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inite\Documents\CALCULOS_PARTICIPACIONES_FEDERALES\"/>
    </mc:Choice>
  </mc:AlternateContent>
  <bookViews>
    <workbookView xWindow="0" yWindow="0" windowWidth="28770" windowHeight="11760"/>
  </bookViews>
  <sheets>
    <sheet name="PART MES" sheetId="41" r:id="rId1"/>
    <sheet name="DIST MES ENERO" sheetId="46" r:id="rId2"/>
    <sheet name="CENSO POB 2020" sheetId="50" state="hidden" r:id="rId3"/>
    <sheet name="TERRITORIO INEGI 2021" sheetId="57" state="hidden" r:id="rId4"/>
    <sheet name="COEF Art 14 F I " sheetId="63" r:id="rId5"/>
    <sheet name="CALCULO GARANTIA" sheetId="61" r:id="rId6"/>
    <sheet name="PART PEF2022 " sheetId="62" r:id="rId7"/>
    <sheet name="COEF Art 14 F II" sheetId="53" r:id="rId8"/>
    <sheet name="Art.14 Frac.III" sheetId="55" r:id="rId9"/>
    <sheet name="ISAI" sheetId="47" r:id="rId10"/>
    <sheet name="ISR ENERO " sheetId="54" r:id="rId11"/>
    <sheet name="Ajuste 2021" sheetId="59" r:id="rId12"/>
    <sheet name="ISR_Nóm_2021" sheetId="58" state="hidden" r:id="rId13"/>
    <sheet name="Ajuste Semestral " sheetId="49" state="hidden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13" hidden="1">'Ajuste Semestral '!#REF!</definedName>
    <definedName name="_xlnm._FilterDatabase" localSheetId="1" hidden="1">'DIST MES ENERO'!#REF!</definedName>
    <definedName name="A_impresión_IM" localSheetId="11">#REF!</definedName>
    <definedName name="A_impresión_IM" localSheetId="13">#REF!</definedName>
    <definedName name="A_impresión_IM" localSheetId="8">#REF!</definedName>
    <definedName name="A_impresión_IM" localSheetId="5">#REF!</definedName>
    <definedName name="A_impresión_IM" localSheetId="4">#REF!</definedName>
    <definedName name="A_impresión_IM" localSheetId="7">#REF!</definedName>
    <definedName name="A_impresión_IM" localSheetId="1">#REF!</definedName>
    <definedName name="A_impresión_IM" localSheetId="12">#REF!</definedName>
    <definedName name="A_impresión_IM" localSheetId="0">#REF!</definedName>
    <definedName name="A_impresión_IM" localSheetId="6">#REF!</definedName>
    <definedName name="A_impresión_IM">#REF!</definedName>
    <definedName name="abril" localSheetId="11">#REF!</definedName>
    <definedName name="abril" localSheetId="8">#REF!</definedName>
    <definedName name="abril" localSheetId="7">#REF!</definedName>
    <definedName name="abril" localSheetId="12">#REF!</definedName>
    <definedName name="abril">#REF!</definedName>
    <definedName name="AJUSTES" localSheetId="11" hidden="1">{"'beneficiarios'!$A$1:$C$7"}</definedName>
    <definedName name="AJUSTES" localSheetId="13" hidden="1">{"'beneficiarios'!$A$1:$C$7"}</definedName>
    <definedName name="AJUSTES" localSheetId="8" hidden="1">{"'beneficiarios'!$A$1:$C$7"}</definedName>
    <definedName name="AJUSTES" localSheetId="5" hidden="1">{"'beneficiarios'!$A$1:$C$7"}</definedName>
    <definedName name="AJUSTES" localSheetId="4" hidden="1">{"'beneficiarios'!$A$1:$C$7"}</definedName>
    <definedName name="AJUSTES" localSheetId="7" hidden="1">{"'beneficiarios'!$A$1:$C$7"}</definedName>
    <definedName name="AJUSTES" localSheetId="1" hidden="1">{"'beneficiarios'!$A$1:$C$7"}</definedName>
    <definedName name="AJUSTES" localSheetId="12" hidden="1">{"'beneficiarios'!$A$1:$C$7"}</definedName>
    <definedName name="AJUSTES" localSheetId="0" hidden="1">{"'beneficiarios'!$A$1:$C$7"}</definedName>
    <definedName name="AJUSTES" localSheetId="6" hidden="1">{"'beneficiarios'!$A$1:$C$7"}</definedName>
    <definedName name="AJUSTES" hidden="1">{"'beneficiarios'!$A$1:$C$7"}</definedName>
    <definedName name="_xlnm.Print_Area" localSheetId="13">'Ajuste Semestral '!$A$1:$K$53</definedName>
    <definedName name="_xlnm.Print_Area" localSheetId="8">'Art.14 Frac.III'!$L$1:$Q$56</definedName>
    <definedName name="_xlnm.Print_Area" localSheetId="5">'CALCULO GARANTIA'!$A$1:$P$60</definedName>
    <definedName name="_xlnm.Print_Area" localSheetId="4">'COEF Art 14 F I '!$B$3:$AF$60</definedName>
    <definedName name="_xlnm.Print_Area" localSheetId="7">'COEF Art 14 F II'!$A$2:$L$62</definedName>
    <definedName name="_xlnm.Print_Area" localSheetId="1">'DIST MES ENERO'!$A$1:$N$58</definedName>
    <definedName name="_xlnm.Print_Area" localSheetId="9">ISAI!$A$1:$D$55</definedName>
    <definedName name="_xlnm.Print_Area" localSheetId="0">'PART MES'!$B$1:$G$17</definedName>
    <definedName name="_xlnm.Print_Area" localSheetId="6">'PART PEF2022 '!$A$1:$F$15</definedName>
    <definedName name="_xlnm.Database" localSheetId="11">#REF!</definedName>
    <definedName name="_xlnm.Database" localSheetId="13">#REF!</definedName>
    <definedName name="_xlnm.Database" localSheetId="8">#REF!</definedName>
    <definedName name="_xlnm.Database" localSheetId="5">#REF!</definedName>
    <definedName name="_xlnm.Database" localSheetId="4">#REF!</definedName>
    <definedName name="_xlnm.Database" localSheetId="7">#REF!</definedName>
    <definedName name="_xlnm.Database" localSheetId="1">#REF!</definedName>
    <definedName name="_xlnm.Database" localSheetId="12">#REF!</definedName>
    <definedName name="_xlnm.Database" localSheetId="0">#REF!</definedName>
    <definedName name="_xlnm.Database" localSheetId="6">#REF!</definedName>
    <definedName name="_xlnm.Database">#REF!</definedName>
    <definedName name="cierre_2001" localSheetId="11">'[1]deuda c sadm'!#REF!</definedName>
    <definedName name="cierre_2001" localSheetId="13">'[1]deuda c sadm'!#REF!</definedName>
    <definedName name="cierre_2001" localSheetId="8">'[1]deuda c sadm'!#REF!</definedName>
    <definedName name="cierre_2001" localSheetId="5">'[1]deuda c sadm'!#REF!</definedName>
    <definedName name="cierre_2001" localSheetId="4">'[1]deuda c sadm'!#REF!</definedName>
    <definedName name="cierre_2001" localSheetId="7">'[1]deuda c sadm'!#REF!</definedName>
    <definedName name="cierre_2001" localSheetId="1">'[1]deuda c sadm'!#REF!</definedName>
    <definedName name="cierre_2001" localSheetId="12">'[1]deuda c sadm'!#REF!</definedName>
    <definedName name="cierre_2001" localSheetId="0">'[1]deuda c sadm'!#REF!</definedName>
    <definedName name="cierre_2001" localSheetId="6">'[1]deuda c sadm'!#REF!</definedName>
    <definedName name="cierre_2001">'[1]deuda c sadm'!#REF!</definedName>
    <definedName name="deuda" localSheetId="11">'[1]deuda c sadm'!#REF!</definedName>
    <definedName name="deuda" localSheetId="13">'[1]deuda c sadm'!#REF!</definedName>
    <definedName name="deuda" localSheetId="8">'[1]deuda c sadm'!#REF!</definedName>
    <definedName name="deuda" localSheetId="5">'[1]deuda c sadm'!#REF!</definedName>
    <definedName name="deuda" localSheetId="4">'[1]deuda c sadm'!#REF!</definedName>
    <definedName name="deuda" localSheetId="7">'[1]deuda c sadm'!#REF!</definedName>
    <definedName name="deuda" localSheetId="1">'[1]deuda c sadm'!#REF!</definedName>
    <definedName name="deuda" localSheetId="12">'[1]deuda c sadm'!#REF!</definedName>
    <definedName name="deuda" localSheetId="0">'[1]deuda c sadm'!#REF!</definedName>
    <definedName name="deuda" localSheetId="6">'[1]deuda c sadm'!#REF!</definedName>
    <definedName name="deuda">'[1]deuda c sadm'!#REF!</definedName>
    <definedName name="Deuda_ingTot" localSheetId="11">'[1]deuda c sadm'!#REF!</definedName>
    <definedName name="Deuda_ingTot" localSheetId="13">'[1]deuda c sadm'!#REF!</definedName>
    <definedName name="Deuda_ingTot" localSheetId="8">'[1]deuda c sadm'!#REF!</definedName>
    <definedName name="Deuda_ingTot" localSheetId="5">'[1]deuda c sadm'!#REF!</definedName>
    <definedName name="Deuda_ingTot" localSheetId="4">'[1]deuda c sadm'!#REF!</definedName>
    <definedName name="Deuda_ingTot" localSheetId="7">'[1]deuda c sadm'!#REF!</definedName>
    <definedName name="Deuda_ingTot" localSheetId="1">'[1]deuda c sadm'!#REF!</definedName>
    <definedName name="Deuda_ingTot" localSheetId="12">'[1]deuda c sadm'!#REF!</definedName>
    <definedName name="Deuda_ingTot" localSheetId="0">'[1]deuda c sadm'!#REF!</definedName>
    <definedName name="Deuda_ingTot" localSheetId="6">'[1]deuda c sadm'!#REF!</definedName>
    <definedName name="Deuda_ingTot">'[1]deuda c sadm'!#REF!</definedName>
    <definedName name="ENERO" localSheetId="11">#REF!</definedName>
    <definedName name="ENERO" localSheetId="13">#REF!</definedName>
    <definedName name="ENERO" localSheetId="8">#REF!</definedName>
    <definedName name="ENERO" localSheetId="5">#REF!</definedName>
    <definedName name="ENERO" localSheetId="4">#REF!</definedName>
    <definedName name="ENERO" localSheetId="7">#REF!</definedName>
    <definedName name="ENERO" localSheetId="1">#REF!</definedName>
    <definedName name="ENERO" localSheetId="12">#REF!</definedName>
    <definedName name="ENERO" localSheetId="0">#REF!</definedName>
    <definedName name="ENERO" localSheetId="6">#REF!</definedName>
    <definedName name="ENERO">#REF!</definedName>
    <definedName name="ENEROAJUSTE" localSheetId="11">#REF!</definedName>
    <definedName name="ENEROAJUSTE" localSheetId="13">#REF!</definedName>
    <definedName name="ENEROAJUSTE" localSheetId="8">#REF!</definedName>
    <definedName name="ENEROAJUSTE" localSheetId="5">#REF!</definedName>
    <definedName name="ENEROAJUSTE" localSheetId="4">#REF!</definedName>
    <definedName name="ENEROAJUSTE" localSheetId="7">#REF!</definedName>
    <definedName name="ENEROAJUSTE" localSheetId="1">#REF!</definedName>
    <definedName name="ENEROAJUSTE" localSheetId="12">#REF!</definedName>
    <definedName name="ENEROAJUSTE" localSheetId="6">#REF!</definedName>
    <definedName name="ENEROAJUSTE">#REF!</definedName>
    <definedName name="Estado">'[2]Compendio de nombres'!$C$2:$C$33</definedName>
    <definedName name="Estado1" localSheetId="11">#REF!</definedName>
    <definedName name="Estado1" localSheetId="13">#REF!</definedName>
    <definedName name="Estado1" localSheetId="8">#REF!</definedName>
    <definedName name="Estado1" localSheetId="5">#REF!</definedName>
    <definedName name="Estado1" localSheetId="4">#REF!</definedName>
    <definedName name="Estado1" localSheetId="7">#REF!</definedName>
    <definedName name="Estado1" localSheetId="1">#REF!</definedName>
    <definedName name="Estado1" localSheetId="12">#REF!</definedName>
    <definedName name="Estado1" localSheetId="6">#REF!</definedName>
    <definedName name="Estado1">#REF!</definedName>
    <definedName name="Fto_1" localSheetId="11">#REF!</definedName>
    <definedName name="Fto_1" localSheetId="13">#REF!</definedName>
    <definedName name="Fto_1" localSheetId="8">#REF!</definedName>
    <definedName name="Fto_1" localSheetId="5">#REF!</definedName>
    <definedName name="Fto_1" localSheetId="4">#REF!</definedName>
    <definedName name="Fto_1" localSheetId="7">#REF!</definedName>
    <definedName name="Fto_1" localSheetId="1">#REF!</definedName>
    <definedName name="Fto_1" localSheetId="12">#REF!</definedName>
    <definedName name="Fto_1" localSheetId="0">#REF!</definedName>
    <definedName name="Fto_1" localSheetId="6">#REF!</definedName>
    <definedName name="Fto_1">#REF!</definedName>
    <definedName name="HTML_CodePage" hidden="1">1252</definedName>
    <definedName name="HTML_Control" localSheetId="11" hidden="1">{"'beneficiarios'!$A$1:$C$7"}</definedName>
    <definedName name="HTML_Control" localSheetId="13" hidden="1">{"'beneficiarios'!$A$1:$C$7"}</definedName>
    <definedName name="HTML_Control" localSheetId="8" hidden="1">{"'beneficiarios'!$A$1:$C$7"}</definedName>
    <definedName name="HTML_Control" localSheetId="5" hidden="1">{"'beneficiarios'!$A$1:$C$7"}</definedName>
    <definedName name="HTML_Control" localSheetId="4" hidden="1">{"'beneficiarios'!$A$1:$C$7"}</definedName>
    <definedName name="HTML_Control" localSheetId="7" hidden="1">{"'beneficiarios'!$A$1:$C$7"}</definedName>
    <definedName name="HTML_Control" localSheetId="1" hidden="1">{"'beneficiarios'!$A$1:$C$7"}</definedName>
    <definedName name="HTML_Control" localSheetId="12" hidden="1">{"'beneficiarios'!$A$1:$C$7"}</definedName>
    <definedName name="HTML_Control" localSheetId="0" hidden="1">{"'beneficiarios'!$A$1:$C$7"}</definedName>
    <definedName name="HTML_Control" localSheetId="6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1" hidden="1">{"'beneficiarios'!$A$1:$C$7"}</definedName>
    <definedName name="INDICADORES" localSheetId="13" hidden="1">{"'beneficiarios'!$A$1:$C$7"}</definedName>
    <definedName name="INDICADORES" localSheetId="8" hidden="1">{"'beneficiarios'!$A$1:$C$7"}</definedName>
    <definedName name="INDICADORES" localSheetId="5" hidden="1">{"'beneficiarios'!$A$1:$C$7"}</definedName>
    <definedName name="INDICADORES" localSheetId="4" hidden="1">{"'beneficiarios'!$A$1:$C$7"}</definedName>
    <definedName name="INDICADORES" localSheetId="7" hidden="1">{"'beneficiarios'!$A$1:$C$7"}</definedName>
    <definedName name="INDICADORES" localSheetId="1" hidden="1">{"'beneficiarios'!$A$1:$C$7"}</definedName>
    <definedName name="INDICADORES" localSheetId="12" hidden="1">{"'beneficiarios'!$A$1:$C$7"}</definedName>
    <definedName name="INDICADORES" localSheetId="0" hidden="1">{"'beneficiarios'!$A$1:$C$7"}</definedName>
    <definedName name="INDICADORES" localSheetId="6" hidden="1">{"'beneficiarios'!$A$1:$C$7"}</definedName>
    <definedName name="INDICADORES" hidden="1">{"'beneficiarios'!$A$1:$C$7"}</definedName>
    <definedName name="ingresofederales" localSheetId="11" hidden="1">{"'beneficiarios'!$A$1:$C$7"}</definedName>
    <definedName name="ingresofederales" localSheetId="13" hidden="1">{"'beneficiarios'!$A$1:$C$7"}</definedName>
    <definedName name="ingresofederales" localSheetId="8" hidden="1">{"'beneficiarios'!$A$1:$C$7"}</definedName>
    <definedName name="ingresofederales" localSheetId="5" hidden="1">{"'beneficiarios'!$A$1:$C$7"}</definedName>
    <definedName name="ingresofederales" localSheetId="4" hidden="1">{"'beneficiarios'!$A$1:$C$7"}</definedName>
    <definedName name="ingresofederales" localSheetId="7" hidden="1">{"'beneficiarios'!$A$1:$C$7"}</definedName>
    <definedName name="ingresofederales" localSheetId="1" hidden="1">{"'beneficiarios'!$A$1:$C$7"}</definedName>
    <definedName name="ingresofederales" localSheetId="12" hidden="1">{"'beneficiarios'!$A$1:$C$7"}</definedName>
    <definedName name="ingresofederales" localSheetId="0" hidden="1">{"'beneficiarios'!$A$1:$C$7"}</definedName>
    <definedName name="ingresofederales" localSheetId="6" hidden="1">{"'beneficiarios'!$A$1:$C$7"}</definedName>
    <definedName name="ingresofederales" hidden="1">{"'beneficiarios'!$A$1:$C$7"}</definedName>
    <definedName name="MUNICIPIOS" localSheetId="11" hidden="1">{"'beneficiarios'!$A$1:$C$7"}</definedName>
    <definedName name="MUNICIPIOS" localSheetId="13" hidden="1">{"'beneficiarios'!$A$1:$C$7"}</definedName>
    <definedName name="MUNICIPIOS" localSheetId="8">[3]IMPORTE!$A$3:$A$53</definedName>
    <definedName name="MUNICIPIOS" localSheetId="5" hidden="1">{"'beneficiarios'!$A$1:$C$7"}</definedName>
    <definedName name="MUNICIPIOS" localSheetId="4" hidden="1">{"'beneficiarios'!$A$1:$C$7"}</definedName>
    <definedName name="MUNICIPIOS" localSheetId="7" hidden="1">{"'beneficiarios'!$A$1:$C$7"}</definedName>
    <definedName name="MUNICIPIOS" localSheetId="12" hidden="1">{"'beneficiarios'!$A$1:$C$7"}</definedName>
    <definedName name="MUNICIPIOS" localSheetId="6" hidden="1">{"'beneficiarios'!$A$1:$C$7"}</definedName>
    <definedName name="MUNICIPIOS" hidden="1">{"'beneficiarios'!$A$1:$C$7"}</definedName>
    <definedName name="Notas_Fto_1" localSheetId="11">#REF!</definedName>
    <definedName name="Notas_Fto_1" localSheetId="13">#REF!</definedName>
    <definedName name="Notas_Fto_1" localSheetId="8">#REF!</definedName>
    <definedName name="Notas_Fto_1" localSheetId="5">#REF!</definedName>
    <definedName name="Notas_Fto_1" localSheetId="4">#REF!</definedName>
    <definedName name="Notas_Fto_1" localSheetId="7">#REF!</definedName>
    <definedName name="Notas_Fto_1" localSheetId="1">#REF!</definedName>
    <definedName name="Notas_Fto_1" localSheetId="12">#REF!</definedName>
    <definedName name="Notas_Fto_1" localSheetId="0">#REF!</definedName>
    <definedName name="Notas_Fto_1" localSheetId="6">#REF!</definedName>
    <definedName name="Notas_Fto_1">#REF!</definedName>
    <definedName name="Partidas">[4]TECHO!$B$1:$Q$2798</definedName>
    <definedName name="SINAJUSTE" localSheetId="11" hidden="1">{"'beneficiarios'!$A$1:$C$7"}</definedName>
    <definedName name="SINAJUSTE" localSheetId="13" hidden="1">{"'beneficiarios'!$A$1:$C$7"}</definedName>
    <definedName name="SINAJUSTE" localSheetId="8" hidden="1">{"'beneficiarios'!$A$1:$C$7"}</definedName>
    <definedName name="SINAJUSTE" localSheetId="5" hidden="1">{"'beneficiarios'!$A$1:$C$7"}</definedName>
    <definedName name="SINAJUSTE" localSheetId="4" hidden="1">{"'beneficiarios'!$A$1:$C$7"}</definedName>
    <definedName name="SINAJUSTE" localSheetId="7" hidden="1">{"'beneficiarios'!$A$1:$C$7"}</definedName>
    <definedName name="SINAJUSTE" localSheetId="1" hidden="1">{"'beneficiarios'!$A$1:$C$7"}</definedName>
    <definedName name="SINAJUSTE" localSheetId="12" hidden="1">{"'beneficiarios'!$A$1:$C$7"}</definedName>
    <definedName name="SINAJUSTE" localSheetId="0" hidden="1">{"'beneficiarios'!$A$1:$C$7"}</definedName>
    <definedName name="SINAJUSTE" localSheetId="6" hidden="1">{"'beneficiarios'!$A$1:$C$7"}</definedName>
    <definedName name="SINAJUSTE" hidden="1">{"'beneficiarios'!$A$1:$C$7"}</definedName>
    <definedName name="t" localSheetId="11">#REF!</definedName>
    <definedName name="t" localSheetId="13">#REF!</definedName>
    <definedName name="t" localSheetId="8">#REF!</definedName>
    <definedName name="t" localSheetId="5">#REF!</definedName>
    <definedName name="t" localSheetId="4">#REF!</definedName>
    <definedName name="t" localSheetId="7">#REF!</definedName>
    <definedName name="t" localSheetId="1">#REF!</definedName>
    <definedName name="t" localSheetId="12">#REF!</definedName>
    <definedName name="t" localSheetId="0">#REF!</definedName>
    <definedName name="t" localSheetId="6">#REF!</definedName>
    <definedName name="t">#REF!</definedName>
    <definedName name="_xlnm.Print_Titles" localSheetId="4">'COEF Art 14 F I '!$B:$B,'COEF Art 14 F I '!$3:$3</definedName>
    <definedName name="_xlnm.Print_Titles" localSheetId="1">'DIST MES ENERO'!$1:$2</definedName>
    <definedName name="TOT" localSheetId="11">#REF!</definedName>
    <definedName name="TOT" localSheetId="13">#REF!</definedName>
    <definedName name="TOT" localSheetId="8">#REF!</definedName>
    <definedName name="TOT" localSheetId="5">#REF!</definedName>
    <definedName name="TOT" localSheetId="4">#REF!</definedName>
    <definedName name="TOT" localSheetId="7">#REF!</definedName>
    <definedName name="TOT" localSheetId="1">#REF!</definedName>
    <definedName name="TOT" localSheetId="12">#REF!</definedName>
    <definedName name="TOT" localSheetId="0">#REF!</definedName>
    <definedName name="TOT" localSheetId="6">#REF!</definedName>
    <definedName name="TOT">#REF!</definedName>
    <definedName name="TOTAL" localSheetId="11">#REF!</definedName>
    <definedName name="TOTAL" localSheetId="13">#REF!</definedName>
    <definedName name="TOTAL" localSheetId="8">#REF!</definedName>
    <definedName name="TOTAL" localSheetId="5">#REF!</definedName>
    <definedName name="TOTAL" localSheetId="4">#REF!</definedName>
    <definedName name="TOTAL" localSheetId="7">#REF!</definedName>
    <definedName name="TOTAL" localSheetId="1">#REF!</definedName>
    <definedName name="TOTAL" localSheetId="12">#REF!</definedName>
    <definedName name="TOTAL" localSheetId="0">#REF!</definedName>
    <definedName name="TOTAL" localSheetId="6">#REF!</definedName>
    <definedName name="TOTAL">#REF!</definedName>
    <definedName name="UNO" localSheetId="12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I10" i="41" l="1"/>
  <c r="J9" i="41"/>
  <c r="J8" i="41"/>
  <c r="J7" i="41"/>
  <c r="J6" i="41"/>
  <c r="J5" i="41"/>
  <c r="J4" i="41"/>
  <c r="J10" i="41" s="1"/>
  <c r="J15" i="41" s="1"/>
  <c r="Q58" i="63" l="1"/>
  <c r="P58" i="63"/>
  <c r="R54" i="63" s="1"/>
  <c r="S54" i="63" s="1"/>
  <c r="O58" i="63"/>
  <c r="K58" i="63"/>
  <c r="L53" i="63" s="1"/>
  <c r="H58" i="63"/>
  <c r="D58" i="63"/>
  <c r="E58" i="63" s="1"/>
  <c r="C58" i="63"/>
  <c r="V57" i="63"/>
  <c r="L57" i="63"/>
  <c r="M57" i="63" s="1"/>
  <c r="E57" i="63"/>
  <c r="F57" i="63" s="1"/>
  <c r="V56" i="63"/>
  <c r="R56" i="63"/>
  <c r="S56" i="63" s="1"/>
  <c r="L56" i="63"/>
  <c r="M56" i="63" s="1"/>
  <c r="F56" i="63"/>
  <c r="E56" i="63"/>
  <c r="V55" i="63"/>
  <c r="L55" i="63"/>
  <c r="M55" i="63" s="1"/>
  <c r="E55" i="63"/>
  <c r="F55" i="63" s="1"/>
  <c r="V54" i="63"/>
  <c r="L54" i="63"/>
  <c r="M54" i="63" s="1"/>
  <c r="E54" i="63"/>
  <c r="F54" i="63" s="1"/>
  <c r="V53" i="63"/>
  <c r="M53" i="63"/>
  <c r="I53" i="63"/>
  <c r="J53" i="63" s="1"/>
  <c r="F53" i="63"/>
  <c r="E53" i="63"/>
  <c r="V52" i="63"/>
  <c r="L52" i="63"/>
  <c r="M52" i="63" s="1"/>
  <c r="F52" i="63"/>
  <c r="E52" i="63"/>
  <c r="V51" i="63"/>
  <c r="L51" i="63"/>
  <c r="M51" i="63" s="1"/>
  <c r="E51" i="63"/>
  <c r="F51" i="63" s="1"/>
  <c r="V50" i="63"/>
  <c r="R50" i="63"/>
  <c r="S50" i="63" s="1"/>
  <c r="M50" i="63"/>
  <c r="L50" i="63"/>
  <c r="E50" i="63"/>
  <c r="F50" i="63" s="1"/>
  <c r="V49" i="63"/>
  <c r="L49" i="63"/>
  <c r="M49" i="63" s="1"/>
  <c r="E49" i="63"/>
  <c r="F49" i="63" s="1"/>
  <c r="V48" i="63"/>
  <c r="L48" i="63"/>
  <c r="M48" i="63" s="1"/>
  <c r="E48" i="63"/>
  <c r="F48" i="63" s="1"/>
  <c r="V47" i="63"/>
  <c r="F47" i="63"/>
  <c r="E47" i="63"/>
  <c r="V46" i="63"/>
  <c r="R46" i="63"/>
  <c r="S46" i="63" s="1"/>
  <c r="L46" i="63"/>
  <c r="M46" i="63" s="1"/>
  <c r="E46" i="63"/>
  <c r="F46" i="63" s="1"/>
  <c r="V45" i="63"/>
  <c r="R45" i="63"/>
  <c r="S45" i="63" s="1"/>
  <c r="L45" i="63"/>
  <c r="M45" i="63" s="1"/>
  <c r="E45" i="63"/>
  <c r="F45" i="63" s="1"/>
  <c r="V44" i="63"/>
  <c r="R44" i="63"/>
  <c r="S44" i="63" s="1"/>
  <c r="L44" i="63"/>
  <c r="M44" i="63" s="1"/>
  <c r="I44" i="63"/>
  <c r="J44" i="63" s="1"/>
  <c r="F44" i="63"/>
  <c r="E44" i="63"/>
  <c r="V43" i="63"/>
  <c r="L43" i="63"/>
  <c r="M43" i="63" s="1"/>
  <c r="I43" i="63"/>
  <c r="J43" i="63" s="1"/>
  <c r="E43" i="63"/>
  <c r="F43" i="63" s="1"/>
  <c r="V42" i="63"/>
  <c r="R42" i="63"/>
  <c r="S42" i="63" s="1"/>
  <c r="L42" i="63"/>
  <c r="M42" i="63" s="1"/>
  <c r="E42" i="63"/>
  <c r="F42" i="63" s="1"/>
  <c r="V41" i="63"/>
  <c r="E41" i="63"/>
  <c r="F41" i="63" s="1"/>
  <c r="V40" i="63"/>
  <c r="L40" i="63"/>
  <c r="M40" i="63" s="1"/>
  <c r="F40" i="63"/>
  <c r="E40" i="63"/>
  <c r="V39" i="63"/>
  <c r="R39" i="63"/>
  <c r="S39" i="63" s="1"/>
  <c r="M39" i="63"/>
  <c r="L39" i="63"/>
  <c r="E39" i="63"/>
  <c r="F39" i="63" s="1"/>
  <c r="V38" i="63"/>
  <c r="L38" i="63"/>
  <c r="M38" i="63" s="1"/>
  <c r="I38" i="63"/>
  <c r="J38" i="63" s="1"/>
  <c r="F38" i="63"/>
  <c r="E38" i="63"/>
  <c r="V37" i="63"/>
  <c r="L37" i="63"/>
  <c r="M37" i="63" s="1"/>
  <c r="F37" i="63"/>
  <c r="E37" i="63"/>
  <c r="V36" i="63"/>
  <c r="L36" i="63"/>
  <c r="M36" i="63" s="1"/>
  <c r="E36" i="63"/>
  <c r="F36" i="63" s="1"/>
  <c r="V35" i="63"/>
  <c r="I35" i="63"/>
  <c r="J35" i="63" s="1"/>
  <c r="E35" i="63"/>
  <c r="F35" i="63" s="1"/>
  <c r="V34" i="63"/>
  <c r="R34" i="63"/>
  <c r="S34" i="63" s="1"/>
  <c r="L34" i="63"/>
  <c r="M34" i="63" s="1"/>
  <c r="E34" i="63"/>
  <c r="F34" i="63" s="1"/>
  <c r="V33" i="63"/>
  <c r="R33" i="63"/>
  <c r="S33" i="63" s="1"/>
  <c r="L33" i="63"/>
  <c r="M33" i="63" s="1"/>
  <c r="E33" i="63"/>
  <c r="F33" i="63" s="1"/>
  <c r="V32" i="63"/>
  <c r="L32" i="63"/>
  <c r="M32" i="63" s="1"/>
  <c r="E32" i="63"/>
  <c r="F32" i="63" s="1"/>
  <c r="V31" i="63"/>
  <c r="R31" i="63"/>
  <c r="S31" i="63" s="1"/>
  <c r="L31" i="63"/>
  <c r="M31" i="63" s="1"/>
  <c r="N31" i="63" s="1"/>
  <c r="I31" i="63"/>
  <c r="J31" i="63" s="1"/>
  <c r="F31" i="63"/>
  <c r="E31" i="63"/>
  <c r="V30" i="63"/>
  <c r="L30" i="63"/>
  <c r="M30" i="63" s="1"/>
  <c r="N30" i="63" s="1"/>
  <c r="I30" i="63"/>
  <c r="J30" i="63" s="1"/>
  <c r="F30" i="63"/>
  <c r="E30" i="63"/>
  <c r="V29" i="63"/>
  <c r="I29" i="63"/>
  <c r="J29" i="63" s="1"/>
  <c r="E29" i="63"/>
  <c r="F29" i="63" s="1"/>
  <c r="V28" i="63"/>
  <c r="R28" i="63"/>
  <c r="S28" i="63" s="1"/>
  <c r="L28" i="63"/>
  <c r="M28" i="63" s="1"/>
  <c r="E28" i="63"/>
  <c r="F28" i="63" s="1"/>
  <c r="V27" i="63"/>
  <c r="L27" i="63"/>
  <c r="M27" i="63" s="1"/>
  <c r="I27" i="63"/>
  <c r="J27" i="63" s="1"/>
  <c r="E27" i="63"/>
  <c r="F27" i="63" s="1"/>
  <c r="V26" i="63"/>
  <c r="R26" i="63"/>
  <c r="S26" i="63" s="1"/>
  <c r="L26" i="63"/>
  <c r="M26" i="63" s="1"/>
  <c r="N26" i="63" s="1"/>
  <c r="I26" i="63"/>
  <c r="J26" i="63" s="1"/>
  <c r="F26" i="63"/>
  <c r="E26" i="63"/>
  <c r="V25" i="63"/>
  <c r="L25" i="63"/>
  <c r="M25" i="63" s="1"/>
  <c r="I25" i="63"/>
  <c r="J25" i="63" s="1"/>
  <c r="E25" i="63"/>
  <c r="F25" i="63" s="1"/>
  <c r="V24" i="63"/>
  <c r="R24" i="63"/>
  <c r="S24" i="63" s="1"/>
  <c r="L24" i="63"/>
  <c r="M24" i="63" s="1"/>
  <c r="E24" i="63"/>
  <c r="F24" i="63" s="1"/>
  <c r="V23" i="63"/>
  <c r="E23" i="63"/>
  <c r="F23" i="63" s="1"/>
  <c r="V22" i="63"/>
  <c r="L22" i="63"/>
  <c r="M22" i="63" s="1"/>
  <c r="E22" i="63"/>
  <c r="F22" i="63" s="1"/>
  <c r="V21" i="63"/>
  <c r="R21" i="63"/>
  <c r="S21" i="63" s="1"/>
  <c r="L21" i="63"/>
  <c r="M21" i="63" s="1"/>
  <c r="N21" i="63" s="1"/>
  <c r="I21" i="63"/>
  <c r="J21" i="63" s="1"/>
  <c r="E21" i="63"/>
  <c r="F21" i="63" s="1"/>
  <c r="V20" i="63"/>
  <c r="L20" i="63"/>
  <c r="M20" i="63" s="1"/>
  <c r="I20" i="63"/>
  <c r="J20" i="63" s="1"/>
  <c r="E20" i="63"/>
  <c r="F20" i="63" s="1"/>
  <c r="V19" i="63"/>
  <c r="L19" i="63"/>
  <c r="M19" i="63" s="1"/>
  <c r="E19" i="63"/>
  <c r="F19" i="63" s="1"/>
  <c r="V18" i="63"/>
  <c r="R18" i="63"/>
  <c r="S18" i="63" s="1"/>
  <c r="L18" i="63"/>
  <c r="M18" i="63" s="1"/>
  <c r="I18" i="63"/>
  <c r="J18" i="63" s="1"/>
  <c r="E18" i="63"/>
  <c r="F18" i="63" s="1"/>
  <c r="V17" i="63"/>
  <c r="L17" i="63"/>
  <c r="M17" i="63" s="1"/>
  <c r="I17" i="63"/>
  <c r="J17" i="63" s="1"/>
  <c r="E17" i="63"/>
  <c r="F17" i="63" s="1"/>
  <c r="V16" i="63"/>
  <c r="L16" i="63"/>
  <c r="M16" i="63" s="1"/>
  <c r="E16" i="63"/>
  <c r="F16" i="63" s="1"/>
  <c r="V15" i="63"/>
  <c r="R15" i="63"/>
  <c r="S15" i="63" s="1"/>
  <c r="L15" i="63"/>
  <c r="M15" i="63" s="1"/>
  <c r="I15" i="63"/>
  <c r="J15" i="63" s="1"/>
  <c r="E15" i="63"/>
  <c r="F15" i="63" s="1"/>
  <c r="V14" i="63"/>
  <c r="R14" i="63"/>
  <c r="S14" i="63" s="1"/>
  <c r="L14" i="63"/>
  <c r="M14" i="63" s="1"/>
  <c r="I14" i="63"/>
  <c r="J14" i="63" s="1"/>
  <c r="E14" i="63"/>
  <c r="F14" i="63" s="1"/>
  <c r="V13" i="63"/>
  <c r="L13" i="63"/>
  <c r="M13" i="63" s="1"/>
  <c r="E13" i="63"/>
  <c r="F13" i="63" s="1"/>
  <c r="V12" i="63"/>
  <c r="R12" i="63"/>
  <c r="S12" i="63" s="1"/>
  <c r="L12" i="63"/>
  <c r="M12" i="63" s="1"/>
  <c r="I12" i="63"/>
  <c r="J12" i="63" s="1"/>
  <c r="E12" i="63"/>
  <c r="F12" i="63" s="1"/>
  <c r="V11" i="63"/>
  <c r="R11" i="63"/>
  <c r="S11" i="63" s="1"/>
  <c r="L11" i="63"/>
  <c r="M11" i="63" s="1"/>
  <c r="F11" i="63"/>
  <c r="E11" i="63"/>
  <c r="V10" i="63"/>
  <c r="L10" i="63"/>
  <c r="M10" i="63" s="1"/>
  <c r="E10" i="63"/>
  <c r="F10" i="63" s="1"/>
  <c r="V9" i="63"/>
  <c r="R9" i="63"/>
  <c r="S9" i="63" s="1"/>
  <c r="L9" i="63"/>
  <c r="M9" i="63" s="1"/>
  <c r="I9" i="63"/>
  <c r="J9" i="63" s="1"/>
  <c r="E9" i="63"/>
  <c r="F9" i="63" s="1"/>
  <c r="V8" i="63"/>
  <c r="R8" i="63"/>
  <c r="S8" i="63" s="1"/>
  <c r="L8" i="63"/>
  <c r="M8" i="63" s="1"/>
  <c r="F8" i="63"/>
  <c r="E8" i="63"/>
  <c r="V7" i="63"/>
  <c r="R7" i="63"/>
  <c r="L7" i="63"/>
  <c r="M7" i="63" s="1"/>
  <c r="I7" i="63"/>
  <c r="E7" i="63"/>
  <c r="F7" i="63" s="1"/>
  <c r="N12" i="63" l="1"/>
  <c r="N20" i="63"/>
  <c r="N27" i="63"/>
  <c r="N38" i="63"/>
  <c r="N17" i="63"/>
  <c r="N9" i="63"/>
  <c r="N15" i="63"/>
  <c r="N25" i="63"/>
  <c r="N18" i="63"/>
  <c r="R32" i="63"/>
  <c r="S32" i="63" s="1"/>
  <c r="N33" i="63"/>
  <c r="N14" i="63"/>
  <c r="N49" i="63"/>
  <c r="N55" i="63"/>
  <c r="W7" i="63"/>
  <c r="N44" i="63"/>
  <c r="N43" i="63"/>
  <c r="F58" i="63"/>
  <c r="G36" i="63" s="1"/>
  <c r="I52" i="63"/>
  <c r="J52" i="63" s="1"/>
  <c r="N52" i="63" s="1"/>
  <c r="I46" i="63"/>
  <c r="J46" i="63" s="1"/>
  <c r="N46" i="63" s="1"/>
  <c r="I40" i="63"/>
  <c r="J40" i="63" s="1"/>
  <c r="N40" i="63" s="1"/>
  <c r="I34" i="63"/>
  <c r="J34" i="63" s="1"/>
  <c r="N34" i="63" s="1"/>
  <c r="I28" i="63"/>
  <c r="J28" i="63" s="1"/>
  <c r="N28" i="63" s="1"/>
  <c r="I22" i="63"/>
  <c r="J22" i="63" s="1"/>
  <c r="N22" i="63" s="1"/>
  <c r="I16" i="63"/>
  <c r="J16" i="63" s="1"/>
  <c r="N16" i="63" s="1"/>
  <c r="I55" i="63"/>
  <c r="J55" i="63" s="1"/>
  <c r="I49" i="63"/>
  <c r="J49" i="63" s="1"/>
  <c r="I41" i="63"/>
  <c r="J41" i="63" s="1"/>
  <c r="I32" i="63"/>
  <c r="J32" i="63" s="1"/>
  <c r="N32" i="63" s="1"/>
  <c r="I23" i="63"/>
  <c r="J23" i="63" s="1"/>
  <c r="I11" i="63"/>
  <c r="J11" i="63" s="1"/>
  <c r="N11" i="63" s="1"/>
  <c r="I54" i="63"/>
  <c r="J54" i="63" s="1"/>
  <c r="N54" i="63" s="1"/>
  <c r="I48" i="63"/>
  <c r="J48" i="63" s="1"/>
  <c r="I39" i="63"/>
  <c r="J39" i="63" s="1"/>
  <c r="N39" i="63" s="1"/>
  <c r="I37" i="63"/>
  <c r="J37" i="63" s="1"/>
  <c r="N37" i="63" s="1"/>
  <c r="I19" i="63"/>
  <c r="J19" i="63" s="1"/>
  <c r="N19" i="63" s="1"/>
  <c r="I57" i="63"/>
  <c r="J57" i="63" s="1"/>
  <c r="N57" i="63" s="1"/>
  <c r="I51" i="63"/>
  <c r="J51" i="63" s="1"/>
  <c r="I33" i="63"/>
  <c r="J33" i="63" s="1"/>
  <c r="I13" i="63"/>
  <c r="J13" i="63" s="1"/>
  <c r="N13" i="63" s="1"/>
  <c r="I42" i="63"/>
  <c r="J42" i="63" s="1"/>
  <c r="N42" i="63" s="1"/>
  <c r="I24" i="63"/>
  <c r="J24" i="63" s="1"/>
  <c r="N24" i="63" s="1"/>
  <c r="I8" i="63"/>
  <c r="J8" i="63" s="1"/>
  <c r="N8" i="63" s="1"/>
  <c r="I56" i="63"/>
  <c r="J56" i="63" s="1"/>
  <c r="N56" i="63" s="1"/>
  <c r="I50" i="63"/>
  <c r="J50" i="63" s="1"/>
  <c r="N50" i="63" s="1"/>
  <c r="I45" i="63"/>
  <c r="J45" i="63" s="1"/>
  <c r="N45" i="63" s="1"/>
  <c r="I36" i="63"/>
  <c r="J36" i="63" s="1"/>
  <c r="N36" i="63" s="1"/>
  <c r="I10" i="63"/>
  <c r="J10" i="63" s="1"/>
  <c r="N10" i="63" s="1"/>
  <c r="J7" i="63"/>
  <c r="N7" i="63" s="1"/>
  <c r="W46" i="63"/>
  <c r="S7" i="63"/>
  <c r="I47" i="63"/>
  <c r="J47" i="63" s="1"/>
  <c r="N51" i="63"/>
  <c r="N53" i="63"/>
  <c r="V58" i="63"/>
  <c r="W29" i="63" s="1"/>
  <c r="R19" i="63"/>
  <c r="S19" i="63" s="1"/>
  <c r="R30" i="63"/>
  <c r="S30" i="63" s="1"/>
  <c r="R37" i="63"/>
  <c r="S37" i="63" s="1"/>
  <c r="R48" i="63"/>
  <c r="S48" i="63" s="1"/>
  <c r="R55" i="63"/>
  <c r="S55" i="63" s="1"/>
  <c r="R49" i="63"/>
  <c r="S49" i="63" s="1"/>
  <c r="R52" i="63"/>
  <c r="S52" i="63" s="1"/>
  <c r="R53" i="63"/>
  <c r="S53" i="63" s="1"/>
  <c r="R47" i="63"/>
  <c r="S47" i="63" s="1"/>
  <c r="R41" i="63"/>
  <c r="S41" i="63" s="1"/>
  <c r="R35" i="63"/>
  <c r="S35" i="63" s="1"/>
  <c r="R29" i="63"/>
  <c r="S29" i="63" s="1"/>
  <c r="R23" i="63"/>
  <c r="S23" i="63" s="1"/>
  <c r="R25" i="63"/>
  <c r="S25" i="63" s="1"/>
  <c r="R36" i="63"/>
  <c r="S36" i="63" s="1"/>
  <c r="R43" i="63"/>
  <c r="S43" i="63" s="1"/>
  <c r="R10" i="63"/>
  <c r="S10" i="63" s="1"/>
  <c r="R27" i="63"/>
  <c r="S27" i="63" s="1"/>
  <c r="R17" i="63"/>
  <c r="S17" i="63" s="1"/>
  <c r="R20" i="63"/>
  <c r="S20" i="63" s="1"/>
  <c r="R22" i="63"/>
  <c r="S22" i="63" s="1"/>
  <c r="R38" i="63"/>
  <c r="S38" i="63" s="1"/>
  <c r="R40" i="63"/>
  <c r="S40" i="63" s="1"/>
  <c r="R51" i="63"/>
  <c r="S51" i="63" s="1"/>
  <c r="R57" i="63"/>
  <c r="S57" i="63" s="1"/>
  <c r="R13" i="63"/>
  <c r="S13" i="63" s="1"/>
  <c r="R16" i="63"/>
  <c r="S16" i="63" s="1"/>
  <c r="N48" i="63"/>
  <c r="L58" i="63"/>
  <c r="L23" i="63"/>
  <c r="M23" i="63" s="1"/>
  <c r="L29" i="63"/>
  <c r="M29" i="63" s="1"/>
  <c r="N29" i="63" s="1"/>
  <c r="L35" i="63"/>
  <c r="M35" i="63" s="1"/>
  <c r="N35" i="63" s="1"/>
  <c r="L41" i="63"/>
  <c r="M41" i="63" s="1"/>
  <c r="L47" i="63"/>
  <c r="M47" i="63" s="1"/>
  <c r="G43" i="63" l="1"/>
  <c r="W32" i="63"/>
  <c r="W10" i="63"/>
  <c r="G57" i="63"/>
  <c r="W54" i="63"/>
  <c r="W48" i="63"/>
  <c r="W13" i="63"/>
  <c r="W14" i="63"/>
  <c r="W56" i="63"/>
  <c r="G47" i="63"/>
  <c r="W22" i="63"/>
  <c r="W45" i="63"/>
  <c r="G16" i="63"/>
  <c r="W44" i="63"/>
  <c r="N41" i="63"/>
  <c r="W40" i="63"/>
  <c r="W50" i="63"/>
  <c r="W17" i="63"/>
  <c r="W39" i="63"/>
  <c r="W21" i="63"/>
  <c r="G28" i="63"/>
  <c r="W28" i="63"/>
  <c r="W16" i="63"/>
  <c r="N23" i="63"/>
  <c r="N58" i="63" s="1"/>
  <c r="W42" i="63"/>
  <c r="G26" i="63"/>
  <c r="W51" i="63"/>
  <c r="G55" i="63"/>
  <c r="I58" i="63"/>
  <c r="G50" i="63"/>
  <c r="G35" i="63"/>
  <c r="G22" i="63"/>
  <c r="S58" i="63"/>
  <c r="T57" i="63" s="1"/>
  <c r="G27" i="63"/>
  <c r="G7" i="63"/>
  <c r="G32" i="63"/>
  <c r="G24" i="63"/>
  <c r="G44" i="63"/>
  <c r="G41" i="63"/>
  <c r="R58" i="63"/>
  <c r="G15" i="63"/>
  <c r="G11" i="63"/>
  <c r="G45" i="63"/>
  <c r="G31" i="63"/>
  <c r="G29" i="63"/>
  <c r="G21" i="63"/>
  <c r="G54" i="63"/>
  <c r="G48" i="63"/>
  <c r="G19" i="63"/>
  <c r="G39" i="63"/>
  <c r="G37" i="63"/>
  <c r="G10" i="63"/>
  <c r="G23" i="63"/>
  <c r="G14" i="63"/>
  <c r="G53" i="63"/>
  <c r="G12" i="63"/>
  <c r="G20" i="63"/>
  <c r="G49" i="63"/>
  <c r="N47" i="63"/>
  <c r="W55" i="63"/>
  <c r="W49" i="63"/>
  <c r="W37" i="63"/>
  <c r="W19" i="63"/>
  <c r="W31" i="63"/>
  <c r="W11" i="63"/>
  <c r="W34" i="63"/>
  <c r="W8" i="63"/>
  <c r="W25" i="63"/>
  <c r="W18" i="63"/>
  <c r="W52" i="63"/>
  <c r="W43" i="63"/>
  <c r="W38" i="63"/>
  <c r="W12" i="63"/>
  <c r="W41" i="63"/>
  <c r="W36" i="63"/>
  <c r="W23" i="63"/>
  <c r="W53" i="63"/>
  <c r="W47" i="63"/>
  <c r="W20" i="63"/>
  <c r="G51" i="63"/>
  <c r="W9" i="63"/>
  <c r="W15" i="63"/>
  <c r="G46" i="63"/>
  <c r="W24" i="63"/>
  <c r="W35" i="63"/>
  <c r="M58" i="63"/>
  <c r="G34" i="63"/>
  <c r="G33" i="63"/>
  <c r="T53" i="63"/>
  <c r="W33" i="63"/>
  <c r="W27" i="63"/>
  <c r="W26" i="63"/>
  <c r="G25" i="63"/>
  <c r="G18" i="63"/>
  <c r="G56" i="63"/>
  <c r="G13" i="63"/>
  <c r="G30" i="63"/>
  <c r="G40" i="63"/>
  <c r="G9" i="63"/>
  <c r="G8" i="63"/>
  <c r="W57" i="63"/>
  <c r="G38" i="63"/>
  <c r="J58" i="63"/>
  <c r="G52" i="63"/>
  <c r="W30" i="63"/>
  <c r="G42" i="63"/>
  <c r="G17" i="63"/>
  <c r="T27" i="63" l="1"/>
  <c r="T40" i="63"/>
  <c r="T41" i="63"/>
  <c r="T16" i="63"/>
  <c r="T30" i="63"/>
  <c r="T17" i="63"/>
  <c r="T55" i="63"/>
  <c r="T36" i="63"/>
  <c r="T37" i="63"/>
  <c r="T7" i="63"/>
  <c r="T19" i="63"/>
  <c r="T49" i="63"/>
  <c r="T48" i="63"/>
  <c r="T38" i="63"/>
  <c r="T35" i="63"/>
  <c r="T47" i="63"/>
  <c r="T13" i="63"/>
  <c r="T43" i="63"/>
  <c r="T20" i="63"/>
  <c r="T25" i="63"/>
  <c r="T23" i="63"/>
  <c r="T52" i="63"/>
  <c r="T10" i="63"/>
  <c r="T51" i="63"/>
  <c r="G58" i="63"/>
  <c r="T26" i="63"/>
  <c r="T14" i="63"/>
  <c r="T28" i="63"/>
  <c r="T8" i="63"/>
  <c r="T42" i="63"/>
  <c r="T34" i="63"/>
  <c r="T54" i="63"/>
  <c r="T11" i="63"/>
  <c r="T32" i="63"/>
  <c r="T21" i="63"/>
  <c r="T33" i="63"/>
  <c r="T46" i="63"/>
  <c r="T56" i="63"/>
  <c r="T44" i="63"/>
  <c r="T45" i="63"/>
  <c r="T15" i="63"/>
  <c r="T39" i="63"/>
  <c r="T50" i="63"/>
  <c r="T31" i="63"/>
  <c r="T18" i="63"/>
  <c r="T24" i="63"/>
  <c r="T12" i="63"/>
  <c r="T9" i="63"/>
  <c r="T22" i="63"/>
  <c r="T29" i="63"/>
  <c r="W58" i="63"/>
  <c r="T58" i="63" l="1"/>
  <c r="S45" i="61" l="1"/>
  <c r="R57" i="61"/>
  <c r="S51" i="61" s="1"/>
  <c r="D15" i="41"/>
  <c r="D14" i="41"/>
  <c r="C14" i="41"/>
  <c r="D10" i="41"/>
  <c r="C10" i="41"/>
  <c r="E11" i="41"/>
  <c r="G11" i="41" s="1"/>
  <c r="P3" i="55" s="1"/>
  <c r="E12" i="41"/>
  <c r="G12" i="41" s="1"/>
  <c r="S20" i="61" l="1"/>
  <c r="S36" i="61"/>
  <c r="S52" i="61"/>
  <c r="S22" i="61"/>
  <c r="S38" i="61"/>
  <c r="S40" i="61"/>
  <c r="S37" i="61"/>
  <c r="S54" i="61"/>
  <c r="S7" i="61"/>
  <c r="S8" i="61"/>
  <c r="S55" i="61"/>
  <c r="S9" i="61"/>
  <c r="S10" i="61"/>
  <c r="S28" i="61"/>
  <c r="S6" i="61"/>
  <c r="S57" i="61" s="1"/>
  <c r="S23" i="61"/>
  <c r="S24" i="61"/>
  <c r="S42" i="61"/>
  <c r="S43" i="61"/>
  <c r="S14" i="61"/>
  <c r="S30" i="61"/>
  <c r="S46" i="61"/>
  <c r="S21" i="61"/>
  <c r="S27" i="61"/>
  <c r="S12" i="61"/>
  <c r="S29" i="61"/>
  <c r="S41" i="61"/>
  <c r="S11" i="61"/>
  <c r="S15" i="61"/>
  <c r="S16" i="61"/>
  <c r="S32" i="61"/>
  <c r="S48" i="61"/>
  <c r="S39" i="61"/>
  <c r="S56" i="61"/>
  <c r="S47" i="61"/>
  <c r="S33" i="61"/>
  <c r="S49" i="61"/>
  <c r="S53" i="61"/>
  <c r="S25" i="61"/>
  <c r="S44" i="61"/>
  <c r="S17" i="61"/>
  <c r="S18" i="61"/>
  <c r="S34" i="61"/>
  <c r="S50" i="61"/>
  <c r="S26" i="61"/>
  <c r="S13" i="61"/>
  <c r="S31" i="61"/>
  <c r="S19" i="61"/>
  <c r="S35" i="61"/>
  <c r="C15" i="41"/>
  <c r="C22" i="62" l="1"/>
  <c r="B22" i="62"/>
  <c r="B23" i="62" s="1"/>
  <c r="B14" i="62"/>
  <c r="D13" i="62"/>
  <c r="D12" i="62"/>
  <c r="K5" i="53" s="1"/>
  <c r="D11" i="62"/>
  <c r="E10" i="62"/>
  <c r="B10" i="62"/>
  <c r="D9" i="62"/>
  <c r="F9" i="62" s="1"/>
  <c r="D8" i="62"/>
  <c r="F8" i="62" s="1"/>
  <c r="D7" i="62"/>
  <c r="F7" i="62" s="1"/>
  <c r="D6" i="62"/>
  <c r="F6" i="62" s="1"/>
  <c r="D5" i="62"/>
  <c r="F5" i="62" s="1"/>
  <c r="D4" i="62"/>
  <c r="F4" i="62" s="1"/>
  <c r="G57" i="61"/>
  <c r="F57" i="61"/>
  <c r="E57" i="61"/>
  <c r="D57" i="61"/>
  <c r="C57" i="61"/>
  <c r="B57" i="61"/>
  <c r="H56" i="61"/>
  <c r="H55" i="61"/>
  <c r="H54" i="61"/>
  <c r="H53" i="61"/>
  <c r="H52" i="61"/>
  <c r="H51" i="61"/>
  <c r="H50" i="61"/>
  <c r="H49" i="61"/>
  <c r="H48" i="61"/>
  <c r="H47" i="61"/>
  <c r="H46" i="61"/>
  <c r="H45" i="61"/>
  <c r="H44" i="61"/>
  <c r="H43" i="61"/>
  <c r="H42" i="61"/>
  <c r="H41" i="61"/>
  <c r="H40" i="61"/>
  <c r="H39" i="61"/>
  <c r="H38" i="61"/>
  <c r="H37" i="61"/>
  <c r="H36" i="61"/>
  <c r="H35" i="61"/>
  <c r="H34" i="61"/>
  <c r="H33" i="61"/>
  <c r="H32" i="61"/>
  <c r="H31" i="61"/>
  <c r="H30" i="61"/>
  <c r="H29" i="61"/>
  <c r="H28" i="61"/>
  <c r="H27" i="61"/>
  <c r="H26" i="61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H8" i="61"/>
  <c r="H7" i="61"/>
  <c r="H6" i="61"/>
  <c r="D14" i="62" l="1"/>
  <c r="B15" i="62"/>
  <c r="F10" i="62"/>
  <c r="H57" i="61"/>
  <c r="D10" i="62"/>
  <c r="D15" i="62" s="1"/>
  <c r="F15" i="62" l="1"/>
  <c r="AE5" i="63"/>
  <c r="O4" i="41"/>
  <c r="AC5" i="63" l="1"/>
  <c r="AB5" i="63"/>
  <c r="AD5" i="63"/>
  <c r="O15" i="41"/>
  <c r="M15" i="41"/>
  <c r="X17" i="63" l="1"/>
  <c r="X28" i="63"/>
  <c r="X50" i="63"/>
  <c r="X56" i="63"/>
  <c r="X29" i="63"/>
  <c r="X7" i="63"/>
  <c r="X46" i="63"/>
  <c r="U57" i="63"/>
  <c r="X40" i="63"/>
  <c r="X25" i="63"/>
  <c r="X15" i="63"/>
  <c r="X38" i="63"/>
  <c r="X35" i="63"/>
  <c r="Y35" i="63" s="1"/>
  <c r="X32" i="63"/>
  <c r="X27" i="63"/>
  <c r="U7" i="63"/>
  <c r="X44" i="63"/>
  <c r="X23" i="63"/>
  <c r="X18" i="63"/>
  <c r="X52" i="63"/>
  <c r="X8" i="63"/>
  <c r="X34" i="63"/>
  <c r="X57" i="63"/>
  <c r="Y57" i="63" s="1"/>
  <c r="X31" i="63"/>
  <c r="X33" i="63"/>
  <c r="X16" i="63"/>
  <c r="X51" i="63"/>
  <c r="X9" i="63"/>
  <c r="X53" i="63"/>
  <c r="Y53" i="63" s="1"/>
  <c r="X54" i="63"/>
  <c r="X21" i="63"/>
  <c r="X37" i="63"/>
  <c r="Y37" i="63" s="1"/>
  <c r="X11" i="63"/>
  <c r="X26" i="63"/>
  <c r="Y26" i="63" s="1"/>
  <c r="X20" i="63"/>
  <c r="X19" i="63"/>
  <c r="X47" i="63"/>
  <c r="X49" i="63"/>
  <c r="X55" i="63"/>
  <c r="X36" i="63"/>
  <c r="X41" i="63"/>
  <c r="Y41" i="63" s="1"/>
  <c r="U53" i="63"/>
  <c r="X48" i="63"/>
  <c r="X24" i="63"/>
  <c r="X45" i="63"/>
  <c r="X39" i="63"/>
  <c r="X13" i="63"/>
  <c r="X10" i="63"/>
  <c r="X14" i="63"/>
  <c r="X12" i="63"/>
  <c r="X30" i="63"/>
  <c r="X22" i="63"/>
  <c r="X42" i="63"/>
  <c r="X43" i="63"/>
  <c r="Y43" i="63" s="1"/>
  <c r="U49" i="63"/>
  <c r="U44" i="63"/>
  <c r="Y44" i="63" s="1"/>
  <c r="U21" i="63"/>
  <c r="U51" i="63"/>
  <c r="Y51" i="63" s="1"/>
  <c r="U54" i="63"/>
  <c r="U13" i="63"/>
  <c r="U38" i="63"/>
  <c r="U10" i="63"/>
  <c r="U23" i="63"/>
  <c r="U52" i="63"/>
  <c r="U26" i="63"/>
  <c r="U40" i="63"/>
  <c r="U35" i="63"/>
  <c r="U11" i="63"/>
  <c r="Y11" i="63" s="1"/>
  <c r="U8" i="63"/>
  <c r="Y8" i="63" s="1"/>
  <c r="U37" i="63"/>
  <c r="U24" i="63"/>
  <c r="U46" i="63"/>
  <c r="Y46" i="63" s="1"/>
  <c r="U22" i="63"/>
  <c r="Y22" i="63" s="1"/>
  <c r="U9" i="63"/>
  <c r="Y9" i="63" s="1"/>
  <c r="U25" i="63"/>
  <c r="U47" i="63"/>
  <c r="U36" i="63"/>
  <c r="U31" i="63"/>
  <c r="Y31" i="63" s="1"/>
  <c r="U20" i="63"/>
  <c r="U15" i="63"/>
  <c r="Y15" i="63" s="1"/>
  <c r="U45" i="63"/>
  <c r="U33" i="63"/>
  <c r="U18" i="63"/>
  <c r="Y18" i="63" s="1"/>
  <c r="U14" i="63"/>
  <c r="Y14" i="63" s="1"/>
  <c r="U48" i="63"/>
  <c r="U30" i="63"/>
  <c r="U42" i="63"/>
  <c r="Y42" i="63" s="1"/>
  <c r="U32" i="63"/>
  <c r="U17" i="63"/>
  <c r="Y17" i="63" s="1"/>
  <c r="U55" i="63"/>
  <c r="U50" i="63"/>
  <c r="Y50" i="63" s="1"/>
  <c r="U19" i="63"/>
  <c r="U34" i="63"/>
  <c r="Y34" i="63" s="1"/>
  <c r="U28" i="63"/>
  <c r="Y28" i="63" s="1"/>
  <c r="U29" i="63"/>
  <c r="Y29" i="63" s="1"/>
  <c r="U27" i="63"/>
  <c r="U43" i="63"/>
  <c r="U16" i="63"/>
  <c r="U39" i="63"/>
  <c r="U41" i="63"/>
  <c r="U56" i="63"/>
  <c r="Y56" i="63" s="1"/>
  <c r="U12" i="63"/>
  <c r="Y12" i="63" s="1"/>
  <c r="AB36" i="63"/>
  <c r="AB52" i="63"/>
  <c r="AB15" i="63"/>
  <c r="AB53" i="63"/>
  <c r="AB44" i="63"/>
  <c r="AB28" i="63"/>
  <c r="AB46" i="63"/>
  <c r="AB56" i="63"/>
  <c r="AB51" i="63"/>
  <c r="AB9" i="63"/>
  <c r="AB16" i="63"/>
  <c r="AB50" i="63"/>
  <c r="AB40" i="63"/>
  <c r="AB41" i="63"/>
  <c r="AB29" i="63"/>
  <c r="AB26" i="63"/>
  <c r="AB43" i="63"/>
  <c r="AB22" i="63"/>
  <c r="AB25" i="63"/>
  <c r="AB18" i="63"/>
  <c r="AB10" i="63"/>
  <c r="AB23" i="63"/>
  <c r="AB24" i="63"/>
  <c r="AB33" i="63"/>
  <c r="AB13" i="63"/>
  <c r="AB42" i="63"/>
  <c r="AB47" i="63"/>
  <c r="AB20" i="63"/>
  <c r="AB14" i="63"/>
  <c r="AB8" i="63"/>
  <c r="AB7" i="63"/>
  <c r="AB55" i="63"/>
  <c r="AB45" i="63"/>
  <c r="AB27" i="63"/>
  <c r="AB48" i="63"/>
  <c r="AB21" i="63"/>
  <c r="AB12" i="63"/>
  <c r="AB37" i="63"/>
  <c r="AB32" i="63"/>
  <c r="AB17" i="63"/>
  <c r="AB11" i="63"/>
  <c r="AB54" i="63"/>
  <c r="AB35" i="63"/>
  <c r="AB38" i="63"/>
  <c r="AB19" i="63"/>
  <c r="AB39" i="63"/>
  <c r="AB57" i="63"/>
  <c r="AB49" i="63"/>
  <c r="AB30" i="63"/>
  <c r="AB34" i="63"/>
  <c r="AB31" i="63"/>
  <c r="AC21" i="63"/>
  <c r="AC26" i="63"/>
  <c r="AC9" i="63"/>
  <c r="AC25" i="63"/>
  <c r="AC12" i="63"/>
  <c r="AC20" i="63"/>
  <c r="AC31" i="63"/>
  <c r="AC38" i="63"/>
  <c r="AC27" i="63"/>
  <c r="AC15" i="63"/>
  <c r="AC30" i="63"/>
  <c r="AC18" i="63"/>
  <c r="AC54" i="63"/>
  <c r="AC33" i="63"/>
  <c r="AC16" i="63"/>
  <c r="AC56" i="63"/>
  <c r="AC40" i="63"/>
  <c r="AC24" i="63"/>
  <c r="AC8" i="63"/>
  <c r="AC44" i="63"/>
  <c r="AC14" i="63"/>
  <c r="AC39" i="63"/>
  <c r="AC37" i="63"/>
  <c r="AC53" i="63"/>
  <c r="AC55" i="63"/>
  <c r="AC28" i="63"/>
  <c r="AC10" i="63"/>
  <c r="AC36" i="63"/>
  <c r="AC50" i="63"/>
  <c r="AC7" i="63"/>
  <c r="AC51" i="63"/>
  <c r="AC43" i="63"/>
  <c r="AC49" i="63"/>
  <c r="AC17" i="63"/>
  <c r="AC35" i="63"/>
  <c r="AC34" i="63"/>
  <c r="AC13" i="63"/>
  <c r="AC22" i="63"/>
  <c r="AC45" i="63"/>
  <c r="AC52" i="63"/>
  <c r="AC32" i="63"/>
  <c r="AC48" i="63"/>
  <c r="AC57" i="63"/>
  <c r="AC19" i="63"/>
  <c r="AC42" i="63"/>
  <c r="AC46" i="63"/>
  <c r="AC29" i="63"/>
  <c r="AC11" i="63"/>
  <c r="AC41" i="63"/>
  <c r="AC47" i="63"/>
  <c r="AC23" i="63"/>
  <c r="E13" i="41"/>
  <c r="E14" i="41" s="1"/>
  <c r="E10" i="41"/>
  <c r="E15" i="41" s="1"/>
  <c r="E9" i="41"/>
  <c r="E8" i="41"/>
  <c r="E7" i="41"/>
  <c r="E6" i="41"/>
  <c r="E5" i="41"/>
  <c r="E4" i="41"/>
  <c r="U58" i="63" l="1"/>
  <c r="Y27" i="63"/>
  <c r="Y10" i="63"/>
  <c r="Y38" i="63"/>
  <c r="Y54" i="63"/>
  <c r="Y25" i="63"/>
  <c r="Y21" i="63"/>
  <c r="Y32" i="63"/>
  <c r="Y36" i="63"/>
  <c r="Y24" i="63"/>
  <c r="Y55" i="63"/>
  <c r="Y49" i="63"/>
  <c r="X58" i="63"/>
  <c r="Y7" i="63"/>
  <c r="AB58" i="63"/>
  <c r="Y48" i="63"/>
  <c r="Y47" i="63"/>
  <c r="AC58" i="63"/>
  <c r="Y19" i="63"/>
  <c r="Y52" i="63"/>
  <c r="Y39" i="63"/>
  <c r="Y30" i="63"/>
  <c r="Y20" i="63"/>
  <c r="Y13" i="63"/>
  <c r="Y33" i="63"/>
  <c r="Y40" i="63"/>
  <c r="Y23" i="63"/>
  <c r="Y16" i="63"/>
  <c r="Y45" i="63"/>
  <c r="V58" i="59"/>
  <c r="U58" i="59"/>
  <c r="T58" i="59"/>
  <c r="S58" i="59"/>
  <c r="R58" i="59"/>
  <c r="Q58" i="59"/>
  <c r="P58" i="59"/>
  <c r="O58" i="59"/>
  <c r="N58" i="59"/>
  <c r="J58" i="59"/>
  <c r="I58" i="59"/>
  <c r="H58" i="59"/>
  <c r="G58" i="59"/>
  <c r="F58" i="59"/>
  <c r="E58" i="59"/>
  <c r="D58" i="59"/>
  <c r="C58" i="59"/>
  <c r="B58" i="59"/>
  <c r="AH57" i="59"/>
  <c r="AT57" i="59" s="1"/>
  <c r="AG57" i="59"/>
  <c r="AS57" i="59" s="1"/>
  <c r="AF57" i="59"/>
  <c r="AR57" i="59" s="1"/>
  <c r="AE57" i="59"/>
  <c r="AQ57" i="59" s="1"/>
  <c r="G55" i="46" s="1"/>
  <c r="AD57" i="59"/>
  <c r="AP57" i="59" s="1"/>
  <c r="AC57" i="59"/>
  <c r="AO57" i="59" s="1"/>
  <c r="AB57" i="59"/>
  <c r="AN57" i="59" s="1"/>
  <c r="AA57" i="59"/>
  <c r="AM57" i="59" s="1"/>
  <c r="Z57" i="59"/>
  <c r="AL57" i="59" s="1"/>
  <c r="W57" i="59"/>
  <c r="K57" i="59"/>
  <c r="AH56" i="59"/>
  <c r="AT56" i="59" s="1"/>
  <c r="AG56" i="59"/>
  <c r="AS56" i="59" s="1"/>
  <c r="AF56" i="59"/>
  <c r="AR56" i="59" s="1"/>
  <c r="AE56" i="59"/>
  <c r="AQ56" i="59" s="1"/>
  <c r="G54" i="46" s="1"/>
  <c r="AD56" i="59"/>
  <c r="AP56" i="59" s="1"/>
  <c r="AC56" i="59"/>
  <c r="AO56" i="59" s="1"/>
  <c r="AB56" i="59"/>
  <c r="AN56" i="59" s="1"/>
  <c r="AA56" i="59"/>
  <c r="AM56" i="59" s="1"/>
  <c r="Z56" i="59"/>
  <c r="AL56" i="59" s="1"/>
  <c r="W56" i="59"/>
  <c r="K56" i="59"/>
  <c r="AH55" i="59"/>
  <c r="AT55" i="59" s="1"/>
  <c r="AG55" i="59"/>
  <c r="AS55" i="59" s="1"/>
  <c r="AF55" i="59"/>
  <c r="AR55" i="59" s="1"/>
  <c r="AE55" i="59"/>
  <c r="AQ55" i="59" s="1"/>
  <c r="G53" i="46" s="1"/>
  <c r="AD55" i="59"/>
  <c r="AP55" i="59" s="1"/>
  <c r="AC55" i="59"/>
  <c r="AO55" i="59" s="1"/>
  <c r="AB55" i="59"/>
  <c r="AN55" i="59" s="1"/>
  <c r="AA55" i="59"/>
  <c r="AM55" i="59" s="1"/>
  <c r="Z55" i="59"/>
  <c r="AL55" i="59" s="1"/>
  <c r="W55" i="59"/>
  <c r="K55" i="59"/>
  <c r="AH54" i="59"/>
  <c r="AT54" i="59" s="1"/>
  <c r="AG54" i="59"/>
  <c r="AS54" i="59" s="1"/>
  <c r="AF54" i="59"/>
  <c r="AR54" i="59" s="1"/>
  <c r="AE54" i="59"/>
  <c r="AQ54" i="59" s="1"/>
  <c r="G52" i="46" s="1"/>
  <c r="AD54" i="59"/>
  <c r="AP54" i="59" s="1"/>
  <c r="AC54" i="59"/>
  <c r="AO54" i="59" s="1"/>
  <c r="AB54" i="59"/>
  <c r="AN54" i="59" s="1"/>
  <c r="AA54" i="59"/>
  <c r="AM54" i="59" s="1"/>
  <c r="Z54" i="59"/>
  <c r="AL54" i="59" s="1"/>
  <c r="W54" i="59"/>
  <c r="K54" i="59"/>
  <c r="AH53" i="59"/>
  <c r="AT53" i="59" s="1"/>
  <c r="AG53" i="59"/>
  <c r="AS53" i="59" s="1"/>
  <c r="AF53" i="59"/>
  <c r="AR53" i="59" s="1"/>
  <c r="AE53" i="59"/>
  <c r="AQ53" i="59" s="1"/>
  <c r="G51" i="46" s="1"/>
  <c r="AD53" i="59"/>
  <c r="AP53" i="59" s="1"/>
  <c r="AC53" i="59"/>
  <c r="AO53" i="59" s="1"/>
  <c r="AB53" i="59"/>
  <c r="AN53" i="59" s="1"/>
  <c r="AA53" i="59"/>
  <c r="AM53" i="59" s="1"/>
  <c r="Z53" i="59"/>
  <c r="AL53" i="59" s="1"/>
  <c r="W53" i="59"/>
  <c r="K53" i="59"/>
  <c r="AH52" i="59"/>
  <c r="AT52" i="59" s="1"/>
  <c r="AG52" i="59"/>
  <c r="AS52" i="59" s="1"/>
  <c r="AF52" i="59"/>
  <c r="AR52" i="59" s="1"/>
  <c r="AE52" i="59"/>
  <c r="AQ52" i="59" s="1"/>
  <c r="G50" i="46" s="1"/>
  <c r="AD52" i="59"/>
  <c r="AP52" i="59" s="1"/>
  <c r="AC52" i="59"/>
  <c r="AO52" i="59" s="1"/>
  <c r="AB52" i="59"/>
  <c r="AN52" i="59" s="1"/>
  <c r="AA52" i="59"/>
  <c r="AM52" i="59" s="1"/>
  <c r="Z52" i="59"/>
  <c r="AL52" i="59" s="1"/>
  <c r="W52" i="59"/>
  <c r="K52" i="59"/>
  <c r="AH51" i="59"/>
  <c r="AT51" i="59" s="1"/>
  <c r="AG51" i="59"/>
  <c r="AS51" i="59" s="1"/>
  <c r="AF51" i="59"/>
  <c r="AR51" i="59" s="1"/>
  <c r="AE51" i="59"/>
  <c r="AQ51" i="59" s="1"/>
  <c r="G49" i="46" s="1"/>
  <c r="AD51" i="59"/>
  <c r="AP51" i="59" s="1"/>
  <c r="AC51" i="59"/>
  <c r="AO51" i="59" s="1"/>
  <c r="AB51" i="59"/>
  <c r="AN51" i="59" s="1"/>
  <c r="AA51" i="59"/>
  <c r="AM51" i="59" s="1"/>
  <c r="Z51" i="59"/>
  <c r="AL51" i="59" s="1"/>
  <c r="W51" i="59"/>
  <c r="K51" i="59"/>
  <c r="AH50" i="59"/>
  <c r="AT50" i="59" s="1"/>
  <c r="AG50" i="59"/>
  <c r="AS50" i="59" s="1"/>
  <c r="AF50" i="59"/>
  <c r="AR50" i="59" s="1"/>
  <c r="AE50" i="59"/>
  <c r="AQ50" i="59" s="1"/>
  <c r="G48" i="46" s="1"/>
  <c r="AD50" i="59"/>
  <c r="AP50" i="59" s="1"/>
  <c r="AC50" i="59"/>
  <c r="AO50" i="59" s="1"/>
  <c r="AB50" i="59"/>
  <c r="AN50" i="59" s="1"/>
  <c r="AA50" i="59"/>
  <c r="AM50" i="59" s="1"/>
  <c r="Z50" i="59"/>
  <c r="AL50" i="59" s="1"/>
  <c r="W50" i="59"/>
  <c r="K50" i="59"/>
  <c r="AH49" i="59"/>
  <c r="AT49" i="59" s="1"/>
  <c r="AG49" i="59"/>
  <c r="AS49" i="59" s="1"/>
  <c r="AF49" i="59"/>
  <c r="AR49" i="59" s="1"/>
  <c r="AE49" i="59"/>
  <c r="AQ49" i="59" s="1"/>
  <c r="G47" i="46" s="1"/>
  <c r="AD49" i="59"/>
  <c r="AP49" i="59" s="1"/>
  <c r="AC49" i="59"/>
  <c r="AO49" i="59" s="1"/>
  <c r="AB49" i="59"/>
  <c r="AN49" i="59" s="1"/>
  <c r="AA49" i="59"/>
  <c r="AM49" i="59" s="1"/>
  <c r="Z49" i="59"/>
  <c r="AL49" i="59" s="1"/>
  <c r="W49" i="59"/>
  <c r="K49" i="59"/>
  <c r="AH48" i="59"/>
  <c r="AT48" i="59" s="1"/>
  <c r="AG48" i="59"/>
  <c r="AS48" i="59" s="1"/>
  <c r="AF48" i="59"/>
  <c r="AR48" i="59" s="1"/>
  <c r="AE48" i="59"/>
  <c r="AQ48" i="59" s="1"/>
  <c r="G46" i="46" s="1"/>
  <c r="AD48" i="59"/>
  <c r="AP48" i="59" s="1"/>
  <c r="AC48" i="59"/>
  <c r="AO48" i="59" s="1"/>
  <c r="AB48" i="59"/>
  <c r="AN48" i="59" s="1"/>
  <c r="AA48" i="59"/>
  <c r="AM48" i="59" s="1"/>
  <c r="Z48" i="59"/>
  <c r="AL48" i="59" s="1"/>
  <c r="W48" i="59"/>
  <c r="K48" i="59"/>
  <c r="AH47" i="59"/>
  <c r="AT47" i="59" s="1"/>
  <c r="AG47" i="59"/>
  <c r="AS47" i="59" s="1"/>
  <c r="AF47" i="59"/>
  <c r="AR47" i="59" s="1"/>
  <c r="AE47" i="59"/>
  <c r="AQ47" i="59" s="1"/>
  <c r="G45" i="46" s="1"/>
  <c r="AD47" i="59"/>
  <c r="AP47" i="59" s="1"/>
  <c r="AC47" i="59"/>
  <c r="AO47" i="59" s="1"/>
  <c r="AB47" i="59"/>
  <c r="AN47" i="59" s="1"/>
  <c r="AA47" i="59"/>
  <c r="AM47" i="59" s="1"/>
  <c r="Z47" i="59"/>
  <c r="AL47" i="59" s="1"/>
  <c r="W47" i="59"/>
  <c r="K47" i="59"/>
  <c r="AH46" i="59"/>
  <c r="AT46" i="59" s="1"/>
  <c r="AG46" i="59"/>
  <c r="AS46" i="59" s="1"/>
  <c r="AF46" i="59"/>
  <c r="AR46" i="59" s="1"/>
  <c r="AE46" i="59"/>
  <c r="AQ46" i="59" s="1"/>
  <c r="G44" i="46" s="1"/>
  <c r="AD46" i="59"/>
  <c r="AP46" i="59" s="1"/>
  <c r="AC46" i="59"/>
  <c r="AO46" i="59" s="1"/>
  <c r="AB46" i="59"/>
  <c r="AN46" i="59" s="1"/>
  <c r="AA46" i="59"/>
  <c r="AM46" i="59" s="1"/>
  <c r="Z46" i="59"/>
  <c r="AL46" i="59" s="1"/>
  <c r="W46" i="59"/>
  <c r="K46" i="59"/>
  <c r="AH45" i="59"/>
  <c r="AT45" i="59" s="1"/>
  <c r="AG45" i="59"/>
  <c r="AS45" i="59" s="1"/>
  <c r="AF45" i="59"/>
  <c r="AR45" i="59" s="1"/>
  <c r="AE45" i="59"/>
  <c r="AQ45" i="59" s="1"/>
  <c r="G43" i="46" s="1"/>
  <c r="AD45" i="59"/>
  <c r="AP45" i="59" s="1"/>
  <c r="AC45" i="59"/>
  <c r="AO45" i="59" s="1"/>
  <c r="AB45" i="59"/>
  <c r="AN45" i="59" s="1"/>
  <c r="AA45" i="59"/>
  <c r="AM45" i="59" s="1"/>
  <c r="Z45" i="59"/>
  <c r="AL45" i="59" s="1"/>
  <c r="W45" i="59"/>
  <c r="K45" i="59"/>
  <c r="AM44" i="59"/>
  <c r="AH44" i="59"/>
  <c r="AT44" i="59" s="1"/>
  <c r="AG44" i="59"/>
  <c r="AS44" i="59" s="1"/>
  <c r="AF44" i="59"/>
  <c r="AR44" i="59" s="1"/>
  <c r="AE44" i="59"/>
  <c r="AQ44" i="59" s="1"/>
  <c r="G42" i="46" s="1"/>
  <c r="AD44" i="59"/>
  <c r="AP44" i="59" s="1"/>
  <c r="AC44" i="59"/>
  <c r="AO44" i="59" s="1"/>
  <c r="AB44" i="59"/>
  <c r="AN44" i="59" s="1"/>
  <c r="AA44" i="59"/>
  <c r="Z44" i="59"/>
  <c r="AL44" i="59" s="1"/>
  <c r="W44" i="59"/>
  <c r="K44" i="59"/>
  <c r="AH43" i="59"/>
  <c r="AT43" i="59" s="1"/>
  <c r="AG43" i="59"/>
  <c r="AS43" i="59" s="1"/>
  <c r="AF43" i="59"/>
  <c r="AR43" i="59" s="1"/>
  <c r="AE43" i="59"/>
  <c r="AQ43" i="59" s="1"/>
  <c r="G41" i="46" s="1"/>
  <c r="AD43" i="59"/>
  <c r="AP43" i="59" s="1"/>
  <c r="AC43" i="59"/>
  <c r="AO43" i="59" s="1"/>
  <c r="AB43" i="59"/>
  <c r="AN43" i="59" s="1"/>
  <c r="AA43" i="59"/>
  <c r="AM43" i="59" s="1"/>
  <c r="Z43" i="59"/>
  <c r="AL43" i="59" s="1"/>
  <c r="W43" i="59"/>
  <c r="K43" i="59"/>
  <c r="AH42" i="59"/>
  <c r="AT42" i="59" s="1"/>
  <c r="AG42" i="59"/>
  <c r="AS42" i="59" s="1"/>
  <c r="AF42" i="59"/>
  <c r="AR42" i="59" s="1"/>
  <c r="AE42" i="59"/>
  <c r="AQ42" i="59" s="1"/>
  <c r="G40" i="46" s="1"/>
  <c r="AD42" i="59"/>
  <c r="AP42" i="59" s="1"/>
  <c r="AC42" i="59"/>
  <c r="AO42" i="59" s="1"/>
  <c r="AB42" i="59"/>
  <c r="AN42" i="59" s="1"/>
  <c r="AA42" i="59"/>
  <c r="AM42" i="59" s="1"/>
  <c r="Z42" i="59"/>
  <c r="AL42" i="59" s="1"/>
  <c r="W42" i="59"/>
  <c r="K42" i="59"/>
  <c r="AH41" i="59"/>
  <c r="AT41" i="59" s="1"/>
  <c r="AG41" i="59"/>
  <c r="AS41" i="59" s="1"/>
  <c r="AF41" i="59"/>
  <c r="AR41" i="59" s="1"/>
  <c r="AE41" i="59"/>
  <c r="AQ41" i="59" s="1"/>
  <c r="G39" i="46" s="1"/>
  <c r="AD41" i="59"/>
  <c r="AP41" i="59" s="1"/>
  <c r="AC41" i="59"/>
  <c r="AO41" i="59" s="1"/>
  <c r="AB41" i="59"/>
  <c r="AN41" i="59" s="1"/>
  <c r="AA41" i="59"/>
  <c r="AM41" i="59" s="1"/>
  <c r="Z41" i="59"/>
  <c r="AL41" i="59" s="1"/>
  <c r="W41" i="59"/>
  <c r="K41" i="59"/>
  <c r="AH40" i="59"/>
  <c r="AT40" i="59" s="1"/>
  <c r="AG40" i="59"/>
  <c r="AS40" i="59" s="1"/>
  <c r="AF40" i="59"/>
  <c r="AR40" i="59" s="1"/>
  <c r="AE40" i="59"/>
  <c r="AQ40" i="59" s="1"/>
  <c r="G38" i="46" s="1"/>
  <c r="AD40" i="59"/>
  <c r="AP40" i="59" s="1"/>
  <c r="AC40" i="59"/>
  <c r="AO40" i="59" s="1"/>
  <c r="AB40" i="59"/>
  <c r="AN40" i="59" s="1"/>
  <c r="AA40" i="59"/>
  <c r="AM40" i="59" s="1"/>
  <c r="Z40" i="59"/>
  <c r="AL40" i="59" s="1"/>
  <c r="W40" i="59"/>
  <c r="K40" i="59"/>
  <c r="AH39" i="59"/>
  <c r="AT39" i="59" s="1"/>
  <c r="AG39" i="59"/>
  <c r="AS39" i="59" s="1"/>
  <c r="AF39" i="59"/>
  <c r="AR39" i="59" s="1"/>
  <c r="AE39" i="59"/>
  <c r="AQ39" i="59" s="1"/>
  <c r="G37" i="46" s="1"/>
  <c r="AD39" i="59"/>
  <c r="AP39" i="59" s="1"/>
  <c r="AC39" i="59"/>
  <c r="AO39" i="59" s="1"/>
  <c r="AB39" i="59"/>
  <c r="AN39" i="59" s="1"/>
  <c r="AA39" i="59"/>
  <c r="AM39" i="59" s="1"/>
  <c r="Z39" i="59"/>
  <c r="AL39" i="59" s="1"/>
  <c r="W39" i="59"/>
  <c r="K39" i="59"/>
  <c r="AH38" i="59"/>
  <c r="AT38" i="59" s="1"/>
  <c r="AG38" i="59"/>
  <c r="AS38" i="59" s="1"/>
  <c r="AF38" i="59"/>
  <c r="AR38" i="59" s="1"/>
  <c r="AE38" i="59"/>
  <c r="AQ38" i="59" s="1"/>
  <c r="G36" i="46" s="1"/>
  <c r="AD38" i="59"/>
  <c r="AP38" i="59" s="1"/>
  <c r="AC38" i="59"/>
  <c r="AO38" i="59" s="1"/>
  <c r="AB38" i="59"/>
  <c r="AN38" i="59" s="1"/>
  <c r="AA38" i="59"/>
  <c r="AM38" i="59" s="1"/>
  <c r="Z38" i="59"/>
  <c r="AL38" i="59" s="1"/>
  <c r="W38" i="59"/>
  <c r="K38" i="59"/>
  <c r="AH37" i="59"/>
  <c r="AT37" i="59" s="1"/>
  <c r="AG37" i="59"/>
  <c r="AS37" i="59" s="1"/>
  <c r="AF37" i="59"/>
  <c r="AR37" i="59" s="1"/>
  <c r="AE37" i="59"/>
  <c r="AQ37" i="59" s="1"/>
  <c r="G35" i="46" s="1"/>
  <c r="AD37" i="59"/>
  <c r="AP37" i="59" s="1"/>
  <c r="AC37" i="59"/>
  <c r="AO37" i="59" s="1"/>
  <c r="AB37" i="59"/>
  <c r="AN37" i="59" s="1"/>
  <c r="AA37" i="59"/>
  <c r="AM37" i="59" s="1"/>
  <c r="Z37" i="59"/>
  <c r="AL37" i="59" s="1"/>
  <c r="W37" i="59"/>
  <c r="K37" i="59"/>
  <c r="AH36" i="59"/>
  <c r="AT36" i="59" s="1"/>
  <c r="AG36" i="59"/>
  <c r="AS36" i="59" s="1"/>
  <c r="AF36" i="59"/>
  <c r="AR36" i="59" s="1"/>
  <c r="AE36" i="59"/>
  <c r="AQ36" i="59" s="1"/>
  <c r="G34" i="46" s="1"/>
  <c r="AD36" i="59"/>
  <c r="AP36" i="59" s="1"/>
  <c r="AC36" i="59"/>
  <c r="AO36" i="59" s="1"/>
  <c r="AB36" i="59"/>
  <c r="AN36" i="59" s="1"/>
  <c r="AA36" i="59"/>
  <c r="AM36" i="59" s="1"/>
  <c r="Z36" i="59"/>
  <c r="AL36" i="59" s="1"/>
  <c r="W36" i="59"/>
  <c r="K36" i="59"/>
  <c r="AH35" i="59"/>
  <c r="AT35" i="59" s="1"/>
  <c r="AG35" i="59"/>
  <c r="AS35" i="59" s="1"/>
  <c r="AF35" i="59"/>
  <c r="AR35" i="59" s="1"/>
  <c r="AE35" i="59"/>
  <c r="AQ35" i="59" s="1"/>
  <c r="G33" i="46" s="1"/>
  <c r="AD35" i="59"/>
  <c r="AP35" i="59" s="1"/>
  <c r="AC35" i="59"/>
  <c r="AO35" i="59" s="1"/>
  <c r="AB35" i="59"/>
  <c r="AN35" i="59" s="1"/>
  <c r="AA35" i="59"/>
  <c r="AM35" i="59" s="1"/>
  <c r="Z35" i="59"/>
  <c r="AL35" i="59" s="1"/>
  <c r="W35" i="59"/>
  <c r="K35" i="59"/>
  <c r="AH34" i="59"/>
  <c r="AT34" i="59" s="1"/>
  <c r="AG34" i="59"/>
  <c r="AS34" i="59" s="1"/>
  <c r="AF34" i="59"/>
  <c r="AR34" i="59" s="1"/>
  <c r="AE34" i="59"/>
  <c r="AQ34" i="59" s="1"/>
  <c r="G32" i="46" s="1"/>
  <c r="AD34" i="59"/>
  <c r="AP34" i="59" s="1"/>
  <c r="AC34" i="59"/>
  <c r="AO34" i="59" s="1"/>
  <c r="AB34" i="59"/>
  <c r="AN34" i="59" s="1"/>
  <c r="AA34" i="59"/>
  <c r="AM34" i="59" s="1"/>
  <c r="Z34" i="59"/>
  <c r="AL34" i="59" s="1"/>
  <c r="W34" i="59"/>
  <c r="K34" i="59"/>
  <c r="AH33" i="59"/>
  <c r="AT33" i="59" s="1"/>
  <c r="AG33" i="59"/>
  <c r="AS33" i="59" s="1"/>
  <c r="AF33" i="59"/>
  <c r="AR33" i="59" s="1"/>
  <c r="AE33" i="59"/>
  <c r="AQ33" i="59" s="1"/>
  <c r="G31" i="46" s="1"/>
  <c r="AD33" i="59"/>
  <c r="AP33" i="59" s="1"/>
  <c r="AC33" i="59"/>
  <c r="AO33" i="59" s="1"/>
  <c r="AB33" i="59"/>
  <c r="AN33" i="59" s="1"/>
  <c r="AA33" i="59"/>
  <c r="AM33" i="59" s="1"/>
  <c r="Z33" i="59"/>
  <c r="AL33" i="59" s="1"/>
  <c r="W33" i="59"/>
  <c r="K33" i="59"/>
  <c r="AH32" i="59"/>
  <c r="AT32" i="59" s="1"/>
  <c r="AG32" i="59"/>
  <c r="AS32" i="59" s="1"/>
  <c r="AF32" i="59"/>
  <c r="AR32" i="59" s="1"/>
  <c r="AE32" i="59"/>
  <c r="AQ32" i="59" s="1"/>
  <c r="G30" i="46" s="1"/>
  <c r="AD32" i="59"/>
  <c r="AP32" i="59" s="1"/>
  <c r="AC32" i="59"/>
  <c r="AO32" i="59" s="1"/>
  <c r="AB32" i="59"/>
  <c r="AN32" i="59" s="1"/>
  <c r="AA32" i="59"/>
  <c r="AM32" i="59" s="1"/>
  <c r="Z32" i="59"/>
  <c r="AL32" i="59" s="1"/>
  <c r="W32" i="59"/>
  <c r="K32" i="59"/>
  <c r="AH31" i="59"/>
  <c r="AT31" i="59" s="1"/>
  <c r="AG31" i="59"/>
  <c r="AS31" i="59" s="1"/>
  <c r="AF31" i="59"/>
  <c r="AR31" i="59" s="1"/>
  <c r="AE31" i="59"/>
  <c r="AQ31" i="59" s="1"/>
  <c r="G29" i="46" s="1"/>
  <c r="AD31" i="59"/>
  <c r="AP31" i="59" s="1"/>
  <c r="AC31" i="59"/>
  <c r="AO31" i="59" s="1"/>
  <c r="AB31" i="59"/>
  <c r="AN31" i="59" s="1"/>
  <c r="AA31" i="59"/>
  <c r="AM31" i="59" s="1"/>
  <c r="Z31" i="59"/>
  <c r="AL31" i="59" s="1"/>
  <c r="W31" i="59"/>
  <c r="K31" i="59"/>
  <c r="AH30" i="59"/>
  <c r="AT30" i="59" s="1"/>
  <c r="AG30" i="59"/>
  <c r="AS30" i="59" s="1"/>
  <c r="AF30" i="59"/>
  <c r="AR30" i="59" s="1"/>
  <c r="AE30" i="59"/>
  <c r="AQ30" i="59" s="1"/>
  <c r="G28" i="46" s="1"/>
  <c r="AD30" i="59"/>
  <c r="AP30" i="59" s="1"/>
  <c r="AC30" i="59"/>
  <c r="AO30" i="59" s="1"/>
  <c r="AB30" i="59"/>
  <c r="AN30" i="59" s="1"/>
  <c r="AA30" i="59"/>
  <c r="AM30" i="59" s="1"/>
  <c r="Z30" i="59"/>
  <c r="W30" i="59"/>
  <c r="K30" i="59"/>
  <c r="AH29" i="59"/>
  <c r="AT29" i="59" s="1"/>
  <c r="AG29" i="59"/>
  <c r="AS29" i="59" s="1"/>
  <c r="AF29" i="59"/>
  <c r="AR29" i="59" s="1"/>
  <c r="AE29" i="59"/>
  <c r="AQ29" i="59" s="1"/>
  <c r="G27" i="46" s="1"/>
  <c r="AD29" i="59"/>
  <c r="AP29" i="59" s="1"/>
  <c r="AC29" i="59"/>
  <c r="AO29" i="59" s="1"/>
  <c r="AB29" i="59"/>
  <c r="AN29" i="59" s="1"/>
  <c r="AA29" i="59"/>
  <c r="AM29" i="59" s="1"/>
  <c r="Z29" i="59"/>
  <c r="AL29" i="59" s="1"/>
  <c r="W29" i="59"/>
  <c r="K29" i="59"/>
  <c r="AH28" i="59"/>
  <c r="AT28" i="59" s="1"/>
  <c r="AG28" i="59"/>
  <c r="AS28" i="59" s="1"/>
  <c r="AF28" i="59"/>
  <c r="AR28" i="59" s="1"/>
  <c r="AE28" i="59"/>
  <c r="AQ28" i="59" s="1"/>
  <c r="G26" i="46" s="1"/>
  <c r="AD28" i="59"/>
  <c r="AP28" i="59" s="1"/>
  <c r="AC28" i="59"/>
  <c r="AO28" i="59" s="1"/>
  <c r="AB28" i="59"/>
  <c r="AN28" i="59" s="1"/>
  <c r="AA28" i="59"/>
  <c r="AM28" i="59" s="1"/>
  <c r="Z28" i="59"/>
  <c r="AL28" i="59" s="1"/>
  <c r="W28" i="59"/>
  <c r="K28" i="59"/>
  <c r="AH27" i="59"/>
  <c r="AT27" i="59" s="1"/>
  <c r="AG27" i="59"/>
  <c r="AS27" i="59" s="1"/>
  <c r="AF27" i="59"/>
  <c r="AR27" i="59" s="1"/>
  <c r="AE27" i="59"/>
  <c r="AQ27" i="59" s="1"/>
  <c r="G25" i="46" s="1"/>
  <c r="AD27" i="59"/>
  <c r="AP27" i="59" s="1"/>
  <c r="AC27" i="59"/>
  <c r="AO27" i="59" s="1"/>
  <c r="AB27" i="59"/>
  <c r="AN27" i="59" s="1"/>
  <c r="AA27" i="59"/>
  <c r="AM27" i="59" s="1"/>
  <c r="Z27" i="59"/>
  <c r="AL27" i="59" s="1"/>
  <c r="W27" i="59"/>
  <c r="K27" i="59"/>
  <c r="AH26" i="59"/>
  <c r="AT26" i="59" s="1"/>
  <c r="AG26" i="59"/>
  <c r="AS26" i="59" s="1"/>
  <c r="AF26" i="59"/>
  <c r="AR26" i="59" s="1"/>
  <c r="AE26" i="59"/>
  <c r="AQ26" i="59" s="1"/>
  <c r="G24" i="46" s="1"/>
  <c r="AD26" i="59"/>
  <c r="AP26" i="59" s="1"/>
  <c r="AC26" i="59"/>
  <c r="AO26" i="59" s="1"/>
  <c r="AB26" i="59"/>
  <c r="AN26" i="59" s="1"/>
  <c r="AA26" i="59"/>
  <c r="AM26" i="59" s="1"/>
  <c r="Z26" i="59"/>
  <c r="AL26" i="59" s="1"/>
  <c r="W26" i="59"/>
  <c r="K26" i="59"/>
  <c r="AH25" i="59"/>
  <c r="AT25" i="59" s="1"/>
  <c r="AG25" i="59"/>
  <c r="AS25" i="59" s="1"/>
  <c r="AF25" i="59"/>
  <c r="AR25" i="59" s="1"/>
  <c r="AE25" i="59"/>
  <c r="AQ25" i="59" s="1"/>
  <c r="G23" i="46" s="1"/>
  <c r="AD25" i="59"/>
  <c r="AP25" i="59" s="1"/>
  <c r="AC25" i="59"/>
  <c r="AO25" i="59" s="1"/>
  <c r="AB25" i="59"/>
  <c r="AN25" i="59" s="1"/>
  <c r="AA25" i="59"/>
  <c r="AM25" i="59" s="1"/>
  <c r="Z25" i="59"/>
  <c r="AL25" i="59" s="1"/>
  <c r="W25" i="59"/>
  <c r="K25" i="59"/>
  <c r="AH24" i="59"/>
  <c r="AT24" i="59" s="1"/>
  <c r="AG24" i="59"/>
  <c r="AS24" i="59" s="1"/>
  <c r="AF24" i="59"/>
  <c r="AR24" i="59" s="1"/>
  <c r="AE24" i="59"/>
  <c r="AQ24" i="59" s="1"/>
  <c r="G22" i="46" s="1"/>
  <c r="AD24" i="59"/>
  <c r="AP24" i="59" s="1"/>
  <c r="AC24" i="59"/>
  <c r="AO24" i="59" s="1"/>
  <c r="AB24" i="59"/>
  <c r="AN24" i="59" s="1"/>
  <c r="AA24" i="59"/>
  <c r="AM24" i="59" s="1"/>
  <c r="Z24" i="59"/>
  <c r="AL24" i="59" s="1"/>
  <c r="W24" i="59"/>
  <c r="K24" i="59"/>
  <c r="AH23" i="59"/>
  <c r="AT23" i="59" s="1"/>
  <c r="AG23" i="59"/>
  <c r="AS23" i="59" s="1"/>
  <c r="AF23" i="59"/>
  <c r="AR23" i="59" s="1"/>
  <c r="AE23" i="59"/>
  <c r="AQ23" i="59" s="1"/>
  <c r="G21" i="46" s="1"/>
  <c r="AD23" i="59"/>
  <c r="AP23" i="59" s="1"/>
  <c r="AC23" i="59"/>
  <c r="AO23" i="59" s="1"/>
  <c r="AB23" i="59"/>
  <c r="AN23" i="59" s="1"/>
  <c r="AA23" i="59"/>
  <c r="AM23" i="59" s="1"/>
  <c r="Z23" i="59"/>
  <c r="AL23" i="59" s="1"/>
  <c r="W23" i="59"/>
  <c r="K23" i="59"/>
  <c r="AH22" i="59"/>
  <c r="AT22" i="59" s="1"/>
  <c r="AG22" i="59"/>
  <c r="AS22" i="59" s="1"/>
  <c r="AF22" i="59"/>
  <c r="AR22" i="59" s="1"/>
  <c r="AE22" i="59"/>
  <c r="AQ22" i="59" s="1"/>
  <c r="G20" i="46" s="1"/>
  <c r="AD22" i="59"/>
  <c r="AP22" i="59" s="1"/>
  <c r="AC22" i="59"/>
  <c r="AO22" i="59" s="1"/>
  <c r="AB22" i="59"/>
  <c r="AN22" i="59" s="1"/>
  <c r="AA22" i="59"/>
  <c r="AM22" i="59" s="1"/>
  <c r="Z22" i="59"/>
  <c r="AL22" i="59" s="1"/>
  <c r="W22" i="59"/>
  <c r="K22" i="59"/>
  <c r="AR21" i="59"/>
  <c r="AH21" i="59"/>
  <c r="AT21" i="59" s="1"/>
  <c r="AG21" i="59"/>
  <c r="AS21" i="59" s="1"/>
  <c r="AF21" i="59"/>
  <c r="AE21" i="59"/>
  <c r="AQ21" i="59" s="1"/>
  <c r="G19" i="46" s="1"/>
  <c r="AD21" i="59"/>
  <c r="AP21" i="59" s="1"/>
  <c r="AC21" i="59"/>
  <c r="AO21" i="59" s="1"/>
  <c r="AB21" i="59"/>
  <c r="AN21" i="59" s="1"/>
  <c r="AA21" i="59"/>
  <c r="AM21" i="59" s="1"/>
  <c r="Z21" i="59"/>
  <c r="AL21" i="59" s="1"/>
  <c r="W21" i="59"/>
  <c r="K21" i="59"/>
  <c r="AH20" i="59"/>
  <c r="AT20" i="59" s="1"/>
  <c r="AG20" i="59"/>
  <c r="AS20" i="59" s="1"/>
  <c r="AF20" i="59"/>
  <c r="AR20" i="59" s="1"/>
  <c r="AE20" i="59"/>
  <c r="AQ20" i="59" s="1"/>
  <c r="G18" i="46" s="1"/>
  <c r="AD20" i="59"/>
  <c r="AP20" i="59" s="1"/>
  <c r="AC20" i="59"/>
  <c r="AO20" i="59" s="1"/>
  <c r="AB20" i="59"/>
  <c r="AN20" i="59" s="1"/>
  <c r="AA20" i="59"/>
  <c r="AM20" i="59" s="1"/>
  <c r="Z20" i="59"/>
  <c r="AL20" i="59" s="1"/>
  <c r="W20" i="59"/>
  <c r="K20" i="59"/>
  <c r="AH19" i="59"/>
  <c r="AT19" i="59" s="1"/>
  <c r="AG19" i="59"/>
  <c r="AS19" i="59" s="1"/>
  <c r="AF19" i="59"/>
  <c r="AR19" i="59" s="1"/>
  <c r="AE19" i="59"/>
  <c r="AQ19" i="59" s="1"/>
  <c r="G17" i="46" s="1"/>
  <c r="AD19" i="59"/>
  <c r="AP19" i="59" s="1"/>
  <c r="AC19" i="59"/>
  <c r="AO19" i="59" s="1"/>
  <c r="AB19" i="59"/>
  <c r="AN19" i="59" s="1"/>
  <c r="AA19" i="59"/>
  <c r="AM19" i="59" s="1"/>
  <c r="Z19" i="59"/>
  <c r="AL19" i="59" s="1"/>
  <c r="W19" i="59"/>
  <c r="K19" i="59"/>
  <c r="AH18" i="59"/>
  <c r="AT18" i="59" s="1"/>
  <c r="AG18" i="59"/>
  <c r="AS18" i="59" s="1"/>
  <c r="AF18" i="59"/>
  <c r="AR18" i="59" s="1"/>
  <c r="AE18" i="59"/>
  <c r="AQ18" i="59" s="1"/>
  <c r="G16" i="46" s="1"/>
  <c r="AD18" i="59"/>
  <c r="AP18" i="59" s="1"/>
  <c r="AC18" i="59"/>
  <c r="AO18" i="59" s="1"/>
  <c r="AB18" i="59"/>
  <c r="AN18" i="59" s="1"/>
  <c r="AA18" i="59"/>
  <c r="AM18" i="59" s="1"/>
  <c r="Z18" i="59"/>
  <c r="AL18" i="59" s="1"/>
  <c r="W18" i="59"/>
  <c r="K18" i="59"/>
  <c r="AH17" i="59"/>
  <c r="AT17" i="59" s="1"/>
  <c r="AG17" i="59"/>
  <c r="AS17" i="59" s="1"/>
  <c r="AF17" i="59"/>
  <c r="AR17" i="59" s="1"/>
  <c r="AE17" i="59"/>
  <c r="AQ17" i="59" s="1"/>
  <c r="G15" i="46" s="1"/>
  <c r="AD17" i="59"/>
  <c r="AP17" i="59" s="1"/>
  <c r="AC17" i="59"/>
  <c r="AO17" i="59" s="1"/>
  <c r="AB17" i="59"/>
  <c r="AN17" i="59" s="1"/>
  <c r="AA17" i="59"/>
  <c r="AM17" i="59" s="1"/>
  <c r="Z17" i="59"/>
  <c r="AL17" i="59" s="1"/>
  <c r="W17" i="59"/>
  <c r="K17" i="59"/>
  <c r="AH16" i="59"/>
  <c r="AT16" i="59" s="1"/>
  <c r="AG16" i="59"/>
  <c r="AS16" i="59" s="1"/>
  <c r="AF16" i="59"/>
  <c r="AR16" i="59" s="1"/>
  <c r="AE16" i="59"/>
  <c r="AQ16" i="59" s="1"/>
  <c r="G14" i="46" s="1"/>
  <c r="AD16" i="59"/>
  <c r="AP16" i="59" s="1"/>
  <c r="AC16" i="59"/>
  <c r="AO16" i="59" s="1"/>
  <c r="AB16" i="59"/>
  <c r="AN16" i="59" s="1"/>
  <c r="AA16" i="59"/>
  <c r="AM16" i="59" s="1"/>
  <c r="Z16" i="59"/>
  <c r="AL16" i="59" s="1"/>
  <c r="W16" i="59"/>
  <c r="K16" i="59"/>
  <c r="AH15" i="59"/>
  <c r="AT15" i="59" s="1"/>
  <c r="AG15" i="59"/>
  <c r="AS15" i="59" s="1"/>
  <c r="AF15" i="59"/>
  <c r="AR15" i="59" s="1"/>
  <c r="AE15" i="59"/>
  <c r="AQ15" i="59" s="1"/>
  <c r="G13" i="46" s="1"/>
  <c r="AD15" i="59"/>
  <c r="AP15" i="59" s="1"/>
  <c r="AC15" i="59"/>
  <c r="AO15" i="59" s="1"/>
  <c r="AB15" i="59"/>
  <c r="AN15" i="59" s="1"/>
  <c r="AA15" i="59"/>
  <c r="AM15" i="59" s="1"/>
  <c r="Z15" i="59"/>
  <c r="AL15" i="59" s="1"/>
  <c r="W15" i="59"/>
  <c r="K15" i="59"/>
  <c r="AH14" i="59"/>
  <c r="AT14" i="59" s="1"/>
  <c r="AG14" i="59"/>
  <c r="AS14" i="59" s="1"/>
  <c r="AF14" i="59"/>
  <c r="AR14" i="59" s="1"/>
  <c r="AE14" i="59"/>
  <c r="AQ14" i="59" s="1"/>
  <c r="G12" i="46" s="1"/>
  <c r="AD14" i="59"/>
  <c r="AP14" i="59" s="1"/>
  <c r="AC14" i="59"/>
  <c r="AO14" i="59" s="1"/>
  <c r="AB14" i="59"/>
  <c r="AN14" i="59" s="1"/>
  <c r="AA14" i="59"/>
  <c r="AM14" i="59" s="1"/>
  <c r="Z14" i="59"/>
  <c r="AL14" i="59" s="1"/>
  <c r="W14" i="59"/>
  <c r="K14" i="59"/>
  <c r="AH13" i="59"/>
  <c r="AT13" i="59" s="1"/>
  <c r="AG13" i="59"/>
  <c r="AS13" i="59" s="1"/>
  <c r="AF13" i="59"/>
  <c r="AR13" i="59" s="1"/>
  <c r="AE13" i="59"/>
  <c r="AQ13" i="59" s="1"/>
  <c r="G11" i="46" s="1"/>
  <c r="AD13" i="59"/>
  <c r="AP13" i="59" s="1"/>
  <c r="AC13" i="59"/>
  <c r="AO13" i="59" s="1"/>
  <c r="AB13" i="59"/>
  <c r="AN13" i="59" s="1"/>
  <c r="AA13" i="59"/>
  <c r="AM13" i="59" s="1"/>
  <c r="Z13" i="59"/>
  <c r="AL13" i="59" s="1"/>
  <c r="W13" i="59"/>
  <c r="K13" i="59"/>
  <c r="AH12" i="59"/>
  <c r="AT12" i="59" s="1"/>
  <c r="AG12" i="59"/>
  <c r="AS12" i="59" s="1"/>
  <c r="AF12" i="59"/>
  <c r="AR12" i="59" s="1"/>
  <c r="AE12" i="59"/>
  <c r="AQ12" i="59" s="1"/>
  <c r="G10" i="46" s="1"/>
  <c r="AD12" i="59"/>
  <c r="AP12" i="59" s="1"/>
  <c r="AC12" i="59"/>
  <c r="AO12" i="59" s="1"/>
  <c r="AB12" i="59"/>
  <c r="AN12" i="59" s="1"/>
  <c r="AA12" i="59"/>
  <c r="AM12" i="59" s="1"/>
  <c r="Z12" i="59"/>
  <c r="AL12" i="59" s="1"/>
  <c r="W12" i="59"/>
  <c r="K12" i="59"/>
  <c r="AH11" i="59"/>
  <c r="AT11" i="59" s="1"/>
  <c r="AG11" i="59"/>
  <c r="AS11" i="59" s="1"/>
  <c r="AF11" i="59"/>
  <c r="AR11" i="59" s="1"/>
  <c r="AE11" i="59"/>
  <c r="AQ11" i="59" s="1"/>
  <c r="G9" i="46" s="1"/>
  <c r="AD11" i="59"/>
  <c r="AP11" i="59" s="1"/>
  <c r="AC11" i="59"/>
  <c r="AO11" i="59" s="1"/>
  <c r="AB11" i="59"/>
  <c r="AN11" i="59" s="1"/>
  <c r="AA11" i="59"/>
  <c r="AM11" i="59" s="1"/>
  <c r="Z11" i="59"/>
  <c r="AL11" i="59" s="1"/>
  <c r="W11" i="59"/>
  <c r="K11" i="59"/>
  <c r="AH10" i="59"/>
  <c r="AT10" i="59" s="1"/>
  <c r="AG10" i="59"/>
  <c r="AS10" i="59" s="1"/>
  <c r="AF10" i="59"/>
  <c r="AR10" i="59" s="1"/>
  <c r="AE10" i="59"/>
  <c r="AQ10" i="59" s="1"/>
  <c r="G8" i="46" s="1"/>
  <c r="AD10" i="59"/>
  <c r="AP10" i="59" s="1"/>
  <c r="AC10" i="59"/>
  <c r="AO10" i="59" s="1"/>
  <c r="AB10" i="59"/>
  <c r="AN10" i="59" s="1"/>
  <c r="AA10" i="59"/>
  <c r="AM10" i="59" s="1"/>
  <c r="Z10" i="59"/>
  <c r="AL10" i="59" s="1"/>
  <c r="W10" i="59"/>
  <c r="K10" i="59"/>
  <c r="AH9" i="59"/>
  <c r="AT9" i="59" s="1"/>
  <c r="AG9" i="59"/>
  <c r="AS9" i="59" s="1"/>
  <c r="AF9" i="59"/>
  <c r="AR9" i="59" s="1"/>
  <c r="AE9" i="59"/>
  <c r="AQ9" i="59" s="1"/>
  <c r="G7" i="46" s="1"/>
  <c r="AD9" i="59"/>
  <c r="AP9" i="59" s="1"/>
  <c r="AC9" i="59"/>
  <c r="AO9" i="59" s="1"/>
  <c r="AB9" i="59"/>
  <c r="AN9" i="59" s="1"/>
  <c r="AA9" i="59"/>
  <c r="AM9" i="59" s="1"/>
  <c r="Z9" i="59"/>
  <c r="AL9" i="59" s="1"/>
  <c r="W9" i="59"/>
  <c r="K9" i="59"/>
  <c r="AH8" i="59"/>
  <c r="AT8" i="59" s="1"/>
  <c r="AG8" i="59"/>
  <c r="AS8" i="59" s="1"/>
  <c r="AF8" i="59"/>
  <c r="AR8" i="59" s="1"/>
  <c r="AE8" i="59"/>
  <c r="AQ8" i="59" s="1"/>
  <c r="G6" i="46" s="1"/>
  <c r="AD8" i="59"/>
  <c r="AP8" i="59" s="1"/>
  <c r="AC8" i="59"/>
  <c r="AO8" i="59" s="1"/>
  <c r="AB8" i="59"/>
  <c r="AN8" i="59" s="1"/>
  <c r="AA8" i="59"/>
  <c r="AM8" i="59" s="1"/>
  <c r="Z8" i="59"/>
  <c r="AL8" i="59" s="1"/>
  <c r="W8" i="59"/>
  <c r="K8" i="59"/>
  <c r="AH7" i="59"/>
  <c r="AG7" i="59"/>
  <c r="AF7" i="59"/>
  <c r="AE7" i="59"/>
  <c r="AD7" i="59"/>
  <c r="AC7" i="59"/>
  <c r="AB7" i="59"/>
  <c r="AA7" i="59"/>
  <c r="Z7" i="59"/>
  <c r="AL7" i="59" s="1"/>
  <c r="W7" i="59"/>
  <c r="K7" i="59"/>
  <c r="C60" i="58"/>
  <c r="N59" i="58"/>
  <c r="M57" i="58"/>
  <c r="M60" i="58" s="1"/>
  <c r="L57" i="58"/>
  <c r="L60" i="58" s="1"/>
  <c r="K57" i="58"/>
  <c r="K60" i="58" s="1"/>
  <c r="J57" i="58"/>
  <c r="J60" i="58" s="1"/>
  <c r="I57" i="58"/>
  <c r="I60" i="58" s="1"/>
  <c r="H57" i="58"/>
  <c r="H60" i="58" s="1"/>
  <c r="G57" i="58"/>
  <c r="G60" i="58" s="1"/>
  <c r="F57" i="58"/>
  <c r="F60" i="58" s="1"/>
  <c r="E57" i="58"/>
  <c r="E60" i="58" s="1"/>
  <c r="D57" i="58"/>
  <c r="D60" i="58" s="1"/>
  <c r="C57" i="58"/>
  <c r="B57" i="58"/>
  <c r="B60" i="58" s="1"/>
  <c r="N56" i="58"/>
  <c r="N55" i="58"/>
  <c r="N54" i="58"/>
  <c r="N53" i="58"/>
  <c r="N52" i="58"/>
  <c r="N51" i="58"/>
  <c r="N50" i="58"/>
  <c r="N49" i="58"/>
  <c r="N48" i="58"/>
  <c r="N47" i="58"/>
  <c r="N46" i="58"/>
  <c r="N45" i="58"/>
  <c r="N44" i="58"/>
  <c r="N43" i="58"/>
  <c r="N42" i="58"/>
  <c r="N41" i="58"/>
  <c r="N40" i="58"/>
  <c r="N39" i="58"/>
  <c r="N38" i="58"/>
  <c r="N37" i="58"/>
  <c r="N36" i="58"/>
  <c r="N35" i="58"/>
  <c r="N34" i="58"/>
  <c r="N33" i="58"/>
  <c r="N32" i="58"/>
  <c r="N31" i="58"/>
  <c r="N30" i="58"/>
  <c r="N29" i="58"/>
  <c r="N28" i="58"/>
  <c r="N27" i="58"/>
  <c r="N26" i="58"/>
  <c r="N25" i="58"/>
  <c r="N24" i="58"/>
  <c r="N23" i="58"/>
  <c r="N22" i="58"/>
  <c r="N21" i="58"/>
  <c r="N20" i="58"/>
  <c r="N19" i="58"/>
  <c r="N18" i="58"/>
  <c r="N17" i="58"/>
  <c r="N16" i="58"/>
  <c r="N15" i="58"/>
  <c r="N14" i="58"/>
  <c r="N13" i="58"/>
  <c r="N12" i="58"/>
  <c r="N11" i="58"/>
  <c r="N10" i="58"/>
  <c r="N9" i="58"/>
  <c r="N8" i="58"/>
  <c r="N7" i="58"/>
  <c r="N6" i="58"/>
  <c r="Y58" i="63" l="1"/>
  <c r="Z7" i="63"/>
  <c r="Z25" i="63"/>
  <c r="AD25" i="63" s="1"/>
  <c r="AE25" i="63" s="1"/>
  <c r="Z49" i="63"/>
  <c r="AD49" i="63" s="1"/>
  <c r="AE49" i="63" s="1"/>
  <c r="O14" i="58"/>
  <c r="Z52" i="63"/>
  <c r="AD52" i="63" s="1"/>
  <c r="AE52" i="63" s="1"/>
  <c r="Z54" i="63"/>
  <c r="AD54" i="63" s="1"/>
  <c r="AE54" i="63" s="1"/>
  <c r="O46" i="58"/>
  <c r="O34" i="58"/>
  <c r="Z19" i="63"/>
  <c r="AD19" i="63" s="1"/>
  <c r="AE19" i="63" s="1"/>
  <c r="Z45" i="63"/>
  <c r="AD45" i="63" s="1"/>
  <c r="AE45" i="63" s="1"/>
  <c r="Z24" i="63"/>
  <c r="AD24" i="63" s="1"/>
  <c r="AE24" i="63" s="1"/>
  <c r="Z21" i="63"/>
  <c r="AD21" i="63" s="1"/>
  <c r="AE21" i="63" s="1"/>
  <c r="O21" i="58"/>
  <c r="Z10" i="63"/>
  <c r="AD10" i="63" s="1"/>
  <c r="AE10" i="63" s="1"/>
  <c r="O44" i="58"/>
  <c r="Z23" i="63"/>
  <c r="AD23" i="63" s="1"/>
  <c r="AE23" i="63" s="1"/>
  <c r="Z36" i="63"/>
  <c r="AD36" i="63" s="1"/>
  <c r="AE36" i="63" s="1"/>
  <c r="O50" i="58"/>
  <c r="O35" i="58"/>
  <c r="O22" i="58"/>
  <c r="O23" i="58"/>
  <c r="N57" i="58"/>
  <c r="N60" i="58" s="1"/>
  <c r="O38" i="58"/>
  <c r="O8" i="58"/>
  <c r="O24" i="58"/>
  <c r="O56" i="58"/>
  <c r="Z40" i="63"/>
  <c r="AD40" i="63" s="1"/>
  <c r="AE40" i="63" s="1"/>
  <c r="Z27" i="63"/>
  <c r="AD27" i="63" s="1"/>
  <c r="AE27" i="63" s="1"/>
  <c r="O48" i="58"/>
  <c r="O36" i="58"/>
  <c r="O9" i="58"/>
  <c r="Z33" i="63"/>
  <c r="AD33" i="63" s="1"/>
  <c r="AE33" i="63" s="1"/>
  <c r="Z48" i="63"/>
  <c r="AD48" i="63" s="1"/>
  <c r="AE48" i="63" s="1"/>
  <c r="AI7" i="59"/>
  <c r="AG58" i="59"/>
  <c r="AB58" i="59"/>
  <c r="AI55" i="59"/>
  <c r="AI31" i="59"/>
  <c r="AI19" i="59"/>
  <c r="K58" i="59"/>
  <c r="K59" i="59" s="1"/>
  <c r="AU21" i="59"/>
  <c r="AU29" i="59"/>
  <c r="AU42" i="59"/>
  <c r="AU44" i="59"/>
  <c r="AI49" i="59"/>
  <c r="AU54" i="59"/>
  <c r="W58" i="59"/>
  <c r="AI30" i="59"/>
  <c r="Z58" i="59"/>
  <c r="AU45" i="59"/>
  <c r="AU18" i="59"/>
  <c r="AU31" i="59"/>
  <c r="AA58" i="59"/>
  <c r="AI13" i="59"/>
  <c r="AU22" i="59"/>
  <c r="AI25" i="59"/>
  <c r="AU46" i="59"/>
  <c r="AI37" i="59"/>
  <c r="AU47" i="59"/>
  <c r="AC58" i="59"/>
  <c r="AD58" i="59"/>
  <c r="AE58" i="59"/>
  <c r="AF58" i="59"/>
  <c r="AI43" i="59"/>
  <c r="AI52" i="59"/>
  <c r="AH58" i="59"/>
  <c r="AL30" i="59"/>
  <c r="AU20" i="59"/>
  <c r="AU9" i="59"/>
  <c r="AU13" i="59"/>
  <c r="AU25" i="59"/>
  <c r="AU56" i="59"/>
  <c r="AU10" i="59"/>
  <c r="AU33" i="59"/>
  <c r="AU37" i="59"/>
  <c r="AU48" i="59"/>
  <c r="AU50" i="59"/>
  <c r="AU52" i="59"/>
  <c r="AU49" i="59"/>
  <c r="AU11" i="59"/>
  <c r="AU23" i="59"/>
  <c r="AU34" i="59"/>
  <c r="AU12" i="59"/>
  <c r="AU14" i="59"/>
  <c r="AU24" i="59"/>
  <c r="AU26" i="59"/>
  <c r="AU35" i="59"/>
  <c r="AU51" i="59"/>
  <c r="AU15" i="59"/>
  <c r="AU19" i="59"/>
  <c r="AU36" i="59"/>
  <c r="AU38" i="59"/>
  <c r="AU16" i="59"/>
  <c r="AU27" i="59"/>
  <c r="AU39" i="59"/>
  <c r="AU43" i="59"/>
  <c r="AU57" i="59"/>
  <c r="AU8" i="59"/>
  <c r="AU32" i="59"/>
  <c r="AU17" i="59"/>
  <c r="AU28" i="59"/>
  <c r="AU40" i="59"/>
  <c r="AU53" i="59"/>
  <c r="AU41" i="59"/>
  <c r="AU55" i="59"/>
  <c r="AM7" i="59"/>
  <c r="AI12" i="59"/>
  <c r="AI18" i="59"/>
  <c r="AI24" i="59"/>
  <c r="AI36" i="59"/>
  <c r="AI42" i="59"/>
  <c r="AI48" i="59"/>
  <c r="AI54" i="59"/>
  <c r="AN7" i="59"/>
  <c r="AO7" i="59"/>
  <c r="AI11" i="59"/>
  <c r="AI17" i="59"/>
  <c r="AI23" i="59"/>
  <c r="AI29" i="59"/>
  <c r="AI35" i="59"/>
  <c r="AI41" i="59"/>
  <c r="AI47" i="59"/>
  <c r="AI53" i="59"/>
  <c r="AP7" i="59"/>
  <c r="AQ7" i="59"/>
  <c r="AI10" i="59"/>
  <c r="AI16" i="59"/>
  <c r="AI22" i="59"/>
  <c r="AI28" i="59"/>
  <c r="AI34" i="59"/>
  <c r="AI40" i="59"/>
  <c r="AI46" i="59"/>
  <c r="AR7" i="59"/>
  <c r="AS7" i="59"/>
  <c r="AI9" i="59"/>
  <c r="AI15" i="59"/>
  <c r="AI21" i="59"/>
  <c r="AI27" i="59"/>
  <c r="AI33" i="59"/>
  <c r="AI39" i="59"/>
  <c r="AI45" i="59"/>
  <c r="AI51" i="59"/>
  <c r="AI57" i="59"/>
  <c r="AT7" i="59"/>
  <c r="AI8" i="59"/>
  <c r="AI14" i="59"/>
  <c r="AI20" i="59"/>
  <c r="AI26" i="59"/>
  <c r="AI32" i="59"/>
  <c r="AI38" i="59"/>
  <c r="AI44" i="59"/>
  <c r="AI50" i="59"/>
  <c r="AI56" i="59"/>
  <c r="O13" i="58"/>
  <c r="O25" i="58"/>
  <c r="O37" i="58"/>
  <c r="O49" i="58"/>
  <c r="O15" i="58"/>
  <c r="O27" i="58"/>
  <c r="O39" i="58"/>
  <c r="O51" i="58"/>
  <c r="O16" i="58"/>
  <c r="O28" i="58"/>
  <c r="O40" i="58"/>
  <c r="O52" i="58"/>
  <c r="O17" i="58"/>
  <c r="O29" i="58"/>
  <c r="O41" i="58"/>
  <c r="O53" i="58"/>
  <c r="O18" i="58"/>
  <c r="O30" i="58"/>
  <c r="O42" i="58"/>
  <c r="O54" i="58"/>
  <c r="O7" i="58"/>
  <c r="O19" i="58"/>
  <c r="O31" i="58"/>
  <c r="O43" i="58"/>
  <c r="O55" i="58"/>
  <c r="O6" i="58"/>
  <c r="AD7" i="63" l="1"/>
  <c r="Z37" i="63"/>
  <c r="AD37" i="63" s="1"/>
  <c r="AE37" i="63" s="1"/>
  <c r="Z17" i="63"/>
  <c r="AD17" i="63" s="1"/>
  <c r="AE17" i="63" s="1"/>
  <c r="Z56" i="63"/>
  <c r="AD56" i="63" s="1"/>
  <c r="AE56" i="63" s="1"/>
  <c r="Z22" i="63"/>
  <c r="AD22" i="63" s="1"/>
  <c r="AE22" i="63" s="1"/>
  <c r="Z46" i="63"/>
  <c r="AD46" i="63" s="1"/>
  <c r="AE46" i="63" s="1"/>
  <c r="Z8" i="63"/>
  <c r="AD8" i="63" s="1"/>
  <c r="AE8" i="63" s="1"/>
  <c r="Z9" i="63"/>
  <c r="AD9" i="63" s="1"/>
  <c r="AE9" i="63" s="1"/>
  <c r="Z28" i="63"/>
  <c r="AD28" i="63" s="1"/>
  <c r="AE28" i="63" s="1"/>
  <c r="Z44" i="63"/>
  <c r="AD44" i="63" s="1"/>
  <c r="AE44" i="63" s="1"/>
  <c r="Z26" i="63"/>
  <c r="AD26" i="63" s="1"/>
  <c r="AE26" i="63" s="1"/>
  <c r="Z18" i="63"/>
  <c r="AD18" i="63" s="1"/>
  <c r="AE18" i="63" s="1"/>
  <c r="Z31" i="63"/>
  <c r="AD31" i="63" s="1"/>
  <c r="AE31" i="63" s="1"/>
  <c r="Z34" i="63"/>
  <c r="AD34" i="63" s="1"/>
  <c r="AE34" i="63" s="1"/>
  <c r="Z50" i="63"/>
  <c r="AD50" i="63" s="1"/>
  <c r="AE50" i="63" s="1"/>
  <c r="Z12" i="63"/>
  <c r="AD12" i="63" s="1"/>
  <c r="AE12" i="63" s="1"/>
  <c r="Z35" i="63"/>
  <c r="AD35" i="63" s="1"/>
  <c r="AE35" i="63" s="1"/>
  <c r="Z14" i="63"/>
  <c r="AD14" i="63" s="1"/>
  <c r="AE14" i="63" s="1"/>
  <c r="Z11" i="63"/>
  <c r="AD11" i="63" s="1"/>
  <c r="AE11" i="63" s="1"/>
  <c r="Z15" i="63"/>
  <c r="AD15" i="63" s="1"/>
  <c r="AE15" i="63" s="1"/>
  <c r="Z57" i="63"/>
  <c r="AD57" i="63" s="1"/>
  <c r="AE57" i="63" s="1"/>
  <c r="Z43" i="63"/>
  <c r="AD43" i="63" s="1"/>
  <c r="AE43" i="63" s="1"/>
  <c r="Z51" i="63"/>
  <c r="AD51" i="63" s="1"/>
  <c r="AE51" i="63" s="1"/>
  <c r="Z53" i="63"/>
  <c r="AD53" i="63" s="1"/>
  <c r="AE53" i="63" s="1"/>
  <c r="Z42" i="63"/>
  <c r="AD42" i="63" s="1"/>
  <c r="AE42" i="63" s="1"/>
  <c r="Z29" i="63"/>
  <c r="AD29" i="63" s="1"/>
  <c r="AE29" i="63" s="1"/>
  <c r="Z41" i="63"/>
  <c r="AD41" i="63" s="1"/>
  <c r="AE41" i="63" s="1"/>
  <c r="Z16" i="63"/>
  <c r="AD16" i="63" s="1"/>
  <c r="AE16" i="63" s="1"/>
  <c r="Z39" i="63"/>
  <c r="AD39" i="63" s="1"/>
  <c r="AE39" i="63" s="1"/>
  <c r="Z13" i="63"/>
  <c r="AD13" i="63" s="1"/>
  <c r="AE13" i="63" s="1"/>
  <c r="O20" i="58"/>
  <c r="O57" i="58" s="1"/>
  <c r="O47" i="58"/>
  <c r="Z30" i="63"/>
  <c r="AD30" i="63" s="1"/>
  <c r="AE30" i="63" s="1"/>
  <c r="O26" i="58"/>
  <c r="O33" i="58"/>
  <c r="O12" i="58"/>
  <c r="Z20" i="63"/>
  <c r="AD20" i="63" s="1"/>
  <c r="AE20" i="63" s="1"/>
  <c r="O10" i="58"/>
  <c r="O32" i="58"/>
  <c r="Z38" i="63"/>
  <c r="AD38" i="63" s="1"/>
  <c r="AE38" i="63" s="1"/>
  <c r="O11" i="58"/>
  <c r="Z32" i="63"/>
  <c r="AD32" i="63" s="1"/>
  <c r="AE32" i="63" s="1"/>
  <c r="Z47" i="63"/>
  <c r="AD47" i="63" s="1"/>
  <c r="AE47" i="63" s="1"/>
  <c r="Z55" i="63"/>
  <c r="AD55" i="63" s="1"/>
  <c r="AE55" i="63" s="1"/>
  <c r="O45" i="58"/>
  <c r="AS58" i="59"/>
  <c r="AU30" i="59"/>
  <c r="AT58" i="59"/>
  <c r="AL58" i="59"/>
  <c r="AN58" i="59"/>
  <c r="AP58" i="59"/>
  <c r="AI58" i="59"/>
  <c r="AM58" i="59"/>
  <c r="AR58" i="59"/>
  <c r="AO58" i="59"/>
  <c r="AQ58" i="59"/>
  <c r="G5" i="46"/>
  <c r="G56" i="46" s="1"/>
  <c r="AU7" i="59"/>
  <c r="AD58" i="63" l="1"/>
  <c r="AE7" i="63"/>
  <c r="AE58" i="63" s="1"/>
  <c r="AF32" i="63" s="1"/>
  <c r="AF55" i="63"/>
  <c r="AF13" i="63"/>
  <c r="Z58" i="63"/>
  <c r="AF16" i="63"/>
  <c r="AF29" i="63"/>
  <c r="AF44" i="63"/>
  <c r="AF9" i="63"/>
  <c r="AF57" i="63"/>
  <c r="AF39" i="63"/>
  <c r="AF18" i="63"/>
  <c r="AF38" i="63"/>
  <c r="AF42" i="63"/>
  <c r="AF51" i="63"/>
  <c r="AU58" i="59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G32" i="53" l="1"/>
  <c r="M30" i="46"/>
  <c r="G42" i="53"/>
  <c r="M40" i="46"/>
  <c r="G44" i="53"/>
  <c r="M42" i="46"/>
  <c r="G38" i="53"/>
  <c r="M36" i="46"/>
  <c r="G57" i="53"/>
  <c r="M55" i="46"/>
  <c r="AF20" i="63"/>
  <c r="G39" i="53"/>
  <c r="M37" i="46"/>
  <c r="G29" i="53"/>
  <c r="M27" i="46"/>
  <c r="G18" i="53"/>
  <c r="M16" i="46"/>
  <c r="AF7" i="63"/>
  <c r="AF45" i="63"/>
  <c r="AF36" i="63"/>
  <c r="AF54" i="63"/>
  <c r="AF48" i="63"/>
  <c r="AF27" i="63"/>
  <c r="AF24" i="63"/>
  <c r="AF33" i="63"/>
  <c r="AF52" i="63"/>
  <c r="AF40" i="63"/>
  <c r="AF19" i="63"/>
  <c r="AF21" i="63"/>
  <c r="AF10" i="63"/>
  <c r="AF49" i="63"/>
  <c r="AF25" i="63"/>
  <c r="AF23" i="63"/>
  <c r="AF35" i="63"/>
  <c r="AF14" i="63"/>
  <c r="AF53" i="63"/>
  <c r="AF34" i="63"/>
  <c r="G13" i="53"/>
  <c r="M11" i="46"/>
  <c r="AF26" i="63"/>
  <c r="AF47" i="63"/>
  <c r="G9" i="53"/>
  <c r="M7" i="46"/>
  <c r="AF41" i="63"/>
  <c r="AF46" i="63"/>
  <c r="AF43" i="63"/>
  <c r="AF28" i="63"/>
  <c r="AF22" i="63"/>
  <c r="AF12" i="63"/>
  <c r="AF56" i="63"/>
  <c r="G51" i="53"/>
  <c r="M49" i="46"/>
  <c r="G16" i="53"/>
  <c r="M14" i="46"/>
  <c r="G55" i="53"/>
  <c r="M53" i="46"/>
  <c r="AF31" i="63"/>
  <c r="AF50" i="63"/>
  <c r="AF15" i="63"/>
  <c r="AF17" i="63"/>
  <c r="AF37" i="63"/>
  <c r="AF8" i="63"/>
  <c r="AF11" i="63"/>
  <c r="AF30" i="63"/>
  <c r="B53" i="57"/>
  <c r="G27" i="53" l="1"/>
  <c r="M25" i="46"/>
  <c r="G54" i="53"/>
  <c r="M52" i="46"/>
  <c r="G53" i="53"/>
  <c r="M51" i="46"/>
  <c r="G45" i="53"/>
  <c r="M43" i="46"/>
  <c r="G35" i="53"/>
  <c r="M33" i="46"/>
  <c r="G24" i="53"/>
  <c r="M22" i="46"/>
  <c r="G28" i="53"/>
  <c r="M26" i="46"/>
  <c r="G46" i="53"/>
  <c r="M44" i="46"/>
  <c r="G56" i="53"/>
  <c r="M54" i="46"/>
  <c r="G48" i="53"/>
  <c r="M46" i="46"/>
  <c r="G34" i="53"/>
  <c r="M32" i="46"/>
  <c r="G36" i="53"/>
  <c r="M34" i="46"/>
  <c r="G41" i="53"/>
  <c r="M39" i="46"/>
  <c r="G23" i="53"/>
  <c r="M21" i="46"/>
  <c r="G43" i="53"/>
  <c r="M41" i="46"/>
  <c r="G14" i="53"/>
  <c r="M12" i="46"/>
  <c r="G20" i="53"/>
  <c r="M18" i="46"/>
  <c r="G12" i="53"/>
  <c r="M10" i="46"/>
  <c r="G25" i="53"/>
  <c r="M23" i="46"/>
  <c r="G30" i="53"/>
  <c r="M28" i="46"/>
  <c r="G49" i="53"/>
  <c r="M47" i="46"/>
  <c r="G11" i="53"/>
  <c r="M9" i="46"/>
  <c r="G17" i="53"/>
  <c r="M15" i="46"/>
  <c r="G26" i="53"/>
  <c r="M24" i="46"/>
  <c r="G40" i="53"/>
  <c r="M38" i="46"/>
  <c r="G22" i="53"/>
  <c r="M20" i="46"/>
  <c r="G8" i="53"/>
  <c r="M6" i="46"/>
  <c r="G37" i="53"/>
  <c r="M35" i="46"/>
  <c r="G19" i="53"/>
  <c r="M17" i="46"/>
  <c r="G15" i="53"/>
  <c r="M13" i="46"/>
  <c r="G52" i="53"/>
  <c r="M50" i="46"/>
  <c r="G31" i="53"/>
  <c r="M29" i="46"/>
  <c r="G7" i="53"/>
  <c r="AF58" i="63"/>
  <c r="M5" i="46"/>
  <c r="G10" i="53"/>
  <c r="M8" i="46"/>
  <c r="G21" i="53"/>
  <c r="M19" i="46"/>
  <c r="G47" i="53"/>
  <c r="M45" i="46"/>
  <c r="G50" i="53"/>
  <c r="M48" i="46"/>
  <c r="G33" i="53"/>
  <c r="M31" i="46"/>
  <c r="K45" i="46"/>
  <c r="K44" i="46"/>
  <c r="K33" i="46"/>
  <c r="K32" i="46"/>
  <c r="K21" i="46"/>
  <c r="K20" i="46"/>
  <c r="K9" i="46"/>
  <c r="K8" i="46"/>
  <c r="K55" i="46"/>
  <c r="K54" i="46"/>
  <c r="K53" i="46"/>
  <c r="K52" i="46"/>
  <c r="K51" i="46"/>
  <c r="K50" i="46"/>
  <c r="K49" i="46"/>
  <c r="K48" i="46"/>
  <c r="K47" i="46"/>
  <c r="K46" i="46"/>
  <c r="K43" i="46"/>
  <c r="K42" i="46"/>
  <c r="K41" i="46"/>
  <c r="K40" i="46"/>
  <c r="K39" i="46"/>
  <c r="K38" i="46"/>
  <c r="K37" i="46"/>
  <c r="K36" i="46"/>
  <c r="K35" i="46"/>
  <c r="K34" i="46"/>
  <c r="K31" i="46"/>
  <c r="K30" i="46"/>
  <c r="K29" i="46"/>
  <c r="K28" i="46"/>
  <c r="K27" i="46"/>
  <c r="K26" i="46"/>
  <c r="K25" i="46"/>
  <c r="K24" i="46"/>
  <c r="K23" i="46"/>
  <c r="K22" i="46"/>
  <c r="K19" i="46"/>
  <c r="K18" i="46"/>
  <c r="K17" i="46"/>
  <c r="K16" i="46"/>
  <c r="K15" i="46"/>
  <c r="K14" i="46"/>
  <c r="K13" i="46"/>
  <c r="K12" i="46"/>
  <c r="K11" i="46"/>
  <c r="K10" i="46"/>
  <c r="K7" i="46"/>
  <c r="K6" i="46"/>
  <c r="K5" i="46"/>
  <c r="G5" i="41" l="1"/>
  <c r="K5" i="41" s="1"/>
  <c r="G4" i="41"/>
  <c r="J6" i="61" l="1"/>
  <c r="J20" i="61"/>
  <c r="J10" i="61"/>
  <c r="J38" i="61"/>
  <c r="J45" i="61"/>
  <c r="J31" i="61"/>
  <c r="J24" i="61"/>
  <c r="J18" i="61"/>
  <c r="J11" i="61"/>
  <c r="J51" i="61"/>
  <c r="J49" i="61"/>
  <c r="J32" i="61"/>
  <c r="J42" i="61"/>
  <c r="J23" i="61"/>
  <c r="J52" i="61"/>
  <c r="J40" i="61"/>
  <c r="J41" i="61"/>
  <c r="J13" i="61"/>
  <c r="J39" i="61"/>
  <c r="J7" i="61"/>
  <c r="J17" i="61"/>
  <c r="J54" i="61"/>
  <c r="J43" i="61"/>
  <c r="J53" i="61"/>
  <c r="J12" i="61"/>
  <c r="J21" i="61"/>
  <c r="J22" i="61"/>
  <c r="J55" i="61"/>
  <c r="J33" i="61"/>
  <c r="J8" i="61"/>
  <c r="J48" i="61"/>
  <c r="J46" i="61"/>
  <c r="J34" i="61"/>
  <c r="J26" i="61"/>
  <c r="J15" i="61"/>
  <c r="J50" i="61"/>
  <c r="J30" i="61"/>
  <c r="J44" i="61"/>
  <c r="J56" i="61"/>
  <c r="J47" i="61"/>
  <c r="J29" i="61"/>
  <c r="J16" i="61"/>
  <c r="J25" i="61"/>
  <c r="J37" i="61"/>
  <c r="J9" i="61"/>
  <c r="J19" i="61"/>
  <c r="J14" i="61"/>
  <c r="J27" i="61"/>
  <c r="J35" i="61"/>
  <c r="J28" i="61"/>
  <c r="J36" i="61"/>
  <c r="K4" i="41"/>
  <c r="F56" i="55"/>
  <c r="C56" i="55"/>
  <c r="J49" i="55" s="1"/>
  <c r="B56" i="55"/>
  <c r="G55" i="55"/>
  <c r="H55" i="55" s="1"/>
  <c r="D55" i="55"/>
  <c r="G54" i="55"/>
  <c r="H54" i="55" s="1"/>
  <c r="D54" i="55"/>
  <c r="G53" i="55"/>
  <c r="H53" i="55" s="1"/>
  <c r="D53" i="55"/>
  <c r="G52" i="55"/>
  <c r="H52" i="55" s="1"/>
  <c r="D52" i="55"/>
  <c r="G51" i="55"/>
  <c r="H51" i="55" s="1"/>
  <c r="D51" i="55"/>
  <c r="G50" i="55"/>
  <c r="H50" i="55" s="1"/>
  <c r="D50" i="55"/>
  <c r="G49" i="55"/>
  <c r="H49" i="55" s="1"/>
  <c r="D49" i="55"/>
  <c r="J48" i="55"/>
  <c r="G48" i="55"/>
  <c r="H48" i="55" s="1"/>
  <c r="D48" i="55"/>
  <c r="G47" i="55"/>
  <c r="H47" i="55" s="1"/>
  <c r="D47" i="55"/>
  <c r="G46" i="55"/>
  <c r="H46" i="55" s="1"/>
  <c r="D46" i="55"/>
  <c r="G45" i="55"/>
  <c r="H45" i="55" s="1"/>
  <c r="D45" i="55"/>
  <c r="G44" i="55"/>
  <c r="H44" i="55" s="1"/>
  <c r="D44" i="55"/>
  <c r="G43" i="55"/>
  <c r="H43" i="55" s="1"/>
  <c r="D43" i="55"/>
  <c r="G42" i="55"/>
  <c r="H42" i="55" s="1"/>
  <c r="D42" i="55"/>
  <c r="G41" i="55"/>
  <c r="H41" i="55" s="1"/>
  <c r="D41" i="55"/>
  <c r="H40" i="55"/>
  <c r="G40" i="55"/>
  <c r="D40" i="55"/>
  <c r="G39" i="55"/>
  <c r="H39" i="55" s="1"/>
  <c r="D39" i="55"/>
  <c r="H38" i="55"/>
  <c r="G38" i="55"/>
  <c r="D38" i="55"/>
  <c r="G37" i="55"/>
  <c r="H37" i="55" s="1"/>
  <c r="D37" i="55"/>
  <c r="G36" i="55"/>
  <c r="H36" i="55" s="1"/>
  <c r="D36" i="55"/>
  <c r="G35" i="55"/>
  <c r="H35" i="55" s="1"/>
  <c r="D35" i="55"/>
  <c r="H34" i="55"/>
  <c r="G34" i="55"/>
  <c r="D34" i="55"/>
  <c r="G33" i="55"/>
  <c r="H33" i="55" s="1"/>
  <c r="D33" i="55"/>
  <c r="G32" i="55"/>
  <c r="H32" i="55" s="1"/>
  <c r="D32" i="55"/>
  <c r="H31" i="55"/>
  <c r="G31" i="55"/>
  <c r="D31" i="55"/>
  <c r="G30" i="55"/>
  <c r="H30" i="55" s="1"/>
  <c r="D30" i="55"/>
  <c r="G29" i="55"/>
  <c r="H29" i="55" s="1"/>
  <c r="D29" i="55"/>
  <c r="G28" i="55"/>
  <c r="H28" i="55" s="1"/>
  <c r="D28" i="55"/>
  <c r="G27" i="55"/>
  <c r="H27" i="55" s="1"/>
  <c r="D27" i="55"/>
  <c r="G26" i="55"/>
  <c r="H26" i="55" s="1"/>
  <c r="D26" i="55"/>
  <c r="H25" i="55"/>
  <c r="G25" i="55"/>
  <c r="D25" i="55"/>
  <c r="G24" i="55"/>
  <c r="H24" i="55" s="1"/>
  <c r="D24" i="55"/>
  <c r="G23" i="55"/>
  <c r="H23" i="55" s="1"/>
  <c r="D23" i="55"/>
  <c r="G22" i="55"/>
  <c r="H22" i="55" s="1"/>
  <c r="D22" i="55"/>
  <c r="G21" i="55"/>
  <c r="H21" i="55" s="1"/>
  <c r="D21" i="55"/>
  <c r="G20" i="55"/>
  <c r="H20" i="55" s="1"/>
  <c r="D20" i="55"/>
  <c r="H19" i="55"/>
  <c r="G19" i="55"/>
  <c r="D19" i="55"/>
  <c r="G18" i="55"/>
  <c r="H18" i="55" s="1"/>
  <c r="D18" i="55"/>
  <c r="G17" i="55"/>
  <c r="H17" i="55" s="1"/>
  <c r="D17" i="55"/>
  <c r="G16" i="55"/>
  <c r="H16" i="55" s="1"/>
  <c r="D16" i="55"/>
  <c r="G15" i="55"/>
  <c r="H15" i="55" s="1"/>
  <c r="D15" i="55"/>
  <c r="G14" i="55"/>
  <c r="H14" i="55" s="1"/>
  <c r="D14" i="55"/>
  <c r="J13" i="55"/>
  <c r="G13" i="55"/>
  <c r="H13" i="55" s="1"/>
  <c r="D13" i="55"/>
  <c r="J12" i="55"/>
  <c r="G12" i="55"/>
  <c r="H12" i="55" s="1"/>
  <c r="D12" i="55"/>
  <c r="H11" i="55"/>
  <c r="G11" i="55"/>
  <c r="D11" i="55"/>
  <c r="G10" i="55"/>
  <c r="H10" i="55" s="1"/>
  <c r="D10" i="55"/>
  <c r="G9" i="55"/>
  <c r="H9" i="55" s="1"/>
  <c r="D9" i="55"/>
  <c r="G8" i="55"/>
  <c r="H8" i="55" s="1"/>
  <c r="D8" i="55"/>
  <c r="G7" i="55"/>
  <c r="H7" i="55" s="1"/>
  <c r="D7" i="55"/>
  <c r="G6" i="55"/>
  <c r="H6" i="55" s="1"/>
  <c r="D6" i="55"/>
  <c r="G5" i="55"/>
  <c r="H5" i="55" s="1"/>
  <c r="D5" i="55"/>
  <c r="J24" i="55" l="1"/>
  <c r="I6" i="61"/>
  <c r="I51" i="61"/>
  <c r="I30" i="61"/>
  <c r="I32" i="61"/>
  <c r="I23" i="61"/>
  <c r="I55" i="61"/>
  <c r="I37" i="61"/>
  <c r="I38" i="61"/>
  <c r="I22" i="61"/>
  <c r="I18" i="61"/>
  <c r="I11" i="61"/>
  <c r="I12" i="61"/>
  <c r="I49" i="61"/>
  <c r="I50" i="61"/>
  <c r="I40" i="61"/>
  <c r="I42" i="61"/>
  <c r="I24" i="61"/>
  <c r="I13" i="61"/>
  <c r="I46" i="61"/>
  <c r="I56" i="61"/>
  <c r="I16" i="61"/>
  <c r="I36" i="61"/>
  <c r="I9" i="61"/>
  <c r="I26" i="61"/>
  <c r="I35" i="61"/>
  <c r="I33" i="61"/>
  <c r="I52" i="61"/>
  <c r="I17" i="61"/>
  <c r="I20" i="61"/>
  <c r="I15" i="61"/>
  <c r="I54" i="61"/>
  <c r="I8" i="61"/>
  <c r="I48" i="61"/>
  <c r="I7" i="61"/>
  <c r="I19" i="61"/>
  <c r="I21" i="61"/>
  <c r="I47" i="61"/>
  <c r="I41" i="61"/>
  <c r="I25" i="61"/>
  <c r="I14" i="61"/>
  <c r="I44" i="61"/>
  <c r="I28" i="61"/>
  <c r="I34" i="61"/>
  <c r="I45" i="61"/>
  <c r="I31" i="61"/>
  <c r="I53" i="61"/>
  <c r="I10" i="61"/>
  <c r="I39" i="61"/>
  <c r="I43" i="61"/>
  <c r="I27" i="61"/>
  <c r="I29" i="61"/>
  <c r="J36" i="55"/>
  <c r="E54" i="55"/>
  <c r="H56" i="55"/>
  <c r="I5" i="55" s="1"/>
  <c r="J35" i="55"/>
  <c r="J47" i="55"/>
  <c r="D56" i="55"/>
  <c r="E28" i="55" s="1"/>
  <c r="J10" i="55"/>
  <c r="J22" i="55"/>
  <c r="J34" i="55"/>
  <c r="J46" i="55"/>
  <c r="J21" i="55"/>
  <c r="J8" i="55"/>
  <c r="J20" i="55"/>
  <c r="J32" i="55"/>
  <c r="J44" i="55"/>
  <c r="J11" i="55"/>
  <c r="J23" i="55"/>
  <c r="J33" i="55"/>
  <c r="J45" i="55"/>
  <c r="J7" i="55"/>
  <c r="J19" i="55"/>
  <c r="J31" i="55"/>
  <c r="J43" i="55"/>
  <c r="J55" i="55"/>
  <c r="J6" i="55"/>
  <c r="J18" i="55"/>
  <c r="J30" i="55"/>
  <c r="J42" i="55"/>
  <c r="J54" i="55"/>
  <c r="J9" i="55"/>
  <c r="J5" i="55"/>
  <c r="J17" i="55"/>
  <c r="J29" i="55"/>
  <c r="J41" i="55"/>
  <c r="J53" i="55"/>
  <c r="J16" i="55"/>
  <c r="J28" i="55"/>
  <c r="J40" i="55"/>
  <c r="J52" i="55"/>
  <c r="J15" i="55"/>
  <c r="J27" i="55"/>
  <c r="J39" i="55"/>
  <c r="J51" i="55"/>
  <c r="J14" i="55"/>
  <c r="J26" i="55"/>
  <c r="J38" i="55"/>
  <c r="J50" i="55"/>
  <c r="J25" i="55"/>
  <c r="J37" i="55"/>
  <c r="I55" i="55" l="1"/>
  <c r="I8" i="55"/>
  <c r="I26" i="55"/>
  <c r="I13" i="55"/>
  <c r="I16" i="55"/>
  <c r="I17" i="55"/>
  <c r="I31" i="55"/>
  <c r="I30" i="55"/>
  <c r="I49" i="55"/>
  <c r="I24" i="55"/>
  <c r="E12" i="55"/>
  <c r="I39" i="55"/>
  <c r="I15" i="55"/>
  <c r="I9" i="55"/>
  <c r="I21" i="55"/>
  <c r="I18" i="55"/>
  <c r="E34" i="55"/>
  <c r="I54" i="55"/>
  <c r="I41" i="55"/>
  <c r="I25" i="55"/>
  <c r="I34" i="55"/>
  <c r="E43" i="55"/>
  <c r="I33" i="55"/>
  <c r="E40" i="55"/>
  <c r="I32" i="55"/>
  <c r="I53" i="55"/>
  <c r="I46" i="55"/>
  <c r="I27" i="55"/>
  <c r="I6" i="55"/>
  <c r="I50" i="55"/>
  <c r="I12" i="55"/>
  <c r="I52" i="55"/>
  <c r="I28" i="55"/>
  <c r="I22" i="55"/>
  <c r="I7" i="55"/>
  <c r="I10" i="55"/>
  <c r="I42" i="55"/>
  <c r="I37" i="55"/>
  <c r="I40" i="55"/>
  <c r="I20" i="55"/>
  <c r="I36" i="55"/>
  <c r="I48" i="55"/>
  <c r="I44" i="55"/>
  <c r="E22" i="55"/>
  <c r="E42" i="55"/>
  <c r="E49" i="55"/>
  <c r="E31" i="55"/>
  <c r="E25" i="55"/>
  <c r="E24" i="55"/>
  <c r="E37" i="55"/>
  <c r="E16" i="55"/>
  <c r="E18" i="55"/>
  <c r="I51" i="55"/>
  <c r="E7" i="55"/>
  <c r="I19" i="55"/>
  <c r="I43" i="55"/>
  <c r="E10" i="55"/>
  <c r="I14" i="55"/>
  <c r="E15" i="55"/>
  <c r="E27" i="55"/>
  <c r="I45" i="55"/>
  <c r="I29" i="55"/>
  <c r="J56" i="55"/>
  <c r="E45" i="55"/>
  <c r="E33" i="55"/>
  <c r="E21" i="55"/>
  <c r="E9" i="55"/>
  <c r="E47" i="55"/>
  <c r="E35" i="55"/>
  <c r="E23" i="55"/>
  <c r="E11" i="55"/>
  <c r="E36" i="55"/>
  <c r="E14" i="55"/>
  <c r="E50" i="55"/>
  <c r="E38" i="55"/>
  <c r="E26" i="55"/>
  <c r="E53" i="55"/>
  <c r="E20" i="55"/>
  <c r="E41" i="55"/>
  <c r="E44" i="55"/>
  <c r="E32" i="55"/>
  <c r="E29" i="55"/>
  <c r="E17" i="55"/>
  <c r="E5" i="55"/>
  <c r="E8" i="55"/>
  <c r="E51" i="55"/>
  <c r="E55" i="55"/>
  <c r="E39" i="55"/>
  <c r="E6" i="55"/>
  <c r="E52" i="55"/>
  <c r="E13" i="55"/>
  <c r="E30" i="55"/>
  <c r="E46" i="55"/>
  <c r="I38" i="55"/>
  <c r="I47" i="55"/>
  <c r="I11" i="55"/>
  <c r="I35" i="55"/>
  <c r="I23" i="55"/>
  <c r="E48" i="55"/>
  <c r="E19" i="55"/>
  <c r="E56" i="55" l="1"/>
  <c r="I56" i="55"/>
  <c r="G13" i="41" l="1"/>
  <c r="G14" i="41" s="1"/>
  <c r="G9" i="41"/>
  <c r="K9" i="41" s="1"/>
  <c r="G8" i="41"/>
  <c r="K8" i="41" s="1"/>
  <c r="G7" i="41"/>
  <c r="K7" i="41" s="1"/>
  <c r="G6" i="41"/>
  <c r="N50" i="61" l="1"/>
  <c r="N56" i="61"/>
  <c r="N28" i="61"/>
  <c r="N37" i="61"/>
  <c r="N54" i="61"/>
  <c r="N38" i="61"/>
  <c r="N17" i="61"/>
  <c r="N8" i="61"/>
  <c r="N31" i="61"/>
  <c r="N41" i="61"/>
  <c r="N15" i="61"/>
  <c r="N43" i="61"/>
  <c r="N12" i="61"/>
  <c r="N26" i="61"/>
  <c r="N6" i="61"/>
  <c r="N16" i="61"/>
  <c r="N27" i="61"/>
  <c r="N44" i="61"/>
  <c r="N22" i="61"/>
  <c r="N29" i="61"/>
  <c r="N14" i="61"/>
  <c r="N19" i="61"/>
  <c r="N7" i="61"/>
  <c r="N46" i="61"/>
  <c r="N9" i="61"/>
  <c r="N33" i="61"/>
  <c r="N48" i="61"/>
  <c r="N25" i="61"/>
  <c r="N51" i="61"/>
  <c r="N10" i="61"/>
  <c r="N53" i="61"/>
  <c r="N34" i="61"/>
  <c r="N11" i="61"/>
  <c r="N45" i="61"/>
  <c r="N42" i="61"/>
  <c r="N49" i="61"/>
  <c r="N21" i="61"/>
  <c r="N32" i="61"/>
  <c r="N20" i="61"/>
  <c r="N39" i="61"/>
  <c r="N35" i="61"/>
  <c r="N36" i="61"/>
  <c r="N52" i="61"/>
  <c r="N24" i="61"/>
  <c r="N55" i="61"/>
  <c r="N13" i="61"/>
  <c r="N30" i="61"/>
  <c r="N23" i="61"/>
  <c r="N40" i="61"/>
  <c r="N18" i="61"/>
  <c r="N47" i="61"/>
  <c r="L50" i="61"/>
  <c r="L28" i="61"/>
  <c r="L31" i="61"/>
  <c r="L8" i="61"/>
  <c r="L41" i="61"/>
  <c r="L15" i="61"/>
  <c r="L43" i="61"/>
  <c r="L56" i="61"/>
  <c r="L54" i="61"/>
  <c r="L17" i="61"/>
  <c r="L38" i="61"/>
  <c r="L37" i="61"/>
  <c r="L12" i="61"/>
  <c r="L44" i="61"/>
  <c r="L29" i="61"/>
  <c r="L19" i="61"/>
  <c r="L46" i="61"/>
  <c r="L26" i="61"/>
  <c r="L33" i="61"/>
  <c r="L6" i="61"/>
  <c r="L49" i="61"/>
  <c r="L9" i="61"/>
  <c r="L25" i="61"/>
  <c r="L14" i="61"/>
  <c r="L7" i="61"/>
  <c r="L48" i="61"/>
  <c r="L36" i="61"/>
  <c r="L34" i="61"/>
  <c r="L45" i="61"/>
  <c r="L22" i="61"/>
  <c r="L16" i="61"/>
  <c r="L11" i="61"/>
  <c r="L10" i="61"/>
  <c r="L51" i="61"/>
  <c r="L24" i="61"/>
  <c r="L53" i="61"/>
  <c r="L35" i="61"/>
  <c r="L55" i="61"/>
  <c r="L42" i="61"/>
  <c r="L39" i="61"/>
  <c r="L32" i="61"/>
  <c r="L20" i="61"/>
  <c r="L21" i="61"/>
  <c r="L23" i="61"/>
  <c r="L18" i="61"/>
  <c r="L52" i="61"/>
  <c r="L47" i="61"/>
  <c r="L13" i="61"/>
  <c r="L30" i="61"/>
  <c r="L40" i="61"/>
  <c r="L27" i="61"/>
  <c r="M28" i="61"/>
  <c r="M12" i="61"/>
  <c r="M50" i="61"/>
  <c r="M15" i="61"/>
  <c r="M43" i="61"/>
  <c r="M31" i="61"/>
  <c r="M56" i="61"/>
  <c r="M37" i="61"/>
  <c r="M17" i="61"/>
  <c r="M38" i="61"/>
  <c r="M8" i="61"/>
  <c r="M54" i="61"/>
  <c r="M41" i="61"/>
  <c r="M16" i="61"/>
  <c r="M25" i="61"/>
  <c r="M42" i="61"/>
  <c r="M51" i="61"/>
  <c r="M26" i="61"/>
  <c r="M44" i="61"/>
  <c r="M22" i="61"/>
  <c r="M14" i="61"/>
  <c r="M6" i="61"/>
  <c r="M36" i="61"/>
  <c r="M30" i="61"/>
  <c r="M19" i="61"/>
  <c r="M7" i="61"/>
  <c r="M46" i="61"/>
  <c r="M9" i="61"/>
  <c r="M32" i="61"/>
  <c r="M21" i="61"/>
  <c r="M45" i="61"/>
  <c r="M33" i="61"/>
  <c r="M18" i="61"/>
  <c r="M49" i="61"/>
  <c r="M10" i="61"/>
  <c r="M53" i="61"/>
  <c r="M34" i="61"/>
  <c r="M48" i="61"/>
  <c r="M20" i="61"/>
  <c r="M35" i="61"/>
  <c r="M11" i="61"/>
  <c r="M39" i="61"/>
  <c r="M55" i="61"/>
  <c r="M52" i="61"/>
  <c r="M23" i="61"/>
  <c r="M24" i="61"/>
  <c r="M13" i="61"/>
  <c r="M29" i="61"/>
  <c r="M40" i="61"/>
  <c r="M27" i="61"/>
  <c r="M47" i="61"/>
  <c r="K6" i="41"/>
  <c r="E10" i="46"/>
  <c r="E21" i="46"/>
  <c r="E50" i="46"/>
  <c r="E33" i="46"/>
  <c r="E27" i="46"/>
  <c r="E52" i="46"/>
  <c r="E23" i="46"/>
  <c r="E14" i="46"/>
  <c r="E17" i="46"/>
  <c r="E18" i="46"/>
  <c r="E13" i="46"/>
  <c r="E31" i="46"/>
  <c r="E38" i="46"/>
  <c r="E6" i="46"/>
  <c r="E7" i="46"/>
  <c r="E26" i="46"/>
  <c r="E37" i="46"/>
  <c r="E51" i="46"/>
  <c r="E47" i="46"/>
  <c r="E32" i="46"/>
  <c r="E41" i="46"/>
  <c r="E39" i="46"/>
  <c r="E46" i="46"/>
  <c r="E30" i="46"/>
  <c r="E53" i="46"/>
  <c r="E16" i="46"/>
  <c r="E15" i="46"/>
  <c r="E28" i="46"/>
  <c r="E24" i="46"/>
  <c r="E22" i="46"/>
  <c r="E45" i="46"/>
  <c r="E11" i="46"/>
  <c r="E36" i="46"/>
  <c r="E55" i="46"/>
  <c r="E8" i="46"/>
  <c r="E35" i="46"/>
  <c r="E49" i="46"/>
  <c r="E9" i="46"/>
  <c r="E25" i="46"/>
  <c r="E43" i="46"/>
  <c r="E40" i="46"/>
  <c r="E19" i="46"/>
  <c r="E34" i="46"/>
  <c r="E29" i="46"/>
  <c r="E12" i="46"/>
  <c r="E54" i="46"/>
  <c r="E20" i="46"/>
  <c r="E48" i="46"/>
  <c r="E42" i="46"/>
  <c r="E44" i="46"/>
  <c r="E5" i="46"/>
  <c r="G10" i="41"/>
  <c r="G15" i="41" s="1"/>
  <c r="C57" i="54"/>
  <c r="B57" i="54"/>
  <c r="K6" i="61" l="1"/>
  <c r="K24" i="61"/>
  <c r="K41" i="61"/>
  <c r="K14" i="61"/>
  <c r="K53" i="61"/>
  <c r="K20" i="61"/>
  <c r="K21" i="61"/>
  <c r="K22" i="61"/>
  <c r="K10" i="61"/>
  <c r="K39" i="61"/>
  <c r="K27" i="61"/>
  <c r="K17" i="61"/>
  <c r="K35" i="61"/>
  <c r="K49" i="61"/>
  <c r="K32" i="61"/>
  <c r="K44" i="61"/>
  <c r="K8" i="61"/>
  <c r="K52" i="61"/>
  <c r="K37" i="61"/>
  <c r="K48" i="61"/>
  <c r="K56" i="61"/>
  <c r="K33" i="61"/>
  <c r="K51" i="61"/>
  <c r="K12" i="61"/>
  <c r="K30" i="61"/>
  <c r="K47" i="61"/>
  <c r="K25" i="61"/>
  <c r="K16" i="61"/>
  <c r="K36" i="61"/>
  <c r="K11" i="61"/>
  <c r="K19" i="61"/>
  <c r="K29" i="61"/>
  <c r="K7" i="61"/>
  <c r="K46" i="61"/>
  <c r="K34" i="61"/>
  <c r="K45" i="61"/>
  <c r="K18" i="61"/>
  <c r="K9" i="61"/>
  <c r="K31" i="61"/>
  <c r="K42" i="61"/>
  <c r="K54" i="61"/>
  <c r="K43" i="61"/>
  <c r="K40" i="61"/>
  <c r="K38" i="61"/>
  <c r="K15" i="61"/>
  <c r="K55" i="61"/>
  <c r="K13" i="61"/>
  <c r="K26" i="61"/>
  <c r="K28" i="61"/>
  <c r="K50" i="61"/>
  <c r="K23" i="61"/>
  <c r="K10" i="41"/>
  <c r="K15" i="41" s="1"/>
  <c r="D57" i="54"/>
  <c r="O3" i="55" l="1"/>
  <c r="M3" i="55"/>
  <c r="N3" i="55"/>
  <c r="D58" i="53"/>
  <c r="E56" i="53" s="1"/>
  <c r="B58" i="53"/>
  <c r="C57" i="53" s="1"/>
  <c r="C46" i="53"/>
  <c r="C47" i="53" l="1"/>
  <c r="C21" i="53"/>
  <c r="C42" i="53"/>
  <c r="C14" i="53"/>
  <c r="C15" i="53"/>
  <c r="C17" i="53"/>
  <c r="C49" i="53"/>
  <c r="C34" i="53"/>
  <c r="C19" i="53"/>
  <c r="C51" i="53"/>
  <c r="C53" i="53"/>
  <c r="C38" i="53"/>
  <c r="C55" i="53"/>
  <c r="C7" i="53"/>
  <c r="C23" i="53"/>
  <c r="C39" i="53"/>
  <c r="C9" i="53"/>
  <c r="C25" i="53"/>
  <c r="C41" i="53"/>
  <c r="C43" i="53"/>
  <c r="C30" i="53"/>
  <c r="C31" i="53"/>
  <c r="C33" i="53"/>
  <c r="C18" i="53"/>
  <c r="C50" i="53"/>
  <c r="C35" i="53"/>
  <c r="C37" i="53"/>
  <c r="C22" i="53"/>
  <c r="C10" i="53"/>
  <c r="C26" i="53"/>
  <c r="C11" i="53"/>
  <c r="C27" i="53"/>
  <c r="C13" i="53"/>
  <c r="C29" i="53"/>
  <c r="C45" i="53"/>
  <c r="E43" i="53"/>
  <c r="E51" i="53"/>
  <c r="E9" i="53"/>
  <c r="E23" i="53"/>
  <c r="E24" i="53"/>
  <c r="E18" i="53"/>
  <c r="E40" i="53"/>
  <c r="E50" i="53"/>
  <c r="E30" i="53"/>
  <c r="E10" i="53"/>
  <c r="E52" i="53"/>
  <c r="E32" i="53"/>
  <c r="E46" i="53"/>
  <c r="E33" i="53"/>
  <c r="E47" i="53"/>
  <c r="E27" i="53"/>
  <c r="E34" i="53"/>
  <c r="E41" i="53"/>
  <c r="E48" i="53"/>
  <c r="E38" i="53"/>
  <c r="E25" i="53"/>
  <c r="E39" i="53"/>
  <c r="E26" i="53"/>
  <c r="E13" i="53"/>
  <c r="E7" i="53"/>
  <c r="E14" i="53"/>
  <c r="E21" i="53"/>
  <c r="E28" i="53"/>
  <c r="E37" i="53"/>
  <c r="E17" i="53"/>
  <c r="E45" i="53"/>
  <c r="E11" i="53"/>
  <c r="E12" i="53"/>
  <c r="E19" i="53"/>
  <c r="E20" i="53"/>
  <c r="E8" i="53"/>
  <c r="E35" i="53"/>
  <c r="E42" i="53"/>
  <c r="E49" i="53"/>
  <c r="E16" i="53"/>
  <c r="E44" i="53"/>
  <c r="E31" i="53"/>
  <c r="E15" i="53"/>
  <c r="E22" i="53"/>
  <c r="E29" i="53"/>
  <c r="E36" i="53"/>
  <c r="O38" i="55"/>
  <c r="O22" i="55"/>
  <c r="O24" i="55"/>
  <c r="O29" i="55"/>
  <c r="O53" i="55"/>
  <c r="O20" i="55"/>
  <c r="O6" i="55"/>
  <c r="O36" i="55"/>
  <c r="O49" i="55"/>
  <c r="O10" i="55"/>
  <c r="O13" i="55"/>
  <c r="O34" i="55"/>
  <c r="O12" i="55"/>
  <c r="O18" i="55"/>
  <c r="O39" i="55"/>
  <c r="O7" i="55"/>
  <c r="O48" i="55"/>
  <c r="O47" i="55"/>
  <c r="O8" i="55"/>
  <c r="O43" i="55"/>
  <c r="O35" i="55"/>
  <c r="O40" i="55"/>
  <c r="O26" i="55"/>
  <c r="O41" i="55"/>
  <c r="O11" i="55"/>
  <c r="O37" i="55"/>
  <c r="O21" i="55"/>
  <c r="O15" i="55"/>
  <c r="O52" i="55"/>
  <c r="O16" i="55"/>
  <c r="O46" i="55"/>
  <c r="O19" i="55"/>
  <c r="O31" i="55"/>
  <c r="O25" i="55"/>
  <c r="O23" i="55"/>
  <c r="O45" i="55"/>
  <c r="O9" i="55"/>
  <c r="O14" i="55"/>
  <c r="O28" i="55"/>
  <c r="O55" i="55"/>
  <c r="O27" i="55"/>
  <c r="O50" i="55"/>
  <c r="O32" i="55"/>
  <c r="O5" i="55"/>
  <c r="O51" i="55"/>
  <c r="O44" i="55"/>
  <c r="O54" i="55"/>
  <c r="O42" i="55"/>
  <c r="O30" i="55"/>
  <c r="O33" i="55"/>
  <c r="O17" i="55"/>
  <c r="N30" i="55"/>
  <c r="N41" i="55"/>
  <c r="N55" i="55"/>
  <c r="N9" i="55"/>
  <c r="N53" i="55"/>
  <c r="N49" i="55"/>
  <c r="N32" i="55"/>
  <c r="N27" i="55"/>
  <c r="N8" i="55"/>
  <c r="N26" i="55"/>
  <c r="N39" i="55"/>
  <c r="N33" i="55"/>
  <c r="N18" i="55"/>
  <c r="N6" i="55"/>
  <c r="N17" i="55"/>
  <c r="N25" i="55"/>
  <c r="N14" i="55"/>
  <c r="N34" i="55"/>
  <c r="N13" i="55"/>
  <c r="N31" i="55"/>
  <c r="N24" i="55"/>
  <c r="N16" i="55"/>
  <c r="N15" i="55"/>
  <c r="N54" i="55"/>
  <c r="N21" i="55"/>
  <c r="N46" i="55"/>
  <c r="N5" i="55"/>
  <c r="N48" i="55"/>
  <c r="N50" i="55"/>
  <c r="N19" i="55"/>
  <c r="N22" i="55"/>
  <c r="N51" i="55"/>
  <c r="N47" i="55"/>
  <c r="N38" i="55"/>
  <c r="N43" i="55"/>
  <c r="N37" i="55"/>
  <c r="N40" i="55"/>
  <c r="N12" i="55"/>
  <c r="N36" i="55"/>
  <c r="N20" i="55"/>
  <c r="N35" i="55"/>
  <c r="N23" i="55"/>
  <c r="N44" i="55"/>
  <c r="N28" i="55"/>
  <c r="N10" i="55"/>
  <c r="N29" i="55"/>
  <c r="N52" i="55"/>
  <c r="N42" i="55"/>
  <c r="N11" i="55"/>
  <c r="N7" i="55"/>
  <c r="N45" i="55"/>
  <c r="M12" i="55"/>
  <c r="M43" i="55"/>
  <c r="M40" i="55"/>
  <c r="M54" i="55"/>
  <c r="M34" i="55"/>
  <c r="M28" i="55"/>
  <c r="M23" i="55"/>
  <c r="M6" i="55"/>
  <c r="M38" i="55"/>
  <c r="M29" i="55"/>
  <c r="M11" i="55"/>
  <c r="M33" i="55"/>
  <c r="M8" i="55"/>
  <c r="M50" i="55"/>
  <c r="M14" i="55"/>
  <c r="M19" i="55"/>
  <c r="M10" i="55"/>
  <c r="M52" i="55"/>
  <c r="M45" i="55"/>
  <c r="M42" i="55"/>
  <c r="M49" i="55"/>
  <c r="M30" i="55"/>
  <c r="M51" i="55"/>
  <c r="M37" i="55"/>
  <c r="M48" i="55"/>
  <c r="M16" i="55"/>
  <c r="M36" i="55"/>
  <c r="M5" i="55"/>
  <c r="M7" i="55"/>
  <c r="M35" i="55"/>
  <c r="M47" i="55"/>
  <c r="M18" i="55"/>
  <c r="M39" i="55"/>
  <c r="M13" i="55"/>
  <c r="M20" i="55"/>
  <c r="M9" i="55"/>
  <c r="M44" i="55"/>
  <c r="M41" i="55"/>
  <c r="M26" i="55"/>
  <c r="M22" i="55"/>
  <c r="M21" i="55"/>
  <c r="M15" i="55"/>
  <c r="M17" i="55"/>
  <c r="M31" i="55"/>
  <c r="M27" i="55"/>
  <c r="M24" i="55"/>
  <c r="M55" i="55"/>
  <c r="M46" i="55"/>
  <c r="M32" i="55"/>
  <c r="M53" i="55"/>
  <c r="M25" i="55"/>
  <c r="C8" i="53"/>
  <c r="C12" i="53"/>
  <c r="C16" i="53"/>
  <c r="C20" i="53"/>
  <c r="C24" i="53"/>
  <c r="C28" i="53"/>
  <c r="C32" i="53"/>
  <c r="C36" i="53"/>
  <c r="C40" i="53"/>
  <c r="C44" i="53"/>
  <c r="C48" i="53"/>
  <c r="C52" i="53"/>
  <c r="C56" i="53"/>
  <c r="E55" i="53"/>
  <c r="E58" i="53"/>
  <c r="C54" i="53"/>
  <c r="E54" i="53"/>
  <c r="E57" i="53"/>
  <c r="E53" i="53"/>
  <c r="P22" i="55" l="1"/>
  <c r="D22" i="46" s="1"/>
  <c r="P48" i="55"/>
  <c r="D48" i="46" s="1"/>
  <c r="P52" i="55"/>
  <c r="D52" i="46" s="1"/>
  <c r="P15" i="55"/>
  <c r="D15" i="46" s="1"/>
  <c r="P30" i="55"/>
  <c r="D30" i="46" s="1"/>
  <c r="P53" i="55"/>
  <c r="D53" i="46" s="1"/>
  <c r="P39" i="55"/>
  <c r="D39" i="46" s="1"/>
  <c r="P35" i="55"/>
  <c r="D35" i="46" s="1"/>
  <c r="P19" i="55"/>
  <c r="D19" i="46" s="1"/>
  <c r="P14" i="55"/>
  <c r="D14" i="46" s="1"/>
  <c r="P43" i="55"/>
  <c r="D43" i="46" s="1"/>
  <c r="P24" i="55"/>
  <c r="D24" i="46" s="1"/>
  <c r="P28" i="55"/>
  <c r="D28" i="46" s="1"/>
  <c r="P54" i="55"/>
  <c r="D54" i="46" s="1"/>
  <c r="P26" i="55"/>
  <c r="D26" i="46" s="1"/>
  <c r="P36" i="55"/>
  <c r="D36" i="46" s="1"/>
  <c r="P16" i="55"/>
  <c r="D16" i="46" s="1"/>
  <c r="P50" i="55"/>
  <c r="D50" i="46" s="1"/>
  <c r="P13" i="55"/>
  <c r="D13" i="46" s="1"/>
  <c r="P27" i="55"/>
  <c r="D27" i="46" s="1"/>
  <c r="P38" i="55"/>
  <c r="D38" i="46" s="1"/>
  <c r="P17" i="55"/>
  <c r="D17" i="46" s="1"/>
  <c r="P21" i="55"/>
  <c r="D21" i="46" s="1"/>
  <c r="P7" i="55"/>
  <c r="D7" i="46" s="1"/>
  <c r="P10" i="55"/>
  <c r="D10" i="46" s="1"/>
  <c r="P34" i="55"/>
  <c r="D34" i="46" s="1"/>
  <c r="P41" i="55"/>
  <c r="D41" i="46" s="1"/>
  <c r="O56" i="55"/>
  <c r="P5" i="55"/>
  <c r="D5" i="46" s="1"/>
  <c r="M56" i="55"/>
  <c r="P44" i="55"/>
  <c r="D44" i="46" s="1"/>
  <c r="P8" i="55"/>
  <c r="D8" i="46" s="1"/>
  <c r="P46" i="55"/>
  <c r="D46" i="46" s="1"/>
  <c r="P9" i="55"/>
  <c r="D9" i="46" s="1"/>
  <c r="P37" i="55"/>
  <c r="D37" i="46" s="1"/>
  <c r="P33" i="55"/>
  <c r="D33" i="46" s="1"/>
  <c r="N56" i="55"/>
  <c r="P25" i="55"/>
  <c r="D25" i="46" s="1"/>
  <c r="P32" i="55"/>
  <c r="D32" i="46" s="1"/>
  <c r="P55" i="55"/>
  <c r="D55" i="46" s="1"/>
  <c r="P20" i="55"/>
  <c r="D20" i="46" s="1"/>
  <c r="P51" i="55"/>
  <c r="D51" i="46" s="1"/>
  <c r="P11" i="55"/>
  <c r="D11" i="46" s="1"/>
  <c r="P12" i="55"/>
  <c r="D12" i="46" s="1"/>
  <c r="P49" i="55"/>
  <c r="D49" i="46" s="1"/>
  <c r="P42" i="55"/>
  <c r="D42" i="46" s="1"/>
  <c r="P31" i="55"/>
  <c r="D31" i="46" s="1"/>
  <c r="P18" i="55"/>
  <c r="D18" i="46" s="1"/>
  <c r="P6" i="55"/>
  <c r="D6" i="46" s="1"/>
  <c r="P29" i="55"/>
  <c r="D29" i="46" s="1"/>
  <c r="P40" i="55"/>
  <c r="D40" i="46" s="1"/>
  <c r="P47" i="55"/>
  <c r="D47" i="46" s="1"/>
  <c r="P45" i="55"/>
  <c r="D45" i="46" s="1"/>
  <c r="P23" i="55"/>
  <c r="D23" i="46" s="1"/>
  <c r="C58" i="53"/>
  <c r="E4" i="50"/>
  <c r="D4" i="50"/>
  <c r="C4" i="50"/>
  <c r="B57" i="47"/>
  <c r="B58" i="47" s="1"/>
  <c r="W53" i="49"/>
  <c r="U53" i="49"/>
  <c r="T53" i="49"/>
  <c r="S53" i="49"/>
  <c r="R53" i="49"/>
  <c r="Q53" i="49"/>
  <c r="O53" i="49"/>
  <c r="N53" i="49"/>
  <c r="V52" i="49"/>
  <c r="P52" i="49"/>
  <c r="J52" i="49"/>
  <c r="I52" i="49"/>
  <c r="H52" i="49"/>
  <c r="G52" i="49"/>
  <c r="F52" i="49"/>
  <c r="E52" i="49"/>
  <c r="D52" i="49"/>
  <c r="C52" i="49"/>
  <c r="B52" i="49"/>
  <c r="V51" i="49"/>
  <c r="P51" i="49"/>
  <c r="J51" i="49"/>
  <c r="I51" i="49"/>
  <c r="H51" i="49"/>
  <c r="G51" i="49"/>
  <c r="F51" i="49"/>
  <c r="E51" i="49"/>
  <c r="D51" i="49"/>
  <c r="C51" i="49"/>
  <c r="B51" i="49"/>
  <c r="V50" i="49"/>
  <c r="P50" i="49"/>
  <c r="J50" i="49"/>
  <c r="I50" i="49"/>
  <c r="H50" i="49"/>
  <c r="G50" i="49"/>
  <c r="F50" i="49"/>
  <c r="E50" i="49"/>
  <c r="D50" i="49"/>
  <c r="C50" i="49"/>
  <c r="B50" i="49"/>
  <c r="V49" i="49"/>
  <c r="P49" i="49"/>
  <c r="J49" i="49"/>
  <c r="I49" i="49"/>
  <c r="H49" i="49"/>
  <c r="G49" i="49"/>
  <c r="F49" i="49"/>
  <c r="E49" i="49"/>
  <c r="D49" i="49"/>
  <c r="C49" i="49"/>
  <c r="B49" i="49"/>
  <c r="V48" i="49"/>
  <c r="P48" i="49"/>
  <c r="J48" i="49"/>
  <c r="I48" i="49"/>
  <c r="H48" i="49"/>
  <c r="G48" i="49"/>
  <c r="F48" i="49"/>
  <c r="E48" i="49"/>
  <c r="D48" i="49"/>
  <c r="C48" i="49"/>
  <c r="B48" i="49"/>
  <c r="V47" i="49"/>
  <c r="P47" i="49"/>
  <c r="J47" i="49"/>
  <c r="I47" i="49"/>
  <c r="H47" i="49"/>
  <c r="G47" i="49"/>
  <c r="F47" i="49"/>
  <c r="E47" i="49"/>
  <c r="D47" i="49"/>
  <c r="C47" i="49"/>
  <c r="B47" i="49"/>
  <c r="V46" i="49"/>
  <c r="P46" i="49"/>
  <c r="J46" i="49"/>
  <c r="I46" i="49"/>
  <c r="H46" i="49"/>
  <c r="G46" i="49"/>
  <c r="F46" i="49"/>
  <c r="E46" i="49"/>
  <c r="D46" i="49"/>
  <c r="C46" i="49"/>
  <c r="B46" i="49"/>
  <c r="V45" i="49"/>
  <c r="P45" i="49"/>
  <c r="J45" i="49"/>
  <c r="I45" i="49"/>
  <c r="H45" i="49"/>
  <c r="G45" i="49"/>
  <c r="F45" i="49"/>
  <c r="E45" i="49"/>
  <c r="D45" i="49"/>
  <c r="C45" i="49"/>
  <c r="B45" i="49"/>
  <c r="V44" i="49"/>
  <c r="P44" i="49"/>
  <c r="J44" i="49"/>
  <c r="I44" i="49"/>
  <c r="H44" i="49"/>
  <c r="G44" i="49"/>
  <c r="F44" i="49"/>
  <c r="E44" i="49"/>
  <c r="D44" i="49"/>
  <c r="C44" i="49"/>
  <c r="B44" i="49"/>
  <c r="V43" i="49"/>
  <c r="P43" i="49"/>
  <c r="J43" i="49"/>
  <c r="I43" i="49"/>
  <c r="H43" i="49"/>
  <c r="G43" i="49"/>
  <c r="F43" i="49"/>
  <c r="E43" i="49"/>
  <c r="D43" i="49"/>
  <c r="C43" i="49"/>
  <c r="B43" i="49"/>
  <c r="V42" i="49"/>
  <c r="P42" i="49"/>
  <c r="J42" i="49"/>
  <c r="I42" i="49"/>
  <c r="H42" i="49"/>
  <c r="G42" i="49"/>
  <c r="F42" i="49"/>
  <c r="E42" i="49"/>
  <c r="D42" i="49"/>
  <c r="C42" i="49"/>
  <c r="B42" i="49"/>
  <c r="V41" i="49"/>
  <c r="P41" i="49"/>
  <c r="J41" i="49"/>
  <c r="I41" i="49"/>
  <c r="H41" i="49"/>
  <c r="G41" i="49"/>
  <c r="F41" i="49"/>
  <c r="E41" i="49"/>
  <c r="D41" i="49"/>
  <c r="C41" i="49"/>
  <c r="B41" i="49"/>
  <c r="V40" i="49"/>
  <c r="J40" i="49"/>
  <c r="I40" i="49"/>
  <c r="H40" i="49"/>
  <c r="G40" i="49"/>
  <c r="F40" i="49"/>
  <c r="E40" i="49"/>
  <c r="D40" i="49"/>
  <c r="C40" i="49"/>
  <c r="B40" i="49"/>
  <c r="V39" i="49"/>
  <c r="P39" i="49"/>
  <c r="J39" i="49"/>
  <c r="I39" i="49"/>
  <c r="H39" i="49"/>
  <c r="G39" i="49"/>
  <c r="F39" i="49"/>
  <c r="E39" i="49"/>
  <c r="D39" i="49"/>
  <c r="C39" i="49"/>
  <c r="B39" i="49"/>
  <c r="V38" i="49"/>
  <c r="P38" i="49"/>
  <c r="J38" i="49"/>
  <c r="I38" i="49"/>
  <c r="H38" i="49"/>
  <c r="G38" i="49"/>
  <c r="F38" i="49"/>
  <c r="E38" i="49"/>
  <c r="D38" i="49"/>
  <c r="C38" i="49"/>
  <c r="B38" i="49"/>
  <c r="V37" i="49"/>
  <c r="P37" i="49"/>
  <c r="J37" i="49"/>
  <c r="I37" i="49"/>
  <c r="H37" i="49"/>
  <c r="G37" i="49"/>
  <c r="F37" i="49"/>
  <c r="E37" i="49"/>
  <c r="D37" i="49"/>
  <c r="C37" i="49"/>
  <c r="B37" i="49"/>
  <c r="V36" i="49"/>
  <c r="P36" i="49"/>
  <c r="J36" i="49"/>
  <c r="I36" i="49"/>
  <c r="H36" i="49"/>
  <c r="G36" i="49"/>
  <c r="F36" i="49"/>
  <c r="E36" i="49"/>
  <c r="D36" i="49"/>
  <c r="C36" i="49"/>
  <c r="B36" i="49"/>
  <c r="V35" i="49"/>
  <c r="P35" i="49"/>
  <c r="J35" i="49"/>
  <c r="I35" i="49"/>
  <c r="H35" i="49"/>
  <c r="G35" i="49"/>
  <c r="F35" i="49"/>
  <c r="E35" i="49"/>
  <c r="D35" i="49"/>
  <c r="C35" i="49"/>
  <c r="B35" i="49"/>
  <c r="V34" i="49"/>
  <c r="P34" i="49"/>
  <c r="J34" i="49"/>
  <c r="I34" i="49"/>
  <c r="H34" i="49"/>
  <c r="G34" i="49"/>
  <c r="F34" i="49"/>
  <c r="E34" i="49"/>
  <c r="D34" i="49"/>
  <c r="C34" i="49"/>
  <c r="B34" i="49"/>
  <c r="V33" i="49"/>
  <c r="P33" i="49"/>
  <c r="J33" i="49"/>
  <c r="I33" i="49"/>
  <c r="H33" i="49"/>
  <c r="G33" i="49"/>
  <c r="F33" i="49"/>
  <c r="E33" i="49"/>
  <c r="D33" i="49"/>
  <c r="C33" i="49"/>
  <c r="B33" i="49"/>
  <c r="V32" i="49"/>
  <c r="J32" i="49"/>
  <c r="I32" i="49"/>
  <c r="H32" i="49"/>
  <c r="G32" i="49"/>
  <c r="F32" i="49"/>
  <c r="E32" i="49"/>
  <c r="D32" i="49"/>
  <c r="C32" i="49"/>
  <c r="B32" i="49"/>
  <c r="V31" i="49"/>
  <c r="P31" i="49"/>
  <c r="J31" i="49"/>
  <c r="I31" i="49"/>
  <c r="H31" i="49"/>
  <c r="G31" i="49"/>
  <c r="F31" i="49"/>
  <c r="E31" i="49"/>
  <c r="D31" i="49"/>
  <c r="C31" i="49"/>
  <c r="B31" i="49"/>
  <c r="V30" i="49"/>
  <c r="P30" i="49"/>
  <c r="J30" i="49"/>
  <c r="I30" i="49"/>
  <c r="H30" i="49"/>
  <c r="G30" i="49"/>
  <c r="F30" i="49"/>
  <c r="E30" i="49"/>
  <c r="D30" i="49"/>
  <c r="C30" i="49"/>
  <c r="B30" i="49"/>
  <c r="V29" i="49"/>
  <c r="P29" i="49"/>
  <c r="J29" i="49"/>
  <c r="I29" i="49"/>
  <c r="H29" i="49"/>
  <c r="G29" i="49"/>
  <c r="F29" i="49"/>
  <c r="E29" i="49"/>
  <c r="D29" i="49"/>
  <c r="C29" i="49"/>
  <c r="B29" i="49"/>
  <c r="V28" i="49"/>
  <c r="P28" i="49"/>
  <c r="J28" i="49"/>
  <c r="I28" i="49"/>
  <c r="H28" i="49"/>
  <c r="G28" i="49"/>
  <c r="F28" i="49"/>
  <c r="E28" i="49"/>
  <c r="D28" i="49"/>
  <c r="C28" i="49"/>
  <c r="B28" i="49"/>
  <c r="V27" i="49"/>
  <c r="P27" i="49"/>
  <c r="J27" i="49"/>
  <c r="I27" i="49"/>
  <c r="H27" i="49"/>
  <c r="G27" i="49"/>
  <c r="F27" i="49"/>
  <c r="E27" i="49"/>
  <c r="D27" i="49"/>
  <c r="C27" i="49"/>
  <c r="B27" i="49"/>
  <c r="V26" i="49"/>
  <c r="P26" i="49"/>
  <c r="J26" i="49"/>
  <c r="I26" i="49"/>
  <c r="H26" i="49"/>
  <c r="G26" i="49"/>
  <c r="F26" i="49"/>
  <c r="E26" i="49"/>
  <c r="D26" i="49"/>
  <c r="C26" i="49"/>
  <c r="B26" i="49"/>
  <c r="V25" i="49"/>
  <c r="P25" i="49"/>
  <c r="J25" i="49"/>
  <c r="I25" i="49"/>
  <c r="H25" i="49"/>
  <c r="G25" i="49"/>
  <c r="F25" i="49"/>
  <c r="E25" i="49"/>
  <c r="D25" i="49"/>
  <c r="C25" i="49"/>
  <c r="B25" i="49"/>
  <c r="V24" i="49"/>
  <c r="J24" i="49"/>
  <c r="I24" i="49"/>
  <c r="H24" i="49"/>
  <c r="G24" i="49"/>
  <c r="F24" i="49"/>
  <c r="E24" i="49"/>
  <c r="D24" i="49"/>
  <c r="C24" i="49"/>
  <c r="B24" i="49"/>
  <c r="V23" i="49"/>
  <c r="P23" i="49"/>
  <c r="J23" i="49"/>
  <c r="I23" i="49"/>
  <c r="H23" i="49"/>
  <c r="G23" i="49"/>
  <c r="F23" i="49"/>
  <c r="E23" i="49"/>
  <c r="D23" i="49"/>
  <c r="C23" i="49"/>
  <c r="B23" i="49"/>
  <c r="V22" i="49"/>
  <c r="P22" i="49"/>
  <c r="J22" i="49"/>
  <c r="I22" i="49"/>
  <c r="H22" i="49"/>
  <c r="G22" i="49"/>
  <c r="F22" i="49"/>
  <c r="E22" i="49"/>
  <c r="D22" i="49"/>
  <c r="C22" i="49"/>
  <c r="B22" i="49"/>
  <c r="V21" i="49"/>
  <c r="P21" i="49"/>
  <c r="J21" i="49"/>
  <c r="I21" i="49"/>
  <c r="H21" i="49"/>
  <c r="G21" i="49"/>
  <c r="F21" i="49"/>
  <c r="E21" i="49"/>
  <c r="D21" i="49"/>
  <c r="C21" i="49"/>
  <c r="B21" i="49"/>
  <c r="V20" i="49"/>
  <c r="P20" i="49"/>
  <c r="J20" i="49"/>
  <c r="I20" i="49"/>
  <c r="H20" i="49"/>
  <c r="G20" i="49"/>
  <c r="F20" i="49"/>
  <c r="E20" i="49"/>
  <c r="D20" i="49"/>
  <c r="C20" i="49"/>
  <c r="B20" i="49"/>
  <c r="V19" i="49"/>
  <c r="P19" i="49"/>
  <c r="J19" i="49"/>
  <c r="I19" i="49"/>
  <c r="H19" i="49"/>
  <c r="G19" i="49"/>
  <c r="F19" i="49"/>
  <c r="E19" i="49"/>
  <c r="D19" i="49"/>
  <c r="C19" i="49"/>
  <c r="B19" i="49"/>
  <c r="V18" i="49"/>
  <c r="P18" i="49"/>
  <c r="J18" i="49"/>
  <c r="I18" i="49"/>
  <c r="H18" i="49"/>
  <c r="G18" i="49"/>
  <c r="F18" i="49"/>
  <c r="E18" i="49"/>
  <c r="D18" i="49"/>
  <c r="C18" i="49"/>
  <c r="B18" i="49"/>
  <c r="V17" i="49"/>
  <c r="P17" i="49"/>
  <c r="J17" i="49"/>
  <c r="I17" i="49"/>
  <c r="H17" i="49"/>
  <c r="G17" i="49"/>
  <c r="F17" i="49"/>
  <c r="E17" i="49"/>
  <c r="D17" i="49"/>
  <c r="C17" i="49"/>
  <c r="B17" i="49"/>
  <c r="V16" i="49"/>
  <c r="P16" i="49"/>
  <c r="J16" i="49"/>
  <c r="I16" i="49"/>
  <c r="H16" i="49"/>
  <c r="G16" i="49"/>
  <c r="F16" i="49"/>
  <c r="E16" i="49"/>
  <c r="D16" i="49"/>
  <c r="C16" i="49"/>
  <c r="B16" i="49"/>
  <c r="V15" i="49"/>
  <c r="P15" i="49"/>
  <c r="J15" i="49"/>
  <c r="I15" i="49"/>
  <c r="H15" i="49"/>
  <c r="G15" i="49"/>
  <c r="F15" i="49"/>
  <c r="E15" i="49"/>
  <c r="D15" i="49"/>
  <c r="C15" i="49"/>
  <c r="B15" i="49"/>
  <c r="V14" i="49"/>
  <c r="P14" i="49"/>
  <c r="J14" i="49"/>
  <c r="I14" i="49"/>
  <c r="H14" i="49"/>
  <c r="G14" i="49"/>
  <c r="F14" i="49"/>
  <c r="E14" i="49"/>
  <c r="D14" i="49"/>
  <c r="C14" i="49"/>
  <c r="B14" i="49"/>
  <c r="V13" i="49"/>
  <c r="P13" i="49"/>
  <c r="J13" i="49"/>
  <c r="I13" i="49"/>
  <c r="H13" i="49"/>
  <c r="G13" i="49"/>
  <c r="F13" i="49"/>
  <c r="E13" i="49"/>
  <c r="D13" i="49"/>
  <c r="C13" i="49"/>
  <c r="B13" i="49"/>
  <c r="V12" i="49"/>
  <c r="P12" i="49"/>
  <c r="J12" i="49"/>
  <c r="I12" i="49"/>
  <c r="H12" i="49"/>
  <c r="G12" i="49"/>
  <c r="F12" i="49"/>
  <c r="E12" i="49"/>
  <c r="D12" i="49"/>
  <c r="C12" i="49"/>
  <c r="B12" i="49"/>
  <c r="V11" i="49"/>
  <c r="P11" i="49"/>
  <c r="J11" i="49"/>
  <c r="I11" i="49"/>
  <c r="H11" i="49"/>
  <c r="G11" i="49"/>
  <c r="F11" i="49"/>
  <c r="E11" i="49"/>
  <c r="D11" i="49"/>
  <c r="C11" i="49"/>
  <c r="B11" i="49"/>
  <c r="V10" i="49"/>
  <c r="P10" i="49"/>
  <c r="J10" i="49"/>
  <c r="I10" i="49"/>
  <c r="H10" i="49"/>
  <c r="G10" i="49"/>
  <c r="F10" i="49"/>
  <c r="E10" i="49"/>
  <c r="D10" i="49"/>
  <c r="C10" i="49"/>
  <c r="B10" i="49"/>
  <c r="V9" i="49"/>
  <c r="P9" i="49"/>
  <c r="J9" i="49"/>
  <c r="I9" i="49"/>
  <c r="H9" i="49"/>
  <c r="G9" i="49"/>
  <c r="F9" i="49"/>
  <c r="E9" i="49"/>
  <c r="D9" i="49"/>
  <c r="C9" i="49"/>
  <c r="B9" i="49"/>
  <c r="V8" i="49"/>
  <c r="J8" i="49"/>
  <c r="I8" i="49"/>
  <c r="H8" i="49"/>
  <c r="G8" i="49"/>
  <c r="F8" i="49"/>
  <c r="E8" i="49"/>
  <c r="D8" i="49"/>
  <c r="C8" i="49"/>
  <c r="B8" i="49"/>
  <c r="V7" i="49"/>
  <c r="P7" i="49"/>
  <c r="J7" i="49"/>
  <c r="I7" i="49"/>
  <c r="H7" i="49"/>
  <c r="G7" i="49"/>
  <c r="F7" i="49"/>
  <c r="E7" i="49"/>
  <c r="D7" i="49"/>
  <c r="C7" i="49"/>
  <c r="B7" i="49"/>
  <c r="V6" i="49"/>
  <c r="P6" i="49"/>
  <c r="J6" i="49"/>
  <c r="I6" i="49"/>
  <c r="H6" i="49"/>
  <c r="G6" i="49"/>
  <c r="F6" i="49"/>
  <c r="E6" i="49"/>
  <c r="D6" i="49"/>
  <c r="C6" i="49"/>
  <c r="B6" i="49"/>
  <c r="V5" i="49"/>
  <c r="P5" i="49"/>
  <c r="J5" i="49"/>
  <c r="I5" i="49"/>
  <c r="H5" i="49"/>
  <c r="G5" i="49"/>
  <c r="F5" i="49"/>
  <c r="E5" i="49"/>
  <c r="D5" i="49"/>
  <c r="C5" i="49"/>
  <c r="B5" i="49"/>
  <c r="V4" i="49"/>
  <c r="P4" i="49"/>
  <c r="J4" i="49"/>
  <c r="I4" i="49"/>
  <c r="H4" i="49"/>
  <c r="G4" i="49"/>
  <c r="F4" i="49"/>
  <c r="E4" i="49"/>
  <c r="D4" i="49"/>
  <c r="C4" i="49"/>
  <c r="B4" i="49"/>
  <c r="V3" i="49"/>
  <c r="P3" i="49"/>
  <c r="J3" i="49"/>
  <c r="I3" i="49"/>
  <c r="H3" i="49"/>
  <c r="G3" i="49"/>
  <c r="F3" i="49"/>
  <c r="E3" i="49"/>
  <c r="D3" i="49"/>
  <c r="C3" i="49"/>
  <c r="B3" i="49"/>
  <c r="V2" i="49"/>
  <c r="P2" i="49"/>
  <c r="J2" i="49"/>
  <c r="I2" i="49"/>
  <c r="H2" i="49"/>
  <c r="G2" i="49"/>
  <c r="F2" i="49"/>
  <c r="E2" i="49"/>
  <c r="D2" i="49"/>
  <c r="C2" i="49"/>
  <c r="B2" i="49"/>
  <c r="B55" i="47"/>
  <c r="C50" i="47" s="1"/>
  <c r="P53" i="49" l="1"/>
  <c r="V53" i="49"/>
  <c r="P56" i="55"/>
  <c r="Q10" i="55" s="1"/>
  <c r="I5" i="53"/>
  <c r="H5" i="53"/>
  <c r="J5" i="53"/>
  <c r="C54" i="47"/>
  <c r="D54" i="47" s="1"/>
  <c r="L55" i="46" s="1"/>
  <c r="C16" i="47"/>
  <c r="D16" i="47" s="1"/>
  <c r="L17" i="46" s="1"/>
  <c r="C33" i="47"/>
  <c r="D33" i="47" s="1"/>
  <c r="L34" i="46" s="1"/>
  <c r="C4" i="47"/>
  <c r="D4" i="47" s="1"/>
  <c r="L5" i="46" s="1"/>
  <c r="C24" i="47"/>
  <c r="D24" i="47" s="1"/>
  <c r="L25" i="46" s="1"/>
  <c r="C37" i="47"/>
  <c r="D37" i="47" s="1"/>
  <c r="L38" i="46" s="1"/>
  <c r="C12" i="47"/>
  <c r="D12" i="47" s="1"/>
  <c r="L13" i="46" s="1"/>
  <c r="C32" i="47"/>
  <c r="D32" i="47" s="1"/>
  <c r="L33" i="46" s="1"/>
  <c r="C41" i="47"/>
  <c r="D41" i="47" s="1"/>
  <c r="L42" i="46" s="1"/>
  <c r="C20" i="47"/>
  <c r="D20" i="47" s="1"/>
  <c r="L21" i="46" s="1"/>
  <c r="C40" i="47"/>
  <c r="D40" i="47" s="1"/>
  <c r="L41" i="46" s="1"/>
  <c r="C45" i="47"/>
  <c r="D45" i="47" s="1"/>
  <c r="L46" i="46" s="1"/>
  <c r="C28" i="47"/>
  <c r="D28" i="47" s="1"/>
  <c r="L29" i="46" s="1"/>
  <c r="C52" i="47"/>
  <c r="D52" i="47" s="1"/>
  <c r="L53" i="46" s="1"/>
  <c r="C49" i="47"/>
  <c r="D49" i="47" s="1"/>
  <c r="L50" i="46" s="1"/>
  <c r="C36" i="47"/>
  <c r="D36" i="47" s="1"/>
  <c r="L37" i="46" s="1"/>
  <c r="C7" i="47"/>
  <c r="D7" i="47" s="1"/>
  <c r="L8" i="46" s="1"/>
  <c r="C5" i="47"/>
  <c r="D5" i="47" s="1"/>
  <c r="L6" i="46" s="1"/>
  <c r="C53" i="47"/>
  <c r="D53" i="47" s="1"/>
  <c r="L54" i="46" s="1"/>
  <c r="C44" i="47"/>
  <c r="D44" i="47" s="1"/>
  <c r="L45" i="46" s="1"/>
  <c r="C15" i="47"/>
  <c r="D15" i="47" s="1"/>
  <c r="L16" i="46" s="1"/>
  <c r="C9" i="47"/>
  <c r="D9" i="47" s="1"/>
  <c r="L10" i="46" s="1"/>
  <c r="C11" i="47"/>
  <c r="D11" i="47" s="1"/>
  <c r="L12" i="46" s="1"/>
  <c r="C6" i="47"/>
  <c r="D6" i="47" s="1"/>
  <c r="L7" i="46" s="1"/>
  <c r="C10" i="47"/>
  <c r="D10" i="47" s="1"/>
  <c r="L11" i="46" s="1"/>
  <c r="C23" i="47"/>
  <c r="D23" i="47" s="1"/>
  <c r="L24" i="46" s="1"/>
  <c r="C31" i="47"/>
  <c r="D31" i="47" s="1"/>
  <c r="L32" i="46" s="1"/>
  <c r="C17" i="47"/>
  <c r="D17" i="47" s="1"/>
  <c r="L18" i="46" s="1"/>
  <c r="C27" i="47"/>
  <c r="D27" i="47" s="1"/>
  <c r="L28" i="46" s="1"/>
  <c r="C22" i="47"/>
  <c r="D22" i="47" s="1"/>
  <c r="L23" i="46" s="1"/>
  <c r="C19" i="47"/>
  <c r="D19" i="47" s="1"/>
  <c r="L20" i="46" s="1"/>
  <c r="C43" i="47"/>
  <c r="D43" i="47" s="1"/>
  <c r="L44" i="46" s="1"/>
  <c r="C21" i="47"/>
  <c r="D21" i="47" s="1"/>
  <c r="L22" i="46" s="1"/>
  <c r="C35" i="47"/>
  <c r="D35" i="47" s="1"/>
  <c r="L36" i="46" s="1"/>
  <c r="C26" i="47"/>
  <c r="D26" i="47" s="1"/>
  <c r="L27" i="46" s="1"/>
  <c r="C51" i="47"/>
  <c r="D51" i="47" s="1"/>
  <c r="L52" i="46" s="1"/>
  <c r="C25" i="47"/>
  <c r="D25" i="47" s="1"/>
  <c r="L26" i="46" s="1"/>
  <c r="C39" i="47"/>
  <c r="D39" i="47" s="1"/>
  <c r="L40" i="46" s="1"/>
  <c r="C38" i="47"/>
  <c r="D38" i="47" s="1"/>
  <c r="L39" i="46" s="1"/>
  <c r="C13" i="47"/>
  <c r="D13" i="47" s="1"/>
  <c r="L14" i="46" s="1"/>
  <c r="C8" i="47"/>
  <c r="D8" i="47" s="1"/>
  <c r="L9" i="46" s="1"/>
  <c r="C29" i="47"/>
  <c r="D29" i="47" s="1"/>
  <c r="L30" i="46" s="1"/>
  <c r="C47" i="47"/>
  <c r="D47" i="47" s="1"/>
  <c r="L48" i="46" s="1"/>
  <c r="C42" i="47"/>
  <c r="D42" i="47" s="1"/>
  <c r="L43" i="46" s="1"/>
  <c r="C14" i="47"/>
  <c r="D14" i="47" s="1"/>
  <c r="L15" i="46" s="1"/>
  <c r="C30" i="47"/>
  <c r="D30" i="47" s="1"/>
  <c r="L31" i="46" s="1"/>
  <c r="C46" i="47"/>
  <c r="D46" i="47" s="1"/>
  <c r="L47" i="46" s="1"/>
  <c r="C48" i="47"/>
  <c r="D48" i="47" s="1"/>
  <c r="L49" i="46" s="1"/>
  <c r="C18" i="47"/>
  <c r="D18" i="47" s="1"/>
  <c r="L19" i="46" s="1"/>
  <c r="C34" i="47"/>
  <c r="D34" i="47" s="1"/>
  <c r="L35" i="46" s="1"/>
  <c r="K10" i="49"/>
  <c r="K11" i="49"/>
  <c r="K22" i="49"/>
  <c r="K23" i="49"/>
  <c r="K33" i="49"/>
  <c r="K12" i="49"/>
  <c r="K3" i="49"/>
  <c r="K4" i="49"/>
  <c r="K7" i="49"/>
  <c r="K8" i="49"/>
  <c r="K9" i="49"/>
  <c r="K15" i="49"/>
  <c r="K16" i="49"/>
  <c r="K17" i="49"/>
  <c r="K19" i="49"/>
  <c r="K20" i="49"/>
  <c r="K21" i="49"/>
  <c r="K27" i="49"/>
  <c r="K28" i="49"/>
  <c r="K29" i="49"/>
  <c r="K30" i="49"/>
  <c r="K31" i="49"/>
  <c r="K32" i="49"/>
  <c r="K37" i="49"/>
  <c r="K38" i="49"/>
  <c r="K39" i="49"/>
  <c r="K40" i="49"/>
  <c r="K41" i="49"/>
  <c r="K42" i="49"/>
  <c r="K43" i="49"/>
  <c r="K44" i="49"/>
  <c r="K48" i="49"/>
  <c r="K49" i="49"/>
  <c r="K50" i="49"/>
  <c r="K51" i="49"/>
  <c r="K56" i="46"/>
  <c r="E53" i="49"/>
  <c r="K13" i="49"/>
  <c r="K52" i="49"/>
  <c r="D50" i="47"/>
  <c r="L51" i="46" s="1"/>
  <c r="K5" i="49"/>
  <c r="C53" i="49"/>
  <c r="K2" i="49"/>
  <c r="F53" i="49"/>
  <c r="G53" i="49"/>
  <c r="H53" i="49"/>
  <c r="I53" i="49"/>
  <c r="K14" i="49"/>
  <c r="K18" i="49"/>
  <c r="K24" i="49"/>
  <c r="K25" i="49"/>
  <c r="K26" i="49"/>
  <c r="B53" i="49"/>
  <c r="K35" i="49"/>
  <c r="K36" i="49"/>
  <c r="K45" i="49"/>
  <c r="K46" i="49"/>
  <c r="K47" i="49"/>
  <c r="D53" i="49"/>
  <c r="K6" i="49"/>
  <c r="J53" i="49"/>
  <c r="K34" i="49"/>
  <c r="Q34" i="55" l="1"/>
  <c r="Q18" i="55"/>
  <c r="Q44" i="55"/>
  <c r="Q9" i="55"/>
  <c r="Q46" i="55"/>
  <c r="Q55" i="55"/>
  <c r="Q11" i="55"/>
  <c r="Q25" i="55"/>
  <c r="Q7" i="55"/>
  <c r="Q31" i="55"/>
  <c r="Q33" i="55"/>
  <c r="Q45" i="55"/>
  <c r="Q29" i="55"/>
  <c r="Q8" i="55"/>
  <c r="Q12" i="55"/>
  <c r="Q20" i="55"/>
  <c r="Q47" i="55"/>
  <c r="Q23" i="55"/>
  <c r="Q40" i="55"/>
  <c r="Q5" i="55"/>
  <c r="Q16" i="55"/>
  <c r="Q17" i="55"/>
  <c r="Q15" i="55"/>
  <c r="Q22" i="55"/>
  <c r="Q50" i="55"/>
  <c r="Q13" i="55"/>
  <c r="Q35" i="55"/>
  <c r="Q19" i="55"/>
  <c r="Q27" i="55"/>
  <c r="Q43" i="55"/>
  <c r="Q54" i="55"/>
  <c r="Q30" i="55"/>
  <c r="Q52" i="55"/>
  <c r="Q26" i="55"/>
  <c r="Q24" i="55"/>
  <c r="Q28" i="55"/>
  <c r="Q36" i="55"/>
  <c r="Q14" i="55"/>
  <c r="Q39" i="55"/>
  <c r="Q53" i="55"/>
  <c r="Q48" i="55"/>
  <c r="Q38" i="55"/>
  <c r="Q6" i="55"/>
  <c r="Q32" i="55"/>
  <c r="Q49" i="55"/>
  <c r="Q21" i="55"/>
  <c r="Q41" i="55"/>
  <c r="Q37" i="55"/>
  <c r="Q51" i="55"/>
  <c r="Q42" i="55"/>
  <c r="H25" i="53"/>
  <c r="H54" i="53"/>
  <c r="H26" i="53"/>
  <c r="H9" i="53"/>
  <c r="H56" i="53"/>
  <c r="H12" i="53"/>
  <c r="H35" i="53"/>
  <c r="H51" i="53"/>
  <c r="H17" i="53"/>
  <c r="H43" i="53"/>
  <c r="H50" i="53"/>
  <c r="H31" i="53"/>
  <c r="H23" i="53"/>
  <c r="H8" i="53"/>
  <c r="H49" i="53"/>
  <c r="H13" i="53"/>
  <c r="H19" i="53"/>
  <c r="H38" i="53"/>
  <c r="H28" i="53"/>
  <c r="H52" i="53"/>
  <c r="H46" i="53"/>
  <c r="H24" i="53"/>
  <c r="H37" i="53"/>
  <c r="H36" i="53"/>
  <c r="H27" i="53"/>
  <c r="H32" i="53"/>
  <c r="H15" i="53"/>
  <c r="H44" i="53"/>
  <c r="H30" i="53"/>
  <c r="H48" i="53"/>
  <c r="H42" i="53"/>
  <c r="H10" i="53"/>
  <c r="H11" i="53"/>
  <c r="H22" i="53"/>
  <c r="H29" i="53"/>
  <c r="H39" i="53"/>
  <c r="H41" i="53"/>
  <c r="H40" i="53"/>
  <c r="H34" i="53"/>
  <c r="H14" i="53"/>
  <c r="H57" i="53"/>
  <c r="H16" i="53"/>
  <c r="H18" i="53"/>
  <c r="H45" i="53"/>
  <c r="H55" i="53"/>
  <c r="H20" i="53"/>
  <c r="H7" i="53"/>
  <c r="H33" i="53"/>
  <c r="H47" i="53"/>
  <c r="H53" i="53"/>
  <c r="H21" i="53"/>
  <c r="I18" i="53"/>
  <c r="I16" i="53"/>
  <c r="I37" i="53"/>
  <c r="I46" i="53"/>
  <c r="I39" i="53"/>
  <c r="I21" i="53"/>
  <c r="I28" i="53"/>
  <c r="I47" i="53"/>
  <c r="I32" i="53"/>
  <c r="I7" i="53"/>
  <c r="I8" i="53"/>
  <c r="I11" i="53"/>
  <c r="I22" i="53"/>
  <c r="I51" i="53"/>
  <c r="I48" i="53"/>
  <c r="I35" i="53"/>
  <c r="I14" i="53"/>
  <c r="I20" i="53"/>
  <c r="I13" i="53"/>
  <c r="I43" i="53"/>
  <c r="I10" i="53"/>
  <c r="I24" i="53"/>
  <c r="I50" i="53"/>
  <c r="I29" i="53"/>
  <c r="I56" i="53"/>
  <c r="I44" i="53"/>
  <c r="I38" i="53"/>
  <c r="I27" i="53"/>
  <c r="I12" i="53"/>
  <c r="I25" i="53"/>
  <c r="I36" i="53"/>
  <c r="I15" i="53"/>
  <c r="I30" i="53"/>
  <c r="I26" i="53"/>
  <c r="I9" i="53"/>
  <c r="I34" i="53"/>
  <c r="I33" i="53"/>
  <c r="I52" i="53"/>
  <c r="I42" i="53"/>
  <c r="I41" i="53"/>
  <c r="I17" i="53"/>
  <c r="I40" i="53"/>
  <c r="I19" i="53"/>
  <c r="I23" i="53"/>
  <c r="I45" i="53"/>
  <c r="I31" i="53"/>
  <c r="I49" i="53"/>
  <c r="I57" i="53"/>
  <c r="I54" i="53"/>
  <c r="I53" i="53"/>
  <c r="I55" i="53"/>
  <c r="C55" i="47"/>
  <c r="D55" i="47"/>
  <c r="K53" i="49"/>
  <c r="Q56" i="55" l="1"/>
  <c r="H58" i="53"/>
  <c r="I58" i="53"/>
  <c r="J7" i="53" l="1"/>
  <c r="I44" i="46" l="1"/>
  <c r="H44" i="46"/>
  <c r="F44" i="46"/>
  <c r="C44" i="46"/>
  <c r="F10" i="46"/>
  <c r="I10" i="46"/>
  <c r="H10" i="46"/>
  <c r="C10" i="46"/>
  <c r="F20" i="46"/>
  <c r="I20" i="46"/>
  <c r="H20" i="46"/>
  <c r="C20" i="46"/>
  <c r="F42" i="46"/>
  <c r="I42" i="46"/>
  <c r="H42" i="46"/>
  <c r="C42" i="46"/>
  <c r="H27" i="46"/>
  <c r="F27" i="46"/>
  <c r="I27" i="46"/>
  <c r="C27" i="46"/>
  <c r="F41" i="46"/>
  <c r="I41" i="46"/>
  <c r="H41" i="46"/>
  <c r="C41" i="46"/>
  <c r="F54" i="46"/>
  <c r="I54" i="46"/>
  <c r="H54" i="46"/>
  <c r="C54" i="46"/>
  <c r="H49" i="46"/>
  <c r="F49" i="46"/>
  <c r="I49" i="46"/>
  <c r="C49" i="46"/>
  <c r="F53" i="46"/>
  <c r="H53" i="46"/>
  <c r="I53" i="46"/>
  <c r="C53" i="46"/>
  <c r="I21" i="46"/>
  <c r="H21" i="46"/>
  <c r="F21" i="46"/>
  <c r="C21" i="46"/>
  <c r="I24" i="46"/>
  <c r="H24" i="46"/>
  <c r="F24" i="46"/>
  <c r="C24" i="46"/>
  <c r="I8" i="46"/>
  <c r="F8" i="46"/>
  <c r="H8" i="46"/>
  <c r="C8" i="46"/>
  <c r="I55" i="46"/>
  <c r="H55" i="46"/>
  <c r="F55" i="46"/>
  <c r="C55" i="46"/>
  <c r="I46" i="46"/>
  <c r="H46" i="46"/>
  <c r="F46" i="46"/>
  <c r="C46" i="46"/>
  <c r="I12" i="46"/>
  <c r="H12" i="46"/>
  <c r="F12" i="46"/>
  <c r="C12" i="46"/>
  <c r="B5" i="46"/>
  <c r="O6" i="61"/>
  <c r="F6" i="46"/>
  <c r="I6" i="46"/>
  <c r="H6" i="46"/>
  <c r="C6" i="46"/>
  <c r="I48" i="46"/>
  <c r="H48" i="46"/>
  <c r="F48" i="46"/>
  <c r="C48" i="46"/>
  <c r="H14" i="46"/>
  <c r="I14" i="46"/>
  <c r="F14" i="46"/>
  <c r="C14" i="46"/>
  <c r="C5" i="46"/>
  <c r="I26" i="46"/>
  <c r="H26" i="46"/>
  <c r="F26" i="46"/>
  <c r="C26" i="46"/>
  <c r="H51" i="46"/>
  <c r="F51" i="46"/>
  <c r="I51" i="46"/>
  <c r="C51" i="46"/>
  <c r="F52" i="46"/>
  <c r="I52" i="46"/>
  <c r="H52" i="46"/>
  <c r="C52" i="46"/>
  <c r="H13" i="46"/>
  <c r="F13" i="46"/>
  <c r="I13" i="46"/>
  <c r="C13" i="46"/>
  <c r="F32" i="46"/>
  <c r="I32" i="46"/>
  <c r="H32" i="46"/>
  <c r="C32" i="46"/>
  <c r="I5" i="46"/>
  <c r="I35" i="46"/>
  <c r="H35" i="46"/>
  <c r="F35" i="46"/>
  <c r="C35" i="46"/>
  <c r="I33" i="46"/>
  <c r="H33" i="46"/>
  <c r="F33" i="46"/>
  <c r="C33" i="46"/>
  <c r="I47" i="46"/>
  <c r="H47" i="46"/>
  <c r="F47" i="46"/>
  <c r="C47" i="46"/>
  <c r="I34" i="46"/>
  <c r="H34" i="46"/>
  <c r="F34" i="46"/>
  <c r="C34" i="46"/>
  <c r="F18" i="46"/>
  <c r="I18" i="46"/>
  <c r="H18" i="46"/>
  <c r="C18" i="46"/>
  <c r="I36" i="46"/>
  <c r="H36" i="46"/>
  <c r="F36" i="46"/>
  <c r="C36" i="46"/>
  <c r="F16" i="46"/>
  <c r="I16" i="46"/>
  <c r="H16" i="46"/>
  <c r="C16" i="46"/>
  <c r="H19" i="46"/>
  <c r="I19" i="46"/>
  <c r="F19" i="46"/>
  <c r="C19" i="46"/>
  <c r="H15" i="46"/>
  <c r="F15" i="46"/>
  <c r="I15" i="46"/>
  <c r="C15" i="46"/>
  <c r="H38" i="46"/>
  <c r="F38" i="46"/>
  <c r="I38" i="46"/>
  <c r="C38" i="46"/>
  <c r="H37" i="46"/>
  <c r="F37" i="46"/>
  <c r="I37" i="46"/>
  <c r="C37" i="46"/>
  <c r="H5" i="46"/>
  <c r="I9" i="46"/>
  <c r="H9" i="46"/>
  <c r="F9" i="46"/>
  <c r="C9" i="46"/>
  <c r="H25" i="46"/>
  <c r="F25" i="46"/>
  <c r="I25" i="46"/>
  <c r="C25" i="46"/>
  <c r="F30" i="46"/>
  <c r="I30" i="46"/>
  <c r="H30" i="46"/>
  <c r="C30" i="46"/>
  <c r="H39" i="46"/>
  <c r="F39" i="46"/>
  <c r="I39" i="46"/>
  <c r="C39" i="46"/>
  <c r="H31" i="46"/>
  <c r="I31" i="46"/>
  <c r="F31" i="46"/>
  <c r="C31" i="46"/>
  <c r="H50" i="46"/>
  <c r="F50" i="46"/>
  <c r="I50" i="46"/>
  <c r="C50" i="46"/>
  <c r="F17" i="46"/>
  <c r="H17" i="46"/>
  <c r="I17" i="46"/>
  <c r="C17" i="46"/>
  <c r="F29" i="46"/>
  <c r="H29" i="46"/>
  <c r="I29" i="46"/>
  <c r="C29" i="46"/>
  <c r="H43" i="46"/>
  <c r="I43" i="46"/>
  <c r="F43" i="46"/>
  <c r="C43" i="46"/>
  <c r="H7" i="46"/>
  <c r="I7" i="46"/>
  <c r="F7" i="46"/>
  <c r="C7" i="46"/>
  <c r="I22" i="46"/>
  <c r="H22" i="46"/>
  <c r="F22" i="46"/>
  <c r="C22" i="46"/>
  <c r="F40" i="46"/>
  <c r="I40" i="46"/>
  <c r="H40" i="46"/>
  <c r="C40" i="46"/>
  <c r="I28" i="46"/>
  <c r="F28" i="46"/>
  <c r="H28" i="46"/>
  <c r="C28" i="46"/>
  <c r="I23" i="46"/>
  <c r="H23" i="46"/>
  <c r="F23" i="46"/>
  <c r="C23" i="46"/>
  <c r="I11" i="46"/>
  <c r="H11" i="46"/>
  <c r="F11" i="46"/>
  <c r="C11" i="46"/>
  <c r="I45" i="46"/>
  <c r="H45" i="46"/>
  <c r="F45" i="46"/>
  <c r="C45" i="46"/>
  <c r="F5" i="46"/>
  <c r="J30" i="53"/>
  <c r="K30" i="53" s="1"/>
  <c r="J10" i="53"/>
  <c r="K10" i="53" s="1"/>
  <c r="J56" i="53"/>
  <c r="K56" i="53" s="1"/>
  <c r="J25" i="53"/>
  <c r="K25" i="53" s="1"/>
  <c r="J37" i="53"/>
  <c r="K37" i="53" s="1"/>
  <c r="J48" i="53"/>
  <c r="K48" i="53" s="1"/>
  <c r="J46" i="53"/>
  <c r="K46" i="53" s="1"/>
  <c r="J12" i="53"/>
  <c r="K12" i="53" s="1"/>
  <c r="J55" i="53"/>
  <c r="K55" i="53" s="1"/>
  <c r="J47" i="53"/>
  <c r="K47" i="53" s="1"/>
  <c r="J8" i="53"/>
  <c r="K8" i="53" s="1"/>
  <c r="J32" i="53"/>
  <c r="K32" i="53" s="1"/>
  <c r="J13" i="53"/>
  <c r="K13" i="53" s="1"/>
  <c r="J11" i="53"/>
  <c r="K11" i="53" s="1"/>
  <c r="J27" i="53"/>
  <c r="K27" i="53" s="1"/>
  <c r="J22" i="53"/>
  <c r="K22" i="53" s="1"/>
  <c r="J57" i="53"/>
  <c r="K57" i="53" s="1"/>
  <c r="J51" i="53"/>
  <c r="K51" i="53" s="1"/>
  <c r="J44" i="53"/>
  <c r="K44" i="53" s="1"/>
  <c r="J14" i="53"/>
  <c r="K14" i="53" s="1"/>
  <c r="J41" i="53"/>
  <c r="K41" i="53" s="1"/>
  <c r="J29" i="53"/>
  <c r="K29" i="53" s="1"/>
  <c r="J43" i="53"/>
  <c r="K43" i="53" s="1"/>
  <c r="J23" i="53"/>
  <c r="K23" i="53" s="1"/>
  <c r="J35" i="53"/>
  <c r="K35" i="53" s="1"/>
  <c r="J33" i="53"/>
  <c r="K33" i="53" s="1"/>
  <c r="J49" i="53"/>
  <c r="K49" i="53" s="1"/>
  <c r="J52" i="53"/>
  <c r="K52" i="53" s="1"/>
  <c r="J16" i="53"/>
  <c r="K16" i="53" s="1"/>
  <c r="J31" i="53"/>
  <c r="K31" i="53" s="1"/>
  <c r="J45" i="53"/>
  <c r="K45" i="53" s="1"/>
  <c r="J50" i="53"/>
  <c r="K50" i="53" s="1"/>
  <c r="J36" i="53"/>
  <c r="K36" i="53" s="1"/>
  <c r="J20" i="53"/>
  <c r="K20" i="53" s="1"/>
  <c r="J19" i="53"/>
  <c r="K19" i="53" s="1"/>
  <c r="J38" i="53"/>
  <c r="K38" i="53" s="1"/>
  <c r="J26" i="53"/>
  <c r="K26" i="53" s="1"/>
  <c r="J18" i="53"/>
  <c r="K18" i="53" s="1"/>
  <c r="J28" i="53"/>
  <c r="K28" i="53" s="1"/>
  <c r="J9" i="53"/>
  <c r="K9" i="53" s="1"/>
  <c r="J53" i="53"/>
  <c r="K53" i="53" s="1"/>
  <c r="J24" i="53"/>
  <c r="K24" i="53" s="1"/>
  <c r="J42" i="53"/>
  <c r="K42" i="53" s="1"/>
  <c r="J54" i="53"/>
  <c r="K54" i="53" s="1"/>
  <c r="J15" i="53"/>
  <c r="K15" i="53" s="1"/>
  <c r="J34" i="53"/>
  <c r="K34" i="53" s="1"/>
  <c r="J21" i="53"/>
  <c r="K21" i="53" s="1"/>
  <c r="J17" i="53"/>
  <c r="K17" i="53" s="1"/>
  <c r="J40" i="53"/>
  <c r="K40" i="53" s="1"/>
  <c r="J39" i="53"/>
  <c r="K39" i="53" s="1"/>
  <c r="K7" i="53"/>
  <c r="K57" i="61" l="1"/>
  <c r="L57" i="61"/>
  <c r="B46" i="46"/>
  <c r="O47" i="61"/>
  <c r="P47" i="61" s="1"/>
  <c r="B8" i="46"/>
  <c r="O9" i="61"/>
  <c r="P9" i="61" s="1"/>
  <c r="B21" i="46"/>
  <c r="O22" i="61"/>
  <c r="P22" i="61" s="1"/>
  <c r="B42" i="46"/>
  <c r="O43" i="61"/>
  <c r="P43" i="61" s="1"/>
  <c r="B10" i="46"/>
  <c r="O11" i="61"/>
  <c r="P11" i="61" s="1"/>
  <c r="B23" i="46"/>
  <c r="O24" i="61"/>
  <c r="P24" i="61" s="1"/>
  <c r="B7" i="46"/>
  <c r="O8" i="61"/>
  <c r="P8" i="61" s="1"/>
  <c r="M57" i="61"/>
  <c r="P6" i="61"/>
  <c r="B52" i="46"/>
  <c r="O53" i="61"/>
  <c r="P53" i="61" s="1"/>
  <c r="B41" i="46"/>
  <c r="O42" i="61"/>
  <c r="P42" i="61" s="1"/>
  <c r="B45" i="46"/>
  <c r="O46" i="61"/>
  <c r="P46" i="61" s="1"/>
  <c r="B40" i="46"/>
  <c r="O41" i="61"/>
  <c r="P41" i="61" s="1"/>
  <c r="B29" i="46"/>
  <c r="O30" i="61"/>
  <c r="P30" i="61" s="1"/>
  <c r="B50" i="46"/>
  <c r="O51" i="61"/>
  <c r="P51" i="61" s="1"/>
  <c r="B39" i="46"/>
  <c r="O40" i="61"/>
  <c r="P40" i="61" s="1"/>
  <c r="B25" i="46"/>
  <c r="O26" i="61"/>
  <c r="P26" i="61" s="1"/>
  <c r="B48" i="46"/>
  <c r="O49" i="61"/>
  <c r="P49" i="61" s="1"/>
  <c r="I57" i="61"/>
  <c r="B37" i="46"/>
  <c r="O38" i="61"/>
  <c r="P38" i="61" s="1"/>
  <c r="B15" i="46"/>
  <c r="O16" i="61"/>
  <c r="P16" i="61" s="1"/>
  <c r="B18" i="46"/>
  <c r="O19" i="61"/>
  <c r="P19" i="61" s="1"/>
  <c r="B35" i="46"/>
  <c r="O36" i="61"/>
  <c r="P36" i="61" s="1"/>
  <c r="B16" i="46"/>
  <c r="O17" i="61"/>
  <c r="P17" i="61" s="1"/>
  <c r="B47" i="46"/>
  <c r="O48" i="61"/>
  <c r="P48" i="61" s="1"/>
  <c r="B12" i="46"/>
  <c r="O13" i="61"/>
  <c r="P13" i="61" s="1"/>
  <c r="B55" i="46"/>
  <c r="O56" i="61"/>
  <c r="P56" i="61" s="1"/>
  <c r="B24" i="46"/>
  <c r="O25" i="61"/>
  <c r="P25" i="61" s="1"/>
  <c r="B13" i="46"/>
  <c r="O14" i="61"/>
  <c r="P14" i="61" s="1"/>
  <c r="B51" i="46"/>
  <c r="O52" i="61"/>
  <c r="P52" i="61" s="1"/>
  <c r="J57" i="61"/>
  <c r="B53" i="46"/>
  <c r="O54" i="61"/>
  <c r="P54" i="61" s="1"/>
  <c r="B54" i="46"/>
  <c r="O55" i="61"/>
  <c r="P55" i="61" s="1"/>
  <c r="B27" i="46"/>
  <c r="O28" i="61"/>
  <c r="P28" i="61" s="1"/>
  <c r="B20" i="46"/>
  <c r="O21" i="61"/>
  <c r="P21" i="61" s="1"/>
  <c r="B44" i="46"/>
  <c r="O45" i="61"/>
  <c r="P45" i="61" s="1"/>
  <c r="B26" i="46"/>
  <c r="O27" i="61"/>
  <c r="P27" i="61" s="1"/>
  <c r="B17" i="46"/>
  <c r="O18" i="61"/>
  <c r="P18" i="61" s="1"/>
  <c r="B31" i="46"/>
  <c r="O32" i="61"/>
  <c r="P32" i="61" s="1"/>
  <c r="B14" i="46"/>
  <c r="O15" i="61"/>
  <c r="P15" i="61" s="1"/>
  <c r="B6" i="46"/>
  <c r="O7" i="61"/>
  <c r="P7" i="61" s="1"/>
  <c r="B11" i="46"/>
  <c r="O12" i="61"/>
  <c r="P12" i="61" s="1"/>
  <c r="B28" i="46"/>
  <c r="O29" i="61"/>
  <c r="P29" i="61" s="1"/>
  <c r="B43" i="46"/>
  <c r="O44" i="61"/>
  <c r="P44" i="61" s="1"/>
  <c r="B30" i="46"/>
  <c r="O31" i="61"/>
  <c r="P31" i="61" s="1"/>
  <c r="B9" i="46"/>
  <c r="O10" i="61"/>
  <c r="P10" i="61" s="1"/>
  <c r="B32" i="46"/>
  <c r="O33" i="61"/>
  <c r="P33" i="61" s="1"/>
  <c r="B22" i="46"/>
  <c r="O23" i="61"/>
  <c r="P23" i="61" s="1"/>
  <c r="B38" i="46"/>
  <c r="O39" i="61"/>
  <c r="P39" i="61" s="1"/>
  <c r="B36" i="46"/>
  <c r="O37" i="61"/>
  <c r="P37" i="61" s="1"/>
  <c r="N57" i="61"/>
  <c r="B19" i="46"/>
  <c r="O20" i="61"/>
  <c r="P20" i="61" s="1"/>
  <c r="B34" i="46"/>
  <c r="O35" i="61"/>
  <c r="P35" i="61" s="1"/>
  <c r="B33" i="46"/>
  <c r="O34" i="61"/>
  <c r="P34" i="61" s="1"/>
  <c r="B49" i="46"/>
  <c r="O50" i="61"/>
  <c r="P50" i="61" s="1"/>
  <c r="M56" i="46"/>
  <c r="G58" i="53"/>
  <c r="J58" i="53"/>
  <c r="K58" i="53"/>
  <c r="P57" i="61" l="1"/>
  <c r="O57" i="61"/>
  <c r="L50" i="53"/>
  <c r="L20" i="53"/>
  <c r="L46" i="53"/>
  <c r="L49" i="53"/>
  <c r="L17" i="53"/>
  <c r="L31" i="53"/>
  <c r="L53" i="53"/>
  <c r="L52" i="53"/>
  <c r="L39" i="53"/>
  <c r="L42" i="53"/>
  <c r="L26" i="53"/>
  <c r="L45" i="53"/>
  <c r="L14" i="53"/>
  <c r="L36" i="53"/>
  <c r="L40" i="53"/>
  <c r="L9" i="53"/>
  <c r="L41" i="53"/>
  <c r="L54" i="53"/>
  <c r="L55" i="53"/>
  <c r="L30" i="53"/>
  <c r="L27" i="53"/>
  <c r="L8" i="53"/>
  <c r="L29" i="53"/>
  <c r="L28" i="53"/>
  <c r="L25" i="53"/>
  <c r="L22" i="53"/>
  <c r="L15" i="53"/>
  <c r="L13" i="53"/>
  <c r="L57" i="53"/>
  <c r="L34" i="53"/>
  <c r="L56" i="53"/>
  <c r="L43" i="53"/>
  <c r="L38" i="53"/>
  <c r="L10" i="53"/>
  <c r="L35" i="53"/>
  <c r="L12" i="53"/>
  <c r="L44" i="53"/>
  <c r="L33" i="53"/>
  <c r="L37" i="53"/>
  <c r="L51" i="53"/>
  <c r="L23" i="53"/>
  <c r="L19" i="53"/>
  <c r="L11" i="53"/>
  <c r="L48" i="53"/>
  <c r="L18" i="53"/>
  <c r="L24" i="53"/>
  <c r="L32" i="53"/>
  <c r="L21" i="53"/>
  <c r="L16" i="53"/>
  <c r="L47" i="53"/>
  <c r="L7" i="53"/>
  <c r="J25" i="46" l="1"/>
  <c r="N25" i="46" s="1"/>
  <c r="J50" i="46"/>
  <c r="N50" i="46" s="1"/>
  <c r="J51" i="46"/>
  <c r="N51" i="46" s="1"/>
  <c r="J39" i="46"/>
  <c r="N39" i="46" s="1"/>
  <c r="J35" i="46"/>
  <c r="N35" i="46" s="1"/>
  <c r="J22" i="46"/>
  <c r="N22" i="46" s="1"/>
  <c r="J16" i="46"/>
  <c r="N16" i="46" s="1"/>
  <c r="J41" i="46"/>
  <c r="N41" i="46" s="1"/>
  <c r="J53" i="46"/>
  <c r="N53" i="46" s="1"/>
  <c r="J17" i="46"/>
  <c r="N17" i="46" s="1"/>
  <c r="J21" i="46"/>
  <c r="N21" i="46" s="1"/>
  <c r="J49" i="46"/>
  <c r="N49" i="46" s="1"/>
  <c r="J47" i="46"/>
  <c r="N47" i="46" s="1"/>
  <c r="J13" i="46"/>
  <c r="N13" i="46" s="1"/>
  <c r="J44" i="46"/>
  <c r="N44" i="46" s="1"/>
  <c r="J45" i="46"/>
  <c r="N45" i="46" s="1"/>
  <c r="J31" i="46"/>
  <c r="N31" i="46" s="1"/>
  <c r="J20" i="46"/>
  <c r="N20" i="46" s="1"/>
  <c r="J34" i="46"/>
  <c r="N34" i="46" s="1"/>
  <c r="J18" i="46"/>
  <c r="N18" i="46" s="1"/>
  <c r="J8" i="46"/>
  <c r="N8" i="46" s="1"/>
  <c r="J28" i="46"/>
  <c r="N28" i="46" s="1"/>
  <c r="J29" i="46"/>
  <c r="N29" i="46" s="1"/>
  <c r="J11" i="46"/>
  <c r="N11" i="46" s="1"/>
  <c r="J38" i="46"/>
  <c r="N38" i="46" s="1"/>
  <c r="J14" i="46"/>
  <c r="N14" i="46" s="1"/>
  <c r="J42" i="46"/>
  <c r="N42" i="46" s="1"/>
  <c r="J23" i="46"/>
  <c r="N23" i="46" s="1"/>
  <c r="J12" i="46"/>
  <c r="N12" i="46" s="1"/>
  <c r="J48" i="46"/>
  <c r="N48" i="46" s="1"/>
  <c r="J6" i="46"/>
  <c r="N6" i="46" s="1"/>
  <c r="J36" i="46"/>
  <c r="N36" i="46" s="1"/>
  <c r="J46" i="46"/>
  <c r="N46" i="46" s="1"/>
  <c r="J9" i="46"/>
  <c r="N9" i="46" s="1"/>
  <c r="J52" i="46"/>
  <c r="N52" i="46" s="1"/>
  <c r="J15" i="46"/>
  <c r="N15" i="46" s="1"/>
  <c r="J10" i="46"/>
  <c r="N10" i="46" s="1"/>
  <c r="J43" i="46"/>
  <c r="N43" i="46" s="1"/>
  <c r="J40" i="46"/>
  <c r="N40" i="46" s="1"/>
  <c r="J37" i="46"/>
  <c r="N37" i="46" s="1"/>
  <c r="J54" i="46"/>
  <c r="N54" i="46" s="1"/>
  <c r="J32" i="46"/>
  <c r="N32" i="46" s="1"/>
  <c r="J55" i="46"/>
  <c r="N55" i="46" s="1"/>
  <c r="J7" i="46"/>
  <c r="N7" i="46" s="1"/>
  <c r="J5" i="46"/>
  <c r="N5" i="46" s="1"/>
  <c r="J19" i="46"/>
  <c r="N19" i="46" s="1"/>
  <c r="J26" i="46"/>
  <c r="N26" i="46" s="1"/>
  <c r="J30" i="46"/>
  <c r="N30" i="46" s="1"/>
  <c r="J33" i="46"/>
  <c r="N33" i="46" s="1"/>
  <c r="J27" i="46"/>
  <c r="N27" i="46" s="1"/>
  <c r="J24" i="46"/>
  <c r="N24" i="46" s="1"/>
  <c r="L58" i="53"/>
  <c r="J56" i="46" l="1"/>
  <c r="L56" i="46" l="1"/>
  <c r="H56" i="46" l="1"/>
  <c r="E56" i="46"/>
  <c r="I56" i="46"/>
  <c r="F56" i="46"/>
  <c r="C56" i="46"/>
  <c r="B56" i="46"/>
  <c r="N56" i="46" l="1"/>
  <c r="D56" i="46"/>
</calcChain>
</file>

<file path=xl/sharedStrings.xml><?xml version="1.0" encoding="utf-8"?>
<sst xmlns="http://schemas.openxmlformats.org/spreadsheetml/2006/main" count="1341" uniqueCount="437">
  <si>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</si>
  <si>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</si>
  <si>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</si>
  <si>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</si>
  <si>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</si>
  <si>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</si>
  <si>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</si>
  <si>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</si>
  <si>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</si>
  <si>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</si>
  <si>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</si>
  <si>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</si>
  <si>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</si>
  <si>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</si>
  <si>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</si>
  <si>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</si>
  <si>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</si>
  <si>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</si>
  <si>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</si>
  <si>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</si>
  <si>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</si>
  <si>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</si>
  <si>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</si>
  <si>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</si>
  <si>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</si>
  <si>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</si>
  <si>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</si>
  <si>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</si>
  <si>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</si>
  <si>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</si>
  <si>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</si>
  <si>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</si>
  <si>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</si>
  <si>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</si>
  <si>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</si>
  <si>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</si>
  <si>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</si>
  <si>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</si>
  <si>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</si>
  <si>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</si>
  <si>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</si>
  <si>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</si>
  <si>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</si>
  <si>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</si>
  <si>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</si>
  <si>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</si>
  <si>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</si>
  <si>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</si>
  <si>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</si>
  <si>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</si>
  <si>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</si>
  <si>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</si>
  <si>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</si>
  <si>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</si>
  <si>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</si>
  <si>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</si>
  <si>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</si>
  <si>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</si>
  <si>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</si>
  <si>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</si>
  <si>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</si>
  <si>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</si>
  <si>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</si>
  <si>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</si>
  <si>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</si>
  <si>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</si>
  <si>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</si>
  <si>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</si>
  <si>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</si>
  <si>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</si>
  <si>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</si>
  <si>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</si>
  <si>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 xml:space="preserve">FUENTE: </t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</si>
  <si>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</si>
  <si>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</si>
  <si>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</si>
  <si>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</si>
  <si>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</si>
  <si>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</si>
  <si>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</si>
  <si>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</si>
  <si>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</si>
  <si>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</si>
  <si>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</si>
  <si>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</si>
  <si>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</si>
  <si>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</si>
  <si>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</si>
  <si>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</si>
  <si>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</si>
  <si>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</si>
  <si>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</si>
  <si>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</si>
  <si>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</si>
  <si>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</si>
  <si>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</si>
  <si>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</si>
  <si>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FFM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</si>
  <si>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</si>
  <si>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</si>
  <si>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</si>
  <si>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</si>
  <si>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</si>
  <si>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</si>
  <si>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</si>
  <si>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</si>
  <si>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</si>
  <si>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</si>
  <si>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</si>
  <si>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</si>
  <si>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</si>
  <si>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FEXHI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</si>
  <si>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</si>
  <si>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</si>
  <si>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</si>
  <si>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</si>
  <si>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</si>
  <si>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</si>
  <si>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</si>
  <si>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</si>
  <si>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</si>
  <si>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</si>
  <si>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</si>
  <si>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</si>
  <si>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ISAN</t>
  </si>
  <si>
    <t>COMP ISAN</t>
  </si>
  <si>
    <t>COORDINACIÓN DE PLANEACIÓN HACENDARIA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</si>
  <si>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</si>
  <si>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</si>
  <si>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</si>
  <si>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</si>
  <si>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</si>
  <si>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</si>
  <si>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</si>
  <si>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</si>
  <si>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</si>
  <si>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</si>
  <si>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</si>
  <si>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</si>
  <si>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</si>
  <si>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</si>
  <si>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</si>
  <si>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</si>
  <si>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</si>
  <si>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</si>
  <si>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</si>
  <si>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</si>
  <si>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</si>
  <si>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</si>
  <si>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</si>
  <si>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</si>
  <si>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</si>
  <si>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</si>
  <si>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</si>
  <si>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</si>
  <si>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</si>
  <si>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</si>
  <si>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Mes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</si>
  <si>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</si>
  <si>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</si>
  <si>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</si>
  <si>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</si>
  <si>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</si>
  <si>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</si>
  <si>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</si>
  <si>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</si>
  <si>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</si>
  <si>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</si>
  <si>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</si>
  <si>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</si>
  <si>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</si>
  <si>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</si>
  <si>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</si>
  <si>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</si>
  <si>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</si>
  <si>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</si>
  <si>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</si>
  <si>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</si>
  <si>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</si>
  <si>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</si>
  <si>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</si>
  <si>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</si>
  <si>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</si>
  <si>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</si>
  <si>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</si>
  <si>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</si>
  <si>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</si>
  <si>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</si>
  <si>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</si>
  <si>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</si>
  <si>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</si>
  <si>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</si>
  <si>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</si>
  <si>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</si>
  <si>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</si>
  <si>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</si>
  <si>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</si>
  <si>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</si>
  <si>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</si>
  <si>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</si>
  <si>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</si>
  <si>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</si>
  <si>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</si>
  <si>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</si>
  <si>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</si>
  <si>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</si>
  <si>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</si>
  <si>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</si>
  <si>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</si>
  <si>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</si>
  <si>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</si>
  <si>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</si>
  <si>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</si>
  <si>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</si>
  <si>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</si>
  <si>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RECAUDACIÓN 2019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</si>
  <si>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</si>
  <si>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</si>
  <si>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</si>
  <si>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</si>
  <si>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</si>
  <si>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</si>
  <si>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</si>
  <si>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POBLACIÓN 2020</t>
  </si>
  <si>
    <t>Entidad federativa</t>
  </si>
  <si>
    <t>Municipio</t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</si>
  <si>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</si>
  <si>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</si>
  <si>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</si>
  <si>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</si>
  <si>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</si>
  <si>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</si>
  <si>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</si>
  <si>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</si>
  <si>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</si>
  <si>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</si>
  <si>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</si>
  <si>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</si>
  <si>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</si>
  <si>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</si>
  <si>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</si>
  <si>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</si>
  <si>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</si>
  <si>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</si>
  <si>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</si>
  <si>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</si>
  <si>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</si>
  <si>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</si>
  <si>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</si>
  <si>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</si>
  <si>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</si>
  <si>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</si>
  <si>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</si>
  <si>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</si>
  <si>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</si>
  <si>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</si>
  <si>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</si>
  <si>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</si>
  <si>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</si>
  <si>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</si>
  <si>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</si>
  <si>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</si>
  <si>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</si>
  <si>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</si>
  <si>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</si>
  <si>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</si>
  <si>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</si>
  <si>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</si>
  <si>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</si>
  <si>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</si>
  <si>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</si>
  <si>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</si>
  <si>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</si>
  <si>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</si>
  <si>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</si>
  <si>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</si>
  <si>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</si>
  <si>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</si>
  <si>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</si>
  <si>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</si>
  <si>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</si>
  <si>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</si>
  <si>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censo pob 2020</t>
  </si>
  <si>
    <t>(PESOS)</t>
  </si>
  <si>
    <t>POBLACIÓN  2020</t>
  </si>
  <si>
    <t xml:space="preserve">  Población 2020, CENSO POBLACION Y VIVIENDA, INEGI</t>
  </si>
  <si>
    <t>COEFICIENTE CRECIMIENTO RECAUDACION</t>
  </si>
  <si>
    <t>RECAUDACIÓN 2020</t>
  </si>
  <si>
    <t>FACTURACIÓN  2020
(2016-2019)</t>
  </si>
  <si>
    <t>ISAI 2020</t>
  </si>
  <si>
    <t>FACTURACIÓN  2019
(2015-2019)</t>
  </si>
  <si>
    <t>SUBTOTAL</t>
  </si>
  <si>
    <t>TERRITORIO INEGI 2020 NL PUBLICACIÓN</t>
  </si>
  <si>
    <t>Fuente: Panorama Sociodemografico de Nuevo León. Censo de Población y Vivienda 2020. INEGI</t>
  </si>
  <si>
    <t>ORGANISMOS</t>
  </si>
  <si>
    <t>CÁLCULO  DE PARTICIPACIONES DE ISR</t>
  </si>
  <si>
    <t>EJERCICIO FISCAL 2021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</si>
  <si>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</si>
  <si>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</si>
  <si>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</si>
  <si>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</si>
  <si>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</si>
  <si>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</si>
  <si>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</si>
  <si>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</si>
  <si>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</si>
  <si>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</si>
  <si>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</si>
  <si>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</si>
  <si>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ISR PARTICIPABLE
2021</t>
  </si>
  <si>
    <t>PROPORCIÓN DE ISR PARTICIPABLE
2021</t>
  </si>
  <si>
    <t>CERRALVO</t>
  </si>
  <si>
    <t>TOTAL ISR</t>
  </si>
  <si>
    <t>Proporción a Municipios</t>
  </si>
  <si>
    <t>PROYECCIÓN DE POBLACIÓN 2021</t>
  </si>
  <si>
    <t>CÁLCULO DEL AJUSTE POR LA DIFERENCIA 2021</t>
  </si>
  <si>
    <t>CÁLCULO DEL AJUSTE POR LA DIFERENCIA  2021</t>
  </si>
  <si>
    <t>2021 CON COEFICIENTES ACTUALIZADOS</t>
  </si>
  <si>
    <t>DIFERENCIAS</t>
  </si>
  <si>
    <t>DESCUENTO MENSUAL (ENE,FEB,MZO)</t>
  </si>
  <si>
    <t>FFM 70%</t>
  </si>
  <si>
    <t>FFM 30%</t>
  </si>
  <si>
    <t>FONDO COMP ISAN</t>
  </si>
  <si>
    <t>IEPSGyD</t>
  </si>
  <si>
    <t>CORRESPONDIENTE AL PERIODO ENERO</t>
  </si>
  <si>
    <t>CÁLCULO  DE PARTICIPACIONES DE ISR MES DE ENERO 2022</t>
  </si>
  <si>
    <t>%</t>
  </si>
  <si>
    <t>FEIEF</t>
  </si>
  <si>
    <t>FALTANTE FEIEF FGP</t>
  </si>
  <si>
    <t>CÁLCULO DE DISTRIBUCIÓN SEGÚN ART. DECIMO TRANSITORIO DE LA LEY DE EGRESOS DEL ESTADO 2022</t>
  </si>
  <si>
    <t>Cálculo de Distribución 2021 con ajuste anual 2021</t>
  </si>
  <si>
    <t>Cálculo de Distribución 2022</t>
  </si>
  <si>
    <t>PARTICIPACIONES AÑO ANTERIOR
FGP, FFM 70%, FOFIR, IEPS, ISAN, FEXHI</t>
  </si>
  <si>
    <t>PARTICIPACIONES AÑO ACTUAL
FGP, FFM 70%, FOFIR, IEPS, ISAN, FEXHI</t>
  </si>
  <si>
    <t>ANÁHUAC</t>
  </si>
  <si>
    <t>CADEREYTA JIMÉNEZ</t>
  </si>
  <si>
    <t>EL CARMEN</t>
  </si>
  <si>
    <t>CIÉNEGA DE FLORES</t>
  </si>
  <si>
    <t>DOCTOR GONZÁLEZ</t>
  </si>
  <si>
    <t>GARCÍA</t>
  </si>
  <si>
    <t>GENERAL TERÁN</t>
  </si>
  <si>
    <t>JUÁREZ</t>
  </si>
  <si>
    <t>MARÍN</t>
  </si>
  <si>
    <t>PARÁS</t>
  </si>
  <si>
    <t>PESQUERÍA</t>
  </si>
  <si>
    <t>SAN NICOLÁS DE LOS GARZA</t>
  </si>
  <si>
    <t>SAN PEDRO GARZA GARCÍA</t>
  </si>
  <si>
    <t>Participaciones 2022</t>
  </si>
  <si>
    <t>Monto Distribuido 2021</t>
  </si>
  <si>
    <t>Diferencia</t>
  </si>
  <si>
    <t>Impuesto sobre la Renta de Enajenación de Bienes Inmuebles (ISR BI)</t>
  </si>
  <si>
    <t>Fondo de Fomento Municipal (FFM)</t>
  </si>
  <si>
    <t>parte fija 2013</t>
  </si>
  <si>
    <t>DISTRIBUCIÓN ENERO</t>
  </si>
  <si>
    <t>SUBSECRETARÍA DE POLITICA DE INGRESOS, COORDINACIÓN DE PLANEACIÓN HACENDARIA</t>
  </si>
  <si>
    <t>PERSONAS EN POBREZA 2015</t>
  </si>
  <si>
    <t>PERSONAS EN POBREZA 2020</t>
  </si>
  <si>
    <t>CARENCIAS PROMEDIO EN SITUACION DE POBREZA 2015</t>
  </si>
  <si>
    <t>INCIDENCIA DE LA POBREZA 2015</t>
  </si>
  <si>
    <t>IP/∑IP</t>
  </si>
  <si>
    <t>EP/∑EP</t>
  </si>
  <si>
    <t>15</t>
  </si>
  <si>
    <t>11</t>
  </si>
  <si>
    <t>12</t>
  </si>
  <si>
    <t>13</t>
  </si>
  <si>
    <t>14</t>
  </si>
  <si>
    <t>17</t>
  </si>
  <si>
    <t>16</t>
  </si>
  <si>
    <t>18</t>
  </si>
  <si>
    <t>19</t>
  </si>
  <si>
    <t>20</t>
  </si>
  <si>
    <t>23</t>
  </si>
  <si>
    <t>21</t>
  </si>
  <si>
    <t>22</t>
  </si>
  <si>
    <t>25</t>
  </si>
  <si>
    <t>27</t>
  </si>
  <si>
    <t>26</t>
  </si>
  <si>
    <t>29</t>
  </si>
  <si>
    <t>30</t>
  </si>
  <si>
    <t>32</t>
  </si>
  <si>
    <t>33</t>
  </si>
  <si>
    <t>34</t>
  </si>
  <si>
    <t>35</t>
  </si>
  <si>
    <t>61</t>
  </si>
  <si>
    <t>36</t>
  </si>
  <si>
    <t>28</t>
  </si>
  <si>
    <t>37</t>
  </si>
  <si>
    <t>39</t>
  </si>
  <si>
    <t>38</t>
  </si>
  <si>
    <t>40</t>
  </si>
  <si>
    <t>41</t>
  </si>
  <si>
    <t>42</t>
  </si>
  <si>
    <t>43</t>
  </si>
  <si>
    <t>44</t>
  </si>
  <si>
    <t>46</t>
  </si>
  <si>
    <t>49</t>
  </si>
  <si>
    <t>48</t>
  </si>
  <si>
    <t>47</t>
  </si>
  <si>
    <t>45</t>
  </si>
  <si>
    <t>70</t>
  </si>
  <si>
    <t>50</t>
  </si>
  <si>
    <t>51</t>
  </si>
  <si>
    <t>52</t>
  </si>
  <si>
    <t>53</t>
  </si>
  <si>
    <t>54</t>
  </si>
  <si>
    <t>55</t>
  </si>
  <si>
    <t>58</t>
  </si>
  <si>
    <t>31</t>
  </si>
  <si>
    <t>57</t>
  </si>
  <si>
    <t>56</t>
  </si>
  <si>
    <t>59</t>
  </si>
  <si>
    <t>60</t>
  </si>
  <si>
    <t>FUENTE:
Facturación de Predial.- Instituto Registral y Catastral
Recaudación de Predial.- Municipios del Estado
Población.- Censo de Población y Vivienda 2020
Territorio.- INEGI
Vairables de Social 2015 Y 2020.- CONEVAL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</si>
  <si>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</si>
  <si>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</si>
  <si>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</si>
  <si>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</si>
  <si>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</si>
  <si>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</si>
  <si>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</si>
  <si>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</si>
  <si>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CPP1i</t>
  </si>
  <si>
    <t>ICPi=(PP1i/∑PP1i)</t>
  </si>
  <si>
    <t>IP=(ICPi*CPP!i)</t>
  </si>
  <si>
    <t>(0.85*IP/∑IP)(Monto)</t>
  </si>
  <si>
    <t>EP=PP2i/PP1i</t>
  </si>
  <si>
    <t>(0.15*(EP/∑EP)(Monto)</t>
  </si>
  <si>
    <t>DIPi</t>
  </si>
  <si>
    <t>CDPEi</t>
  </si>
  <si>
    <t>CÁLCULO DE DISTRIBUCIÓN DE PARTICIPACIONES ENERO 2022</t>
  </si>
  <si>
    <t>Participaciones Enero 2022</t>
  </si>
  <si>
    <t>Total de Distrbución Enero 2022</t>
  </si>
  <si>
    <t>DISTRIBUIDO 2021</t>
  </si>
  <si>
    <t>Los sumas totales puden no coincidir debido al redondeo</t>
  </si>
  <si>
    <t>Ajuste FOFIR</t>
  </si>
  <si>
    <t>Faltante Inicial FEIEF</t>
  </si>
  <si>
    <t>Participaciones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</si>
</sst>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8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#,##0\ &quot;$&quot;;[Red]\-#,##0\ &quot;$&quot;"/>
    <numFmt numFmtId="169" formatCode="&quot;$&quot;\ #,##0.00"/>
    <numFmt numFmtId="170" formatCode="\U\ #,##0.00"/>
    <numFmt numFmtId="171" formatCode="_(* #,##0.000000_);_(* \(#,##0.000000\);_(* &quot;-&quot;??_);_(@_)"/>
    <numFmt numFmtId="172" formatCode="0.000000"/>
    <numFmt numFmtId="173" formatCode="0.00000000"/>
    <numFmt numFmtId="174" formatCode="General_)"/>
    <numFmt numFmtId="175" formatCode="_-[$€-2]* #,##0.00_-;\-[$€-2]* #,##0.00_-;_-[$€-2]* &quot;-&quot;??_-"/>
    <numFmt numFmtId="176" formatCode="_-* #,##0_-;\-* #,##0_-;_-* &quot;-&quot;??_-;_-@_-"/>
    <numFmt numFmtId="177" formatCode="_-* #,##0.0000_-;\-* #,##0.0000_-;_-* &quot;-&quot;????_-;_-@_-"/>
    <numFmt numFmtId="178" formatCode="_-* #,##0.0000_-;\-* #,##0.0000_-;_-* &quot;-&quot;_-;_-@_-"/>
    <numFmt numFmtId="179" formatCode="_-* #,##0.0000_-;\-* #,##0.0000_-;_-* &quot;-&quot;??_-;_-@_-"/>
    <numFmt numFmtId="180" formatCode="_-* #,##0.00000_-;\-* #,##0.00000_-;_-* &quot;-&quot;??_-;_-@_-"/>
    <numFmt numFmtId="181" formatCode="#,##0.00_ ;[Red]\-#,##0.00\ "/>
    <numFmt numFmtId="182" formatCode="#,##0_ ;[Red]\-#,##0\ "/>
    <numFmt numFmtId="183" formatCode="###\ ###\ ###\ ##0"/>
    <numFmt numFmtId="184" formatCode="#,##0.0000;[Red]\-#,##0.0000"/>
    <numFmt numFmtId="185" formatCode="_-* #,##0.000000_-;\-* #,##0.000000_-;_-* &quot;-&quot;????_-;_-@_-"/>
    <numFmt numFmtId="186" formatCode="#,##0.0000000_ ;[Red]\-#,##0.0000000\ "/>
    <numFmt numFmtId="187" formatCode="#,##0;[Red]\-#,##0;_-* &quot;-&quot;_-;_-@_-"/>
    <numFmt numFmtId="188" formatCode="0.00%;[Red]\-0.00%;_-* &quot;-&quot;_-;_-@_-"/>
    <numFmt numFmtId="189" formatCode="#,##0.000000;[Red]\-#,##0.000000;_-* &quot;-&quot;_-;_-@_-"/>
    <numFmt numFmtId="190" formatCode="0.00000000%"/>
    <numFmt numFmtId="191" formatCode="0.0000%"/>
    <numFmt numFmtId="192" formatCode="#,##0.00000000000;\-#,##0.00000000000"/>
    <numFmt numFmtId="193" formatCode="#,##0.0000;\-#,##0.0000"/>
    <numFmt numFmtId="194" formatCode="0.00000000000"/>
    <numFmt numFmtId="195" formatCode="0.000000000"/>
    <numFmt numFmtId="196" formatCode="_-* #,##0.000000_-;\-* #,##0.000000_-;_-* &quot;-&quot;??_-;_-@_-"/>
    <numFmt numFmtId="197" formatCode="0.0000000"/>
    <numFmt numFmtId="198" formatCode="0.0000000000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indexed="62"/>
      <name val="Arial"/>
      <family val="2"/>
    </font>
    <font>
      <vertAlign val="subscript"/>
      <sz val="8"/>
      <color rgb="FFFF0000"/>
      <name val="Arial"/>
      <family val="2"/>
    </font>
    <font>
      <b/>
      <sz val="16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68" fontId="9" fillId="0" borderId="0" applyFont="0" applyFill="0" applyBorder="0" applyAlignment="0" applyProtection="0"/>
    <xf numFmtId="0" fontId="22" fillId="3" borderId="0" applyNumberFormat="0" applyBorder="0" applyAlignment="0" applyProtection="0"/>
    <xf numFmtId="164" fontId="9" fillId="0" borderId="0" applyFont="0" applyFill="0" applyBorder="0" applyAlignment="0" applyProtection="0"/>
    <xf numFmtId="0" fontId="23" fillId="22" borderId="0" applyNumberFormat="0" applyBorder="0" applyAlignment="0" applyProtection="0"/>
    <xf numFmtId="0" fontId="31" fillId="0" borderId="0"/>
    <xf numFmtId="0" fontId="11" fillId="0" borderId="0"/>
    <xf numFmtId="37" fontId="10" fillId="0" borderId="0"/>
    <xf numFmtId="0" fontId="14" fillId="23" borderId="4" applyNumberFormat="0" applyFont="0" applyAlignment="0" applyProtection="0"/>
    <xf numFmtId="169" fontId="11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30" fillId="0" borderId="9" applyNumberFormat="0" applyFill="0" applyAlignment="0" applyProtection="0"/>
    <xf numFmtId="170" fontId="12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4" fontId="9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75" fontId="9" fillId="0" borderId="0" applyFont="0" applyFill="0" applyBorder="0" applyAlignment="0" applyProtection="0"/>
    <xf numFmtId="0" fontId="22" fillId="3" borderId="0" applyNumberFormat="0" applyBorder="0" applyAlignment="0" applyProtection="0"/>
    <xf numFmtId="41" fontId="9" fillId="0" borderId="0" applyFont="0" applyFill="0" applyBorder="0" applyAlignment="0" applyProtection="0"/>
    <xf numFmtId="0" fontId="23" fillId="22" borderId="0" applyNumberFormat="0" applyBorder="0" applyAlignment="0" applyProtection="0"/>
    <xf numFmtId="0" fontId="9" fillId="23" borderId="4" applyNumberFormat="0" applyFont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43" fillId="0" borderId="0"/>
    <xf numFmtId="0" fontId="7" fillId="0" borderId="0"/>
    <xf numFmtId="43" fontId="44" fillId="0" borderId="0" applyFont="0" applyFill="0" applyBorder="0" applyAlignment="0" applyProtection="0"/>
    <xf numFmtId="0" fontId="9" fillId="0" borderId="0"/>
    <xf numFmtId="9" fontId="6" fillId="0" borderId="0" applyFont="0" applyFill="0" applyBorder="0" applyAlignment="0" applyProtection="0"/>
    <xf numFmtId="0" fontId="47" fillId="2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169" fontId="9" fillId="0" borderId="0" applyFont="0" applyFill="0" applyBorder="0" applyAlignment="0" applyProtection="0">
      <alignment horizontal="right"/>
    </xf>
    <xf numFmtId="0" fontId="3" fillId="0" borderId="0"/>
    <xf numFmtId="4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</cellStyleXfs>
  <cellXfs count="499">
    <xf numFmtId="0" fontId="0" fillId="0" borderId="0" xfId="0"/>
    <xf numFmtId="37" fontId="9" fillId="0" borderId="0" xfId="37" applyFont="1" applyFill="1" applyProtection="1">
      <protection hidden="1"/>
    </xf>
    <xf numFmtId="37" fontId="9" fillId="0" borderId="0" xfId="37" applyFont="1" applyProtection="1">
      <protection hidden="1"/>
    </xf>
    <xf numFmtId="37" fontId="33" fillId="0" borderId="0" xfId="37" applyFont="1" applyProtection="1">
      <protection hidden="1"/>
    </xf>
    <xf numFmtId="37" fontId="38" fillId="0" borderId="0" xfId="37" applyFont="1" applyProtection="1">
      <protection hidden="1"/>
    </xf>
    <xf numFmtId="172" fontId="9" fillId="0" borderId="0" xfId="37" applyNumberFormat="1" applyFont="1" applyProtection="1">
      <protection hidden="1"/>
    </xf>
    <xf numFmtId="173" fontId="9" fillId="0" borderId="0" xfId="37" applyNumberFormat="1" applyFont="1" applyProtection="1">
      <protection hidden="1"/>
    </xf>
    <xf numFmtId="37" fontId="42" fillId="0" borderId="0" xfId="37" applyFont="1" applyAlignment="1" applyProtection="1">
      <alignment horizontal="center"/>
      <protection hidden="1"/>
    </xf>
    <xf numFmtId="37" fontId="9" fillId="0" borderId="0" xfId="37" applyFont="1" applyAlignment="1" applyProtection="1">
      <alignment wrapText="1"/>
      <protection hidden="1"/>
    </xf>
    <xf numFmtId="37" fontId="42" fillId="0" borderId="0" xfId="37" applyFont="1" applyAlignment="1" applyProtection="1">
      <protection hidden="1"/>
    </xf>
    <xf numFmtId="0" fontId="0" fillId="0" borderId="26" xfId="0" applyBorder="1" applyAlignment="1"/>
    <xf numFmtId="0" fontId="9" fillId="0" borderId="0" xfId="53"/>
    <xf numFmtId="0" fontId="9" fillId="0" borderId="0" xfId="53" applyFont="1" applyBorder="1" applyAlignment="1">
      <alignment vertical="center"/>
    </xf>
    <xf numFmtId="3" fontId="9" fillId="0" borderId="0" xfId="53" applyNumberFormat="1" applyBorder="1" applyAlignment="1">
      <alignment horizontal="center" vertical="center"/>
    </xf>
    <xf numFmtId="0" fontId="9" fillId="0" borderId="0" xfId="53" applyBorder="1" applyAlignment="1">
      <alignment horizontal="center" vertical="center"/>
    </xf>
    <xf numFmtId="0" fontId="9" fillId="0" borderId="0" xfId="53" applyFont="1"/>
    <xf numFmtId="176" fontId="0" fillId="0" borderId="0" xfId="51" applyNumberFormat="1" applyFont="1"/>
    <xf numFmtId="176" fontId="9" fillId="0" borderId="0" xfId="51" applyNumberFormat="1" applyFont="1"/>
    <xf numFmtId="176" fontId="13" fillId="0" borderId="30" xfId="51" applyNumberFormat="1" applyFont="1" applyFill="1" applyBorder="1" applyAlignment="1">
      <alignment horizontal="center" vertical="center" wrapText="1"/>
    </xf>
    <xf numFmtId="176" fontId="13" fillId="0" borderId="33" xfId="51" applyNumberFormat="1" applyFont="1" applyFill="1" applyBorder="1"/>
    <xf numFmtId="176" fontId="13" fillId="0" borderId="30" xfId="51" applyNumberFormat="1" applyFont="1" applyFill="1" applyBorder="1"/>
    <xf numFmtId="0" fontId="9" fillId="24" borderId="0" xfId="106" applyFill="1"/>
    <xf numFmtId="176" fontId="0" fillId="24" borderId="0" xfId="51" applyNumberFormat="1" applyFont="1" applyFill="1"/>
    <xf numFmtId="177" fontId="9" fillId="24" borderId="34" xfId="106" applyNumberFormat="1" applyFill="1" applyBorder="1"/>
    <xf numFmtId="176" fontId="0" fillId="24" borderId="37" xfId="51" applyNumberFormat="1" applyFont="1" applyFill="1" applyBorder="1"/>
    <xf numFmtId="176" fontId="0" fillId="24" borderId="0" xfId="51" applyNumberFormat="1" applyFont="1" applyFill="1" applyBorder="1"/>
    <xf numFmtId="176" fontId="0" fillId="24" borderId="38" xfId="51" applyNumberFormat="1" applyFont="1" applyFill="1" applyBorder="1"/>
    <xf numFmtId="0" fontId="13" fillId="24" borderId="33" xfId="106" applyFont="1" applyFill="1" applyBorder="1"/>
    <xf numFmtId="178" fontId="9" fillId="24" borderId="36" xfId="106" applyNumberFormat="1" applyFill="1" applyBorder="1"/>
    <xf numFmtId="179" fontId="0" fillId="24" borderId="0" xfId="51" applyNumberFormat="1" applyFont="1" applyFill="1" applyBorder="1"/>
    <xf numFmtId="179" fontId="9" fillId="24" borderId="0" xfId="106" applyNumberFormat="1" applyFill="1" applyBorder="1"/>
    <xf numFmtId="179" fontId="0" fillId="24" borderId="37" xfId="51" applyNumberFormat="1" applyFont="1" applyFill="1" applyBorder="1"/>
    <xf numFmtId="177" fontId="9" fillId="24" borderId="39" xfId="106" applyNumberFormat="1" applyFill="1" applyBorder="1"/>
    <xf numFmtId="41" fontId="0" fillId="24" borderId="40" xfId="51" applyNumberFormat="1" applyFont="1" applyFill="1" applyBorder="1"/>
    <xf numFmtId="176" fontId="0" fillId="24" borderId="41" xfId="51" applyNumberFormat="1" applyFont="1" applyFill="1" applyBorder="1"/>
    <xf numFmtId="176" fontId="0" fillId="24" borderId="42" xfId="51" applyNumberFormat="1" applyFont="1" applyFill="1" applyBorder="1"/>
    <xf numFmtId="176" fontId="0" fillId="24" borderId="43" xfId="51" applyNumberFormat="1" applyFont="1" applyFill="1" applyBorder="1"/>
    <xf numFmtId="0" fontId="13" fillId="24" borderId="44" xfId="106" applyFont="1" applyFill="1" applyBorder="1"/>
    <xf numFmtId="178" fontId="9" fillId="24" borderId="40" xfId="106" applyNumberFormat="1" applyFill="1" applyBorder="1"/>
    <xf numFmtId="179" fontId="0" fillId="24" borderId="42" xfId="51" applyNumberFormat="1" applyFont="1" applyFill="1" applyBorder="1"/>
    <xf numFmtId="179" fontId="0" fillId="24" borderId="41" xfId="51" applyNumberFormat="1" applyFont="1" applyFill="1" applyBorder="1"/>
    <xf numFmtId="0" fontId="45" fillId="24" borderId="0" xfId="106" applyFont="1" applyFill="1"/>
    <xf numFmtId="0" fontId="13" fillId="24" borderId="0" xfId="106" applyFont="1" applyFill="1"/>
    <xf numFmtId="0" fontId="13" fillId="0" borderId="0" xfId="106" applyFont="1"/>
    <xf numFmtId="176" fontId="45" fillId="24" borderId="0" xfId="51" applyNumberFormat="1" applyFont="1" applyFill="1" applyAlignment="1">
      <alignment horizontal="center" vertical="center"/>
    </xf>
    <xf numFmtId="0" fontId="33" fillId="24" borderId="0" xfId="106" applyFont="1" applyFill="1" applyAlignment="1">
      <alignment horizontal="center" vertical="center" wrapText="1"/>
    </xf>
    <xf numFmtId="0" fontId="13" fillId="24" borderId="32" xfId="106" applyFont="1" applyFill="1" applyBorder="1" applyAlignment="1">
      <alignment horizontal="center" vertical="center" wrapText="1"/>
    </xf>
    <xf numFmtId="0" fontId="13" fillId="24" borderId="45" xfId="106" applyFont="1" applyFill="1" applyBorder="1" applyAlignment="1">
      <alignment horizontal="center" vertical="center" wrapText="1"/>
    </xf>
    <xf numFmtId="0" fontId="13" fillId="24" borderId="46" xfId="106" applyFont="1" applyFill="1" applyBorder="1" applyAlignment="1">
      <alignment horizontal="center" vertical="center" wrapText="1"/>
    </xf>
    <xf numFmtId="0" fontId="13" fillId="24" borderId="31" xfId="106" applyFont="1" applyFill="1" applyBorder="1" applyAlignment="1">
      <alignment horizontal="center" vertical="center" wrapText="1"/>
    </xf>
    <xf numFmtId="0" fontId="13" fillId="24" borderId="47" xfId="106" applyFont="1" applyFill="1" applyBorder="1" applyAlignment="1">
      <alignment horizontal="center" vertical="center" wrapText="1"/>
    </xf>
    <xf numFmtId="0" fontId="13" fillId="24" borderId="30" xfId="106" applyFont="1" applyFill="1" applyBorder="1" applyAlignment="1">
      <alignment horizontal="center" vertical="center"/>
    </xf>
    <xf numFmtId="0" fontId="13" fillId="24" borderId="0" xfId="106" applyFont="1" applyFill="1" applyAlignment="1"/>
    <xf numFmtId="0" fontId="13" fillId="24" borderId="0" xfId="106" applyFont="1" applyFill="1" applyAlignment="1">
      <alignment horizontal="center" vertical="center" wrapText="1"/>
    </xf>
    <xf numFmtId="43" fontId="13" fillId="0" borderId="31" xfId="51" applyNumberFormat="1" applyFont="1" applyFill="1" applyBorder="1" applyAlignment="1">
      <alignment horizontal="center" vertical="center" wrapText="1"/>
    </xf>
    <xf numFmtId="43" fontId="13" fillId="0" borderId="32" xfId="51" applyNumberFormat="1" applyFont="1" applyFill="1" applyBorder="1" applyAlignment="1">
      <alignment horizontal="center" vertical="center"/>
    </xf>
    <xf numFmtId="43" fontId="13" fillId="0" borderId="0" xfId="51" applyNumberFormat="1" applyFont="1" applyFill="1" applyBorder="1"/>
    <xf numFmtId="43" fontId="9" fillId="0" borderId="0" xfId="53" applyNumberFormat="1" applyFont="1"/>
    <xf numFmtId="43" fontId="0" fillId="0" borderId="0" xfId="51" applyNumberFormat="1" applyFont="1"/>
    <xf numFmtId="0" fontId="32" fillId="0" borderId="0" xfId="109" applyFont="1"/>
    <xf numFmtId="43" fontId="32" fillId="0" borderId="0" xfId="110" applyFon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9" fillId="24" borderId="11" xfId="37" applyFont="1" applyFill="1" applyBorder="1" applyAlignment="1" applyProtection="1">
      <alignment horizontal="left"/>
      <protection hidden="1"/>
    </xf>
    <xf numFmtId="37" fontId="9" fillId="24" borderId="12" xfId="37" applyFont="1" applyFill="1" applyBorder="1" applyAlignment="1" applyProtection="1">
      <alignment horizontal="left"/>
      <protection hidden="1"/>
    </xf>
    <xf numFmtId="43" fontId="13" fillId="26" borderId="31" xfId="51" applyNumberFormat="1" applyFont="1" applyFill="1" applyBorder="1" applyAlignment="1">
      <alignment horizontal="center" vertical="center" wrapText="1"/>
    </xf>
    <xf numFmtId="17" fontId="0" fillId="0" borderId="0" xfId="51" applyNumberFormat="1" applyFont="1"/>
    <xf numFmtId="182" fontId="0" fillId="0" borderId="0" xfId="33" applyNumberFormat="1" applyFont="1" applyFill="1" applyBorder="1"/>
    <xf numFmtId="182" fontId="13" fillId="0" borderId="34" xfId="33" applyNumberFormat="1" applyFont="1" applyFill="1" applyBorder="1"/>
    <xf numFmtId="182" fontId="13" fillId="0" borderId="31" xfId="33" applyNumberFormat="1" applyFont="1" applyFill="1" applyBorder="1"/>
    <xf numFmtId="182" fontId="13" fillId="0" borderId="32" xfId="33" applyNumberFormat="1" applyFont="1" applyFill="1" applyBorder="1"/>
    <xf numFmtId="37" fontId="9" fillId="24" borderId="0" xfId="37" applyFont="1" applyFill="1" applyProtection="1">
      <protection hidden="1"/>
    </xf>
    <xf numFmtId="37" fontId="13" fillId="24" borderId="13" xfId="37" applyFont="1" applyFill="1" applyBorder="1" applyAlignment="1" applyProtection="1">
      <alignment horizontal="left"/>
      <protection hidden="1"/>
    </xf>
    <xf numFmtId="37" fontId="9" fillId="24" borderId="0" xfId="37" applyFont="1" applyFill="1" applyBorder="1" applyProtection="1">
      <protection hidden="1"/>
    </xf>
    <xf numFmtId="173" fontId="9" fillId="24" borderId="0" xfId="37" applyNumberFormat="1" applyFont="1" applyFill="1" applyProtection="1">
      <protection hidden="1"/>
    </xf>
    <xf numFmtId="37" fontId="13" fillId="24" borderId="10" xfId="37" applyFont="1" applyFill="1" applyBorder="1" applyAlignment="1" applyProtection="1">
      <alignment horizontal="center" vertical="center" wrapText="1"/>
      <protection hidden="1"/>
    </xf>
    <xf numFmtId="37" fontId="33" fillId="24" borderId="0" xfId="37" applyFont="1" applyFill="1" applyBorder="1" applyAlignment="1" applyProtection="1">
      <alignment horizontal="center" vertical="center" wrapText="1"/>
      <protection hidden="1"/>
    </xf>
    <xf numFmtId="37" fontId="33" fillId="24" borderId="0" xfId="37" applyFont="1" applyFill="1" applyProtection="1">
      <protection hidden="1"/>
    </xf>
    <xf numFmtId="37" fontId="33" fillId="24" borderId="0" xfId="37" applyFont="1" applyFill="1" applyAlignment="1" applyProtection="1">
      <alignment horizontal="center" vertical="center"/>
      <protection hidden="1"/>
    </xf>
    <xf numFmtId="37" fontId="38" fillId="24" borderId="0" xfId="37" applyFont="1" applyFill="1" applyBorder="1" applyAlignment="1" applyProtection="1">
      <alignment horizontal="center" vertical="center" wrapText="1"/>
      <protection hidden="1"/>
    </xf>
    <xf numFmtId="37" fontId="38" fillId="24" borderId="0" xfId="37" applyFont="1" applyFill="1" applyProtection="1">
      <protection hidden="1"/>
    </xf>
    <xf numFmtId="37" fontId="33" fillId="24" borderId="0" xfId="37" applyFont="1" applyFill="1" applyAlignment="1" applyProtection="1">
      <alignment horizontal="center" vertical="center" wrapText="1"/>
      <protection hidden="1"/>
    </xf>
    <xf numFmtId="37" fontId="9" fillId="24" borderId="11" xfId="37" applyFont="1" applyFill="1" applyBorder="1" applyProtection="1">
      <protection hidden="1"/>
    </xf>
    <xf numFmtId="37" fontId="9" fillId="24" borderId="12" xfId="37" applyFont="1" applyFill="1" applyBorder="1" applyProtection="1">
      <protection hidden="1"/>
    </xf>
    <xf numFmtId="37" fontId="9" fillId="24" borderId="21" xfId="37" applyFont="1" applyFill="1" applyBorder="1" applyProtection="1">
      <protection hidden="1"/>
    </xf>
    <xf numFmtId="37" fontId="13" fillId="24" borderId="13" xfId="37" applyFont="1" applyFill="1" applyBorder="1" applyProtection="1">
      <protection hidden="1"/>
    </xf>
    <xf numFmtId="37" fontId="13" fillId="24" borderId="14" xfId="37" applyFont="1" applyFill="1" applyBorder="1" applyProtection="1">
      <protection hidden="1"/>
    </xf>
    <xf numFmtId="0" fontId="9" fillId="24" borderId="0" xfId="106" applyFill="1" applyBorder="1"/>
    <xf numFmtId="0" fontId="13" fillId="24" borderId="0" xfId="106" applyFont="1" applyFill="1" applyBorder="1"/>
    <xf numFmtId="0" fontId="13" fillId="24" borderId="0" xfId="106" applyFont="1" applyFill="1" applyBorder="1" applyAlignment="1">
      <alignment horizontal="center" vertical="center" wrapText="1"/>
    </xf>
    <xf numFmtId="0" fontId="33" fillId="24" borderId="0" xfId="106" applyFont="1" applyFill="1" applyBorder="1" applyAlignment="1">
      <alignment horizontal="center" vertical="center" wrapText="1"/>
    </xf>
    <xf numFmtId="176" fontId="45" fillId="24" borderId="0" xfId="51" applyNumberFormat="1" applyFont="1" applyFill="1" applyBorder="1" applyAlignment="1">
      <alignment horizontal="center" vertical="center"/>
    </xf>
    <xf numFmtId="0" fontId="13" fillId="0" borderId="0" xfId="106" applyFont="1" applyBorder="1"/>
    <xf numFmtId="0" fontId="45" fillId="24" borderId="0" xfId="106" applyFont="1" applyFill="1" applyBorder="1"/>
    <xf numFmtId="177" fontId="9" fillId="24" borderId="0" xfId="106" applyNumberFormat="1" applyFill="1" applyBorder="1"/>
    <xf numFmtId="178" fontId="9" fillId="24" borderId="0" xfId="106" applyNumberFormat="1" applyFill="1" applyBorder="1"/>
    <xf numFmtId="38" fontId="9" fillId="24" borderId="0" xfId="106" applyNumberFormat="1" applyFill="1" applyBorder="1"/>
    <xf numFmtId="176" fontId="13" fillId="24" borderId="0" xfId="51" applyNumberFormat="1" applyFont="1" applyFill="1" applyBorder="1"/>
    <xf numFmtId="179" fontId="13" fillId="24" borderId="0" xfId="51" applyNumberFormat="1" applyFont="1" applyFill="1" applyBorder="1"/>
    <xf numFmtId="176" fontId="13" fillId="24" borderId="0" xfId="106" applyNumberFormat="1" applyFont="1" applyFill="1" applyBorder="1"/>
    <xf numFmtId="179" fontId="13" fillId="24" borderId="0" xfId="106" applyNumberFormat="1" applyFont="1" applyFill="1" applyBorder="1"/>
    <xf numFmtId="177" fontId="13" fillId="24" borderId="0" xfId="106" applyNumberFormat="1" applyFont="1" applyFill="1" applyBorder="1"/>
    <xf numFmtId="178" fontId="13" fillId="24" borderId="0" xfId="106" applyNumberFormat="1" applyFont="1" applyFill="1" applyBorder="1"/>
    <xf numFmtId="38" fontId="13" fillId="24" borderId="0" xfId="106" applyNumberFormat="1" applyFont="1" applyFill="1" applyBorder="1"/>
    <xf numFmtId="38" fontId="13" fillId="24" borderId="0" xfId="51" applyNumberFormat="1" applyFont="1" applyFill="1" applyBorder="1"/>
    <xf numFmtId="181" fontId="0" fillId="24" borderId="0" xfId="51" applyNumberFormat="1" applyFont="1" applyFill="1" applyBorder="1"/>
    <xf numFmtId="0" fontId="48" fillId="29" borderId="68" xfId="0" applyFont="1" applyFill="1" applyBorder="1" applyAlignment="1" applyProtection="1">
      <alignment horizontal="center" vertical="center" wrapText="1"/>
    </xf>
    <xf numFmtId="0" fontId="48" fillId="24" borderId="69" xfId="0" applyFont="1" applyFill="1" applyBorder="1" applyAlignment="1" applyProtection="1">
      <alignment horizontal="center" vertical="center" wrapText="1"/>
    </xf>
    <xf numFmtId="0" fontId="48" fillId="24" borderId="0" xfId="0" applyFont="1" applyFill="1" applyBorder="1" applyAlignment="1" applyProtection="1">
      <alignment horizontal="center" vertical="center" wrapText="1"/>
    </xf>
    <xf numFmtId="0" fontId="48" fillId="24" borderId="70" xfId="0" applyFont="1" applyFill="1" applyBorder="1" applyAlignment="1" applyProtection="1">
      <alignment horizontal="center" vertical="center" wrapText="1"/>
    </xf>
    <xf numFmtId="0" fontId="50" fillId="30" borderId="69" xfId="0" applyFont="1" applyFill="1" applyBorder="1" applyAlignment="1" applyProtection="1">
      <alignment horizontal="left" vertical="center" wrapText="1"/>
    </xf>
    <xf numFmtId="0" fontId="50" fillId="30" borderId="0" xfId="0" applyFont="1" applyFill="1" applyBorder="1" applyAlignment="1" applyProtection="1">
      <alignment horizontal="left" vertical="center" wrapText="1"/>
    </xf>
    <xf numFmtId="183" fontId="50" fillId="30" borderId="0" xfId="0" applyNumberFormat="1" applyFont="1" applyFill="1" applyBorder="1" applyAlignment="1" applyProtection="1">
      <alignment horizontal="right" vertical="center" wrapText="1"/>
    </xf>
    <xf numFmtId="0" fontId="51" fillId="31" borderId="69" xfId="0" applyFont="1" applyFill="1" applyBorder="1" applyAlignment="1" applyProtection="1">
      <alignment horizontal="left" vertical="center" wrapText="1"/>
    </xf>
    <xf numFmtId="0" fontId="51" fillId="31" borderId="0" xfId="0" applyFont="1" applyFill="1" applyBorder="1" applyAlignment="1" applyProtection="1">
      <alignment horizontal="left" vertical="center" wrapText="1"/>
    </xf>
    <xf numFmtId="183" fontId="51" fillId="31" borderId="0" xfId="0" applyNumberFormat="1" applyFont="1" applyFill="1" applyBorder="1" applyAlignment="1" applyProtection="1">
      <alignment horizontal="right" vertical="center" wrapText="1"/>
    </xf>
    <xf numFmtId="183" fontId="51" fillId="31" borderId="70" xfId="0" applyNumberFormat="1" applyFont="1" applyFill="1" applyBorder="1" applyAlignment="1" applyProtection="1">
      <alignment horizontal="right" vertical="center" wrapText="1"/>
    </xf>
    <xf numFmtId="0" fontId="51" fillId="30" borderId="69" xfId="0" applyFont="1" applyFill="1" applyBorder="1" applyAlignment="1" applyProtection="1">
      <alignment horizontal="left" vertical="center" wrapText="1"/>
    </xf>
    <xf numFmtId="0" fontId="51" fillId="30" borderId="0" xfId="0" applyFont="1" applyFill="1" applyBorder="1" applyAlignment="1" applyProtection="1">
      <alignment horizontal="left" vertical="center" wrapText="1"/>
    </xf>
    <xf numFmtId="183" fontId="51" fillId="30" borderId="0" xfId="0" applyNumberFormat="1" applyFont="1" applyFill="1" applyBorder="1" applyAlignment="1" applyProtection="1">
      <alignment horizontal="right" vertical="center" wrapText="1"/>
    </xf>
    <xf numFmtId="183" fontId="51" fillId="30" borderId="70" xfId="0" applyNumberFormat="1" applyFont="1" applyFill="1" applyBorder="1" applyAlignment="1" applyProtection="1">
      <alignment horizontal="right" vertical="center" wrapText="1"/>
    </xf>
    <xf numFmtId="0" fontId="51" fillId="31" borderId="71" xfId="0" applyFont="1" applyFill="1" applyBorder="1" applyAlignment="1" applyProtection="1">
      <alignment horizontal="left" vertical="center" wrapText="1"/>
    </xf>
    <xf numFmtId="0" fontId="51" fillId="31" borderId="72" xfId="0" applyFont="1" applyFill="1" applyBorder="1" applyAlignment="1" applyProtection="1">
      <alignment horizontal="left" vertical="center" wrapText="1"/>
    </xf>
    <xf numFmtId="183" fontId="51" fillId="31" borderId="72" xfId="0" applyNumberFormat="1" applyFont="1" applyFill="1" applyBorder="1" applyAlignment="1" applyProtection="1">
      <alignment horizontal="right" vertical="center" wrapText="1"/>
    </xf>
    <xf numFmtId="183" fontId="51" fillId="31" borderId="73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0" fontId="13" fillId="24" borderId="0" xfId="0" applyFont="1" applyFill="1"/>
    <xf numFmtId="176" fontId="0" fillId="24" borderId="0" xfId="102" applyNumberFormat="1" applyFont="1" applyFill="1"/>
    <xf numFmtId="176" fontId="0" fillId="0" borderId="0" xfId="102" applyNumberFormat="1" applyFont="1"/>
    <xf numFmtId="176" fontId="52" fillId="24" borderId="47" xfId="102" applyNumberFormat="1" applyFont="1" applyFill="1" applyBorder="1" applyAlignment="1">
      <alignment horizontal="center" vertical="center" wrapText="1"/>
    </xf>
    <xf numFmtId="176" fontId="52" fillId="24" borderId="46" xfId="102" applyNumberFormat="1" applyFont="1" applyFill="1" applyBorder="1" applyAlignment="1">
      <alignment horizontal="center" vertical="center" wrapText="1"/>
    </xf>
    <xf numFmtId="38" fontId="52" fillId="24" borderId="57" xfId="102" applyNumberFormat="1" applyFont="1" applyFill="1" applyBorder="1"/>
    <xf numFmtId="176" fontId="52" fillId="24" borderId="47" xfId="102" applyNumberFormat="1" applyFont="1" applyFill="1" applyBorder="1"/>
    <xf numFmtId="38" fontId="55" fillId="24" borderId="46" xfId="102" applyNumberFormat="1" applyFont="1" applyFill="1" applyBorder="1"/>
    <xf numFmtId="38" fontId="52" fillId="24" borderId="45" xfId="102" applyNumberFormat="1" applyFont="1" applyFill="1" applyBorder="1"/>
    <xf numFmtId="176" fontId="52" fillId="24" borderId="0" xfId="102" applyNumberFormat="1" applyFont="1" applyFill="1" applyBorder="1"/>
    <xf numFmtId="14" fontId="56" fillId="24" borderId="0" xfId="102" applyNumberFormat="1" applyFont="1" applyFill="1" applyAlignment="1">
      <alignment horizontal="left"/>
    </xf>
    <xf numFmtId="176" fontId="56" fillId="24" borderId="0" xfId="102" applyNumberFormat="1" applyFont="1" applyFill="1"/>
    <xf numFmtId="176" fontId="54" fillId="24" borderId="0" xfId="102" applyNumberFormat="1" applyFont="1" applyFill="1"/>
    <xf numFmtId="37" fontId="9" fillId="24" borderId="0" xfId="37" applyFont="1" applyFill="1" applyAlignment="1" applyProtection="1">
      <alignment wrapText="1"/>
      <protection hidden="1"/>
    </xf>
    <xf numFmtId="173" fontId="41" fillId="24" borderId="0" xfId="37" applyNumberFormat="1" applyFont="1" applyFill="1" applyAlignment="1" applyProtection="1">
      <alignment horizontal="center" vertical="center"/>
      <protection hidden="1"/>
    </xf>
    <xf numFmtId="39" fontId="13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3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Border="1" applyAlignment="1" applyProtection="1">
      <alignment horizontal="center" vertical="center" wrapText="1"/>
      <protection hidden="1"/>
    </xf>
    <xf numFmtId="39" fontId="33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3" fillId="24" borderId="0" xfId="112" applyNumberFormat="1" applyFont="1" applyFill="1" applyBorder="1" applyAlignment="1" applyProtection="1">
      <alignment horizontal="center" vertical="center" wrapText="1"/>
      <protection hidden="1"/>
    </xf>
    <xf numFmtId="173" fontId="33" fillId="24" borderId="0" xfId="37" applyNumberFormat="1" applyFont="1" applyFill="1" applyProtection="1">
      <protection hidden="1"/>
    </xf>
    <xf numFmtId="173" fontId="38" fillId="24" borderId="0" xfId="37" applyNumberFormat="1" applyFont="1" applyFill="1" applyProtection="1">
      <protection hidden="1"/>
    </xf>
    <xf numFmtId="39" fontId="38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8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3" fillId="24" borderId="0" xfId="37" applyNumberFormat="1" applyFont="1" applyFill="1" applyAlignment="1" applyProtection="1">
      <alignment horizontal="center" vertical="center" wrapText="1"/>
      <protection hidden="1"/>
    </xf>
    <xf numFmtId="37" fontId="9" fillId="24" borderId="11" xfId="37" applyNumberFormat="1" applyFont="1" applyFill="1" applyBorder="1" applyProtection="1">
      <protection hidden="1"/>
    </xf>
    <xf numFmtId="37" fontId="9" fillId="24" borderId="75" xfId="37" applyFont="1" applyFill="1" applyBorder="1" applyProtection="1">
      <protection hidden="1"/>
    </xf>
    <xf numFmtId="37" fontId="9" fillId="24" borderId="12" xfId="37" applyNumberFormat="1" applyFont="1" applyFill="1" applyBorder="1" applyProtection="1">
      <protection hidden="1"/>
    </xf>
    <xf numFmtId="37" fontId="13" fillId="24" borderId="13" xfId="37" applyNumberFormat="1" applyFont="1" applyFill="1" applyBorder="1" applyProtection="1">
      <protection hidden="1"/>
    </xf>
    <xf numFmtId="37" fontId="13" fillId="24" borderId="25" xfId="37" applyFont="1" applyFill="1" applyBorder="1" applyAlignment="1" applyProtection="1">
      <alignment horizontal="center" vertical="center" wrapText="1"/>
      <protection hidden="1"/>
    </xf>
    <xf numFmtId="37" fontId="13" fillId="24" borderId="0" xfId="37" applyFont="1" applyFill="1" applyBorder="1" applyAlignment="1" applyProtection="1">
      <alignment horizontal="center" vertical="center" wrapText="1"/>
      <protection hidden="1"/>
    </xf>
    <xf numFmtId="173" fontId="40" fillId="24" borderId="10" xfId="106" applyNumberFormat="1" applyFont="1" applyFill="1" applyBorder="1" applyAlignment="1" applyProtection="1">
      <alignment horizontal="center" vertical="center" wrapText="1"/>
      <protection hidden="1"/>
    </xf>
    <xf numFmtId="0" fontId="13" fillId="24" borderId="49" xfId="106" applyFont="1" applyFill="1" applyBorder="1" applyAlignment="1" applyProtection="1">
      <alignment horizontal="center" vertical="center" wrapText="1"/>
      <protection hidden="1"/>
    </xf>
    <xf numFmtId="173" fontId="13" fillId="24" borderId="49" xfId="106" applyNumberFormat="1" applyFont="1" applyFill="1" applyBorder="1" applyAlignment="1" applyProtection="1">
      <alignment horizontal="center" vertical="center" wrapText="1"/>
      <protection hidden="1"/>
    </xf>
    <xf numFmtId="173" fontId="40" fillId="24" borderId="25" xfId="106" applyNumberFormat="1" applyFont="1" applyFill="1" applyBorder="1" applyAlignment="1" applyProtection="1">
      <alignment horizontal="center" vertical="center" wrapText="1"/>
      <protection hidden="1"/>
    </xf>
    <xf numFmtId="0" fontId="13" fillId="24" borderId="0" xfId="106" applyFont="1" applyFill="1" applyBorder="1" applyAlignment="1" applyProtection="1">
      <alignment horizontal="center" vertical="center" wrapText="1"/>
      <protection hidden="1"/>
    </xf>
    <xf numFmtId="173" fontId="13" fillId="24" borderId="0" xfId="106" applyNumberFormat="1" applyFont="1" applyFill="1" applyBorder="1" applyAlignment="1" applyProtection="1">
      <alignment horizontal="center" vertical="center" wrapText="1"/>
      <protection hidden="1"/>
    </xf>
    <xf numFmtId="173" fontId="33" fillId="24" borderId="0" xfId="106" applyNumberFormat="1" applyFont="1" applyFill="1" applyBorder="1" applyAlignment="1" applyProtection="1">
      <alignment horizontal="center" vertical="center" wrapText="1"/>
      <protection hidden="1"/>
    </xf>
    <xf numFmtId="173" fontId="39" fillId="24" borderId="0" xfId="106" applyNumberFormat="1" applyFont="1" applyFill="1" applyAlignment="1" applyProtection="1">
      <alignment horizontal="center" vertical="center" wrapText="1"/>
      <protection hidden="1"/>
    </xf>
    <xf numFmtId="3" fontId="32" fillId="24" borderId="75" xfId="106" applyNumberFormat="1" applyFont="1" applyFill="1" applyBorder="1" applyProtection="1">
      <protection hidden="1"/>
    </xf>
    <xf numFmtId="3" fontId="32" fillId="24" borderId="21" xfId="106" applyNumberFormat="1" applyFont="1" applyFill="1" applyBorder="1" applyProtection="1">
      <protection hidden="1"/>
    </xf>
    <xf numFmtId="3" fontId="57" fillId="24" borderId="0" xfId="106" applyNumberFormat="1" applyFont="1" applyFill="1"/>
    <xf numFmtId="3" fontId="34" fillId="24" borderId="14" xfId="106" applyNumberFormat="1" applyFont="1" applyFill="1" applyBorder="1" applyProtection="1">
      <protection hidden="1"/>
    </xf>
    <xf numFmtId="0" fontId="55" fillId="27" borderId="49" xfId="109" applyFont="1" applyFill="1" applyBorder="1"/>
    <xf numFmtId="43" fontId="55" fillId="27" borderId="49" xfId="110" applyFont="1" applyFill="1" applyBorder="1" applyAlignment="1">
      <alignment horizontal="center" vertical="center"/>
    </xf>
    <xf numFmtId="0" fontId="55" fillId="27" borderId="49" xfId="109" applyFont="1" applyFill="1" applyBorder="1" applyAlignment="1">
      <alignment horizontal="center"/>
    </xf>
    <xf numFmtId="0" fontId="56" fillId="0" borderId="65" xfId="109" applyFont="1" applyBorder="1"/>
    <xf numFmtId="43" fontId="56" fillId="0" borderId="61" xfId="110" applyFont="1" applyBorder="1" applyAlignment="1">
      <alignment horizontal="center"/>
    </xf>
    <xf numFmtId="180" fontId="56" fillId="0" borderId="51" xfId="109" applyNumberFormat="1" applyFont="1" applyBorder="1" applyAlignment="1">
      <alignment horizontal="center"/>
    </xf>
    <xf numFmtId="3" fontId="56" fillId="0" borderId="56" xfId="109" applyNumberFormat="1" applyFont="1" applyBorder="1" applyAlignment="1"/>
    <xf numFmtId="0" fontId="56" fillId="0" borderId="66" xfId="109" applyFont="1" applyBorder="1"/>
    <xf numFmtId="43" fontId="56" fillId="0" borderId="62" xfId="110" applyFont="1" applyBorder="1"/>
    <xf numFmtId="180" fontId="56" fillId="0" borderId="50" xfId="109" applyNumberFormat="1" applyFont="1" applyBorder="1" applyAlignment="1">
      <alignment horizontal="center"/>
    </xf>
    <xf numFmtId="3" fontId="56" fillId="0" borderId="57" xfId="109" applyNumberFormat="1" applyFont="1" applyBorder="1"/>
    <xf numFmtId="0" fontId="56" fillId="0" borderId="66" xfId="109" applyFont="1" applyFill="1" applyBorder="1"/>
    <xf numFmtId="43" fontId="56" fillId="0" borderId="62" xfId="110" applyFont="1" applyFill="1" applyBorder="1" applyAlignment="1" applyProtection="1"/>
    <xf numFmtId="43" fontId="59" fillId="0" borderId="62" xfId="110" applyFont="1" applyBorder="1" applyAlignment="1">
      <alignment vertical="center"/>
    </xf>
    <xf numFmtId="0" fontId="56" fillId="24" borderId="66" xfId="109" applyFont="1" applyFill="1" applyBorder="1"/>
    <xf numFmtId="43" fontId="56" fillId="24" borderId="62" xfId="110" applyFont="1" applyFill="1" applyBorder="1"/>
    <xf numFmtId="43" fontId="51" fillId="0" borderId="62" xfId="110" applyFont="1" applyBorder="1"/>
    <xf numFmtId="0" fontId="53" fillId="0" borderId="66" xfId="109" applyFont="1" applyFill="1" applyBorder="1"/>
    <xf numFmtId="0" fontId="56" fillId="0" borderId="67" xfId="109" applyFont="1" applyBorder="1"/>
    <xf numFmtId="43" fontId="56" fillId="0" borderId="63" xfId="110" applyFont="1" applyBorder="1"/>
    <xf numFmtId="3" fontId="56" fillId="0" borderId="58" xfId="109" applyNumberFormat="1" applyFont="1" applyBorder="1"/>
    <xf numFmtId="0" fontId="55" fillId="28" borderId="60" xfId="109" applyFont="1" applyFill="1" applyBorder="1"/>
    <xf numFmtId="43" fontId="55" fillId="28" borderId="64" xfId="110" applyFont="1" applyFill="1" applyBorder="1"/>
    <xf numFmtId="180" fontId="55" fillId="28" borderId="55" xfId="109" applyNumberFormat="1" applyFont="1" applyFill="1" applyBorder="1"/>
    <xf numFmtId="3" fontId="55" fillId="28" borderId="59" xfId="109" applyNumberFormat="1" applyFont="1" applyFill="1" applyBorder="1"/>
    <xf numFmtId="0" fontId="56" fillId="0" borderId="0" xfId="109" applyFont="1"/>
    <xf numFmtId="43" fontId="56" fillId="0" borderId="0" xfId="110" applyFont="1"/>
    <xf numFmtId="0" fontId="55" fillId="28" borderId="27" xfId="109" applyFont="1" applyFill="1" applyBorder="1"/>
    <xf numFmtId="43" fontId="55" fillId="0" borderId="29" xfId="110" applyFont="1" applyBorder="1"/>
    <xf numFmtId="0" fontId="55" fillId="28" borderId="54" xfId="109" applyFont="1" applyFill="1" applyBorder="1"/>
    <xf numFmtId="43" fontId="55" fillId="0" borderId="54" xfId="110" applyFont="1" applyBorder="1"/>
    <xf numFmtId="44" fontId="56" fillId="24" borderId="0" xfId="114" applyFont="1" applyFill="1" applyAlignment="1">
      <alignment horizontal="left"/>
    </xf>
    <xf numFmtId="176" fontId="13" fillId="0" borderId="10" xfId="51" applyNumberFormat="1" applyFont="1" applyFill="1" applyBorder="1" applyAlignment="1">
      <alignment horizontal="center" vertical="center" wrapText="1"/>
    </xf>
    <xf numFmtId="43" fontId="13" fillId="0" borderId="10" xfId="51" applyNumberFormat="1" applyFont="1" applyFill="1" applyBorder="1" applyAlignment="1">
      <alignment horizontal="center" vertical="center" wrapText="1"/>
    </xf>
    <xf numFmtId="43" fontId="13" fillId="0" borderId="10" xfId="51" applyNumberFormat="1" applyFont="1" applyFill="1" applyBorder="1" applyAlignment="1">
      <alignment horizontal="center" vertical="center"/>
    </xf>
    <xf numFmtId="176" fontId="13" fillId="0" borderId="78" xfId="51" applyNumberFormat="1" applyFont="1" applyFill="1" applyBorder="1"/>
    <xf numFmtId="176" fontId="13" fillId="0" borderId="79" xfId="51" applyNumberFormat="1" applyFont="1" applyFill="1" applyBorder="1"/>
    <xf numFmtId="38" fontId="13" fillId="0" borderId="79" xfId="51" applyNumberFormat="1" applyFont="1" applyFill="1" applyBorder="1"/>
    <xf numFmtId="176" fontId="13" fillId="0" borderId="80" xfId="51" applyNumberFormat="1" applyFont="1" applyFill="1" applyBorder="1"/>
    <xf numFmtId="176" fontId="13" fillId="0" borderId="27" xfId="51" applyNumberFormat="1" applyFont="1" applyFill="1" applyBorder="1"/>
    <xf numFmtId="176" fontId="13" fillId="0" borderId="81" xfId="51" applyNumberFormat="1" applyFont="1" applyFill="1" applyBorder="1"/>
    <xf numFmtId="176" fontId="13" fillId="0" borderId="28" xfId="51" applyNumberFormat="1" applyFont="1" applyFill="1" applyBorder="1"/>
    <xf numFmtId="38" fontId="0" fillId="24" borderId="42" xfId="51" applyNumberFormat="1" applyFont="1" applyFill="1" applyBorder="1"/>
    <xf numFmtId="184" fontId="9" fillId="24" borderId="42" xfId="106" applyNumberFormat="1" applyFill="1" applyBorder="1"/>
    <xf numFmtId="184" fontId="9" fillId="24" borderId="0" xfId="106" applyNumberFormat="1" applyFill="1" applyBorder="1"/>
    <xf numFmtId="41" fontId="0" fillId="24" borderId="36" xfId="51" applyNumberFormat="1" applyFont="1" applyFill="1" applyBorder="1"/>
    <xf numFmtId="172" fontId="9" fillId="24" borderId="20" xfId="40" applyNumberFormat="1" applyFont="1" applyFill="1" applyBorder="1" applyProtection="1">
      <protection hidden="1"/>
    </xf>
    <xf numFmtId="172" fontId="9" fillId="24" borderId="19" xfId="40" applyNumberFormat="1" applyFont="1" applyFill="1" applyBorder="1" applyProtection="1">
      <protection hidden="1"/>
    </xf>
    <xf numFmtId="172" fontId="13" fillId="24" borderId="15" xfId="40" applyNumberFormat="1" applyFont="1" applyFill="1" applyBorder="1" applyProtection="1">
      <protection hidden="1"/>
    </xf>
    <xf numFmtId="172" fontId="9" fillId="24" borderId="16" xfId="33" applyNumberFormat="1" applyFont="1" applyFill="1" applyBorder="1" applyProtection="1">
      <protection hidden="1"/>
    </xf>
    <xf numFmtId="172" fontId="9" fillId="24" borderId="17" xfId="33" applyNumberFormat="1" applyFont="1" applyFill="1" applyBorder="1" applyProtection="1">
      <protection hidden="1"/>
    </xf>
    <xf numFmtId="172" fontId="13" fillId="24" borderId="18" xfId="40" applyNumberFormat="1" applyFont="1" applyFill="1" applyBorder="1" applyProtection="1">
      <protection hidden="1"/>
    </xf>
    <xf numFmtId="172" fontId="13" fillId="24" borderId="15" xfId="37" applyNumberFormat="1" applyFont="1" applyFill="1" applyBorder="1" applyProtection="1">
      <protection hidden="1"/>
    </xf>
    <xf numFmtId="176" fontId="52" fillId="24" borderId="45" xfId="102" applyNumberFormat="1" applyFont="1" applyFill="1" applyBorder="1" applyAlignment="1">
      <alignment horizontal="center" vertical="center" wrapText="1"/>
    </xf>
    <xf numFmtId="0" fontId="13" fillId="24" borderId="0" xfId="106" applyFont="1" applyFill="1" applyBorder="1" applyAlignment="1">
      <alignment horizontal="center" vertical="center"/>
    </xf>
    <xf numFmtId="9" fontId="45" fillId="24" borderId="0" xfId="115" applyFont="1" applyFill="1" applyAlignment="1">
      <alignment horizontal="center" vertical="center"/>
    </xf>
    <xf numFmtId="179" fontId="0" fillId="24" borderId="42" xfId="115" applyNumberFormat="1" applyFont="1" applyFill="1" applyBorder="1"/>
    <xf numFmtId="179" fontId="0" fillId="24" borderId="0" xfId="115" applyNumberFormat="1" applyFont="1" applyFill="1" applyBorder="1"/>
    <xf numFmtId="0" fontId="13" fillId="24" borderId="82" xfId="106" applyFont="1" applyFill="1" applyBorder="1"/>
    <xf numFmtId="176" fontId="13" fillId="24" borderId="83" xfId="51" applyNumberFormat="1" applyFont="1" applyFill="1" applyBorder="1"/>
    <xf numFmtId="176" fontId="13" fillId="24" borderId="84" xfId="51" applyNumberFormat="1" applyFont="1" applyFill="1" applyBorder="1"/>
    <xf numFmtId="179" fontId="13" fillId="24" borderId="84" xfId="115" applyNumberFormat="1" applyFont="1" applyFill="1" applyBorder="1"/>
    <xf numFmtId="179" fontId="13" fillId="24" borderId="85" xfId="51" applyNumberFormat="1" applyFont="1" applyFill="1" applyBorder="1"/>
    <xf numFmtId="176" fontId="13" fillId="24" borderId="84" xfId="106" applyNumberFormat="1" applyFont="1" applyFill="1" applyBorder="1"/>
    <xf numFmtId="179" fontId="13" fillId="24" borderId="84" xfId="106" applyNumberFormat="1" applyFont="1" applyFill="1" applyBorder="1"/>
    <xf numFmtId="179" fontId="13" fillId="24" borderId="84" xfId="51" applyNumberFormat="1" applyFont="1" applyFill="1" applyBorder="1"/>
    <xf numFmtId="177" fontId="13" fillId="24" borderId="86" xfId="106" applyNumberFormat="1" applyFont="1" applyFill="1" applyBorder="1"/>
    <xf numFmtId="178" fontId="13" fillId="24" borderId="87" xfId="106" applyNumberFormat="1" applyFont="1" applyFill="1" applyBorder="1"/>
    <xf numFmtId="176" fontId="13" fillId="24" borderId="83" xfId="106" applyNumberFormat="1" applyFont="1" applyFill="1" applyBorder="1"/>
    <xf numFmtId="176" fontId="13" fillId="24" borderId="85" xfId="106" applyNumberFormat="1" applyFont="1" applyFill="1" applyBorder="1"/>
    <xf numFmtId="176" fontId="13" fillId="24" borderId="87" xfId="51" applyNumberFormat="1" applyFont="1" applyFill="1" applyBorder="1"/>
    <xf numFmtId="9" fontId="45" fillId="24" borderId="0" xfId="115" applyFont="1" applyFill="1" applyBorder="1" applyAlignment="1">
      <alignment horizontal="center" vertical="center"/>
    </xf>
    <xf numFmtId="179" fontId="13" fillId="24" borderId="0" xfId="115" applyNumberFormat="1" applyFont="1" applyFill="1" applyBorder="1"/>
    <xf numFmtId="172" fontId="13" fillId="24" borderId="20" xfId="37" applyNumberFormat="1" applyFont="1" applyFill="1" applyBorder="1" applyProtection="1">
      <protection hidden="1"/>
    </xf>
    <xf numFmtId="172" fontId="13" fillId="24" borderId="19" xfId="37" applyNumberFormat="1" applyFont="1" applyFill="1" applyBorder="1" applyProtection="1">
      <protection hidden="1"/>
    </xf>
    <xf numFmtId="0" fontId="9" fillId="0" borderId="88" xfId="53" applyFont="1" applyBorder="1" applyAlignment="1">
      <alignment vertical="center" wrapText="1"/>
    </xf>
    <xf numFmtId="185" fontId="13" fillId="24" borderId="39" xfId="106" applyNumberFormat="1" applyFont="1" applyFill="1" applyBorder="1"/>
    <xf numFmtId="185" fontId="13" fillId="24" borderId="34" xfId="106" applyNumberFormat="1" applyFont="1" applyFill="1" applyBorder="1"/>
    <xf numFmtId="185" fontId="13" fillId="24" borderId="86" xfId="106" applyNumberFormat="1" applyFont="1" applyFill="1" applyBorder="1"/>
    <xf numFmtId="38" fontId="13" fillId="0" borderId="35" xfId="51" applyNumberFormat="1" applyFont="1" applyFill="1" applyBorder="1"/>
    <xf numFmtId="164" fontId="61" fillId="24" borderId="10" xfId="33" applyFont="1" applyFill="1" applyBorder="1" applyAlignment="1">
      <alignment horizontal="center" wrapText="1"/>
    </xf>
    <xf numFmtId="164" fontId="9" fillId="24" borderId="75" xfId="33" applyNumberFormat="1" applyFont="1" applyFill="1" applyBorder="1" applyProtection="1">
      <protection hidden="1"/>
    </xf>
    <xf numFmtId="164" fontId="9" fillId="24" borderId="21" xfId="33" applyNumberFormat="1" applyFont="1" applyFill="1" applyBorder="1" applyProtection="1">
      <protection hidden="1"/>
    </xf>
    <xf numFmtId="164" fontId="13" fillId="24" borderId="14" xfId="33" applyNumberFormat="1" applyFont="1" applyFill="1" applyBorder="1" applyProtection="1">
      <protection hidden="1"/>
    </xf>
    <xf numFmtId="164" fontId="0" fillId="24" borderId="0" xfId="33" applyFont="1" applyFill="1"/>
    <xf numFmtId="186" fontId="9" fillId="0" borderId="0" xfId="53" applyNumberFormat="1"/>
    <xf numFmtId="37" fontId="13" fillId="24" borderId="79" xfId="37" applyFont="1" applyFill="1" applyBorder="1" applyAlignment="1" applyProtection="1">
      <alignment horizontal="center" vertical="center" wrapText="1"/>
      <protection hidden="1"/>
    </xf>
    <xf numFmtId="0" fontId="1" fillId="24" borderId="0" xfId="117" applyFill="1"/>
    <xf numFmtId="176" fontId="13" fillId="24" borderId="89" xfId="102" applyNumberFormat="1" applyFont="1" applyFill="1" applyBorder="1" applyAlignment="1">
      <alignment horizontal="center" vertical="center" wrapText="1"/>
    </xf>
    <xf numFmtId="176" fontId="13" fillId="24" borderId="90" xfId="102" applyNumberFormat="1" applyFont="1" applyFill="1" applyBorder="1" applyAlignment="1">
      <alignment horizontal="center" vertical="center" wrapText="1"/>
    </xf>
    <xf numFmtId="176" fontId="13" fillId="24" borderId="91" xfId="102" applyNumberFormat="1" applyFont="1" applyFill="1" applyBorder="1" applyAlignment="1">
      <alignment horizontal="center" vertical="center" wrapText="1"/>
    </xf>
    <xf numFmtId="176" fontId="13" fillId="24" borderId="92" xfId="102" applyNumberFormat="1" applyFont="1" applyFill="1" applyBorder="1" applyAlignment="1">
      <alignment horizontal="center" vertical="center" wrapText="1"/>
    </xf>
    <xf numFmtId="176" fontId="13" fillId="24" borderId="93" xfId="102" applyNumberFormat="1" applyFont="1" applyFill="1" applyBorder="1" applyAlignment="1">
      <alignment horizontal="center" vertical="center" wrapText="1"/>
    </xf>
    <xf numFmtId="176" fontId="13" fillId="24" borderId="33" xfId="102" applyNumberFormat="1" applyFont="1" applyFill="1" applyBorder="1"/>
    <xf numFmtId="187" fontId="9" fillId="24" borderId="38" xfId="102" applyNumberFormat="1" applyFont="1" applyFill="1" applyBorder="1"/>
    <xf numFmtId="187" fontId="9" fillId="24" borderId="0" xfId="102" applyNumberFormat="1" applyFont="1" applyFill="1" applyBorder="1"/>
    <xf numFmtId="187" fontId="9" fillId="24" borderId="37" xfId="102" applyNumberFormat="1" applyFont="1" applyFill="1" applyBorder="1"/>
    <xf numFmtId="187" fontId="13" fillId="24" borderId="0" xfId="102" applyNumberFormat="1" applyFont="1" applyFill="1" applyBorder="1"/>
    <xf numFmtId="188" fontId="13" fillId="24" borderId="94" xfId="102" applyNumberFormat="1" applyFont="1" applyFill="1" applyBorder="1"/>
    <xf numFmtId="176" fontId="13" fillId="24" borderId="82" xfId="102" applyNumberFormat="1" applyFont="1" applyFill="1" applyBorder="1"/>
    <xf numFmtId="187" fontId="13" fillId="24" borderId="83" xfId="102" applyNumberFormat="1" applyFont="1" applyFill="1" applyBorder="1"/>
    <xf numFmtId="187" fontId="13" fillId="24" borderId="84" xfId="102" applyNumberFormat="1" applyFont="1" applyFill="1" applyBorder="1"/>
    <xf numFmtId="187" fontId="13" fillId="24" borderId="85" xfId="102" applyNumberFormat="1" applyFont="1" applyFill="1" applyBorder="1"/>
    <xf numFmtId="188" fontId="13" fillId="24" borderId="95" xfId="102" applyNumberFormat="1" applyFont="1" applyFill="1" applyBorder="1"/>
    <xf numFmtId="0" fontId="61" fillId="24" borderId="88" xfId="118" applyFont="1" applyFill="1" applyBorder="1"/>
    <xf numFmtId="176" fontId="61" fillId="24" borderId="96" xfId="51" applyNumberFormat="1" applyFont="1" applyFill="1" applyBorder="1"/>
    <xf numFmtId="176" fontId="61" fillId="24" borderId="88" xfId="118" applyNumberFormat="1" applyFont="1" applyFill="1" applyBorder="1"/>
    <xf numFmtId="0" fontId="61" fillId="24" borderId="97" xfId="118" applyFont="1" applyFill="1" applyBorder="1"/>
    <xf numFmtId="10" fontId="61" fillId="24" borderId="98" xfId="40" applyNumberFormat="1" applyFont="1" applyFill="1" applyBorder="1"/>
    <xf numFmtId="10" fontId="61" fillId="24" borderId="97" xfId="40" applyNumberFormat="1" applyFont="1" applyFill="1" applyBorder="1"/>
    <xf numFmtId="176" fontId="1" fillId="24" borderId="0" xfId="117" applyNumberFormat="1" applyFill="1"/>
    <xf numFmtId="176" fontId="62" fillId="24" borderId="0" xfId="51" applyNumberFormat="1" applyFont="1" applyFill="1"/>
    <xf numFmtId="0" fontId="62" fillId="24" borderId="0" xfId="106" applyFont="1" applyFill="1"/>
    <xf numFmtId="0" fontId="9" fillId="0" borderId="0" xfId="106"/>
    <xf numFmtId="176" fontId="62" fillId="24" borderId="48" xfId="51" applyNumberFormat="1" applyFont="1" applyFill="1" applyBorder="1"/>
    <xf numFmtId="176" fontId="60" fillId="24" borderId="30" xfId="51" applyNumberFormat="1" applyFont="1" applyFill="1" applyBorder="1" applyAlignment="1">
      <alignment horizontal="center" vertical="center" wrapText="1"/>
    </xf>
    <xf numFmtId="176" fontId="60" fillId="24" borderId="31" xfId="51" applyNumberFormat="1" applyFont="1" applyFill="1" applyBorder="1" applyAlignment="1">
      <alignment horizontal="center" vertical="center" wrapText="1"/>
    </xf>
    <xf numFmtId="176" fontId="60" fillId="24" borderId="32" xfId="51" applyNumberFormat="1" applyFont="1" applyFill="1" applyBorder="1" applyAlignment="1">
      <alignment horizontal="center" vertical="center"/>
    </xf>
    <xf numFmtId="176" fontId="60" fillId="24" borderId="33" xfId="51" applyNumberFormat="1" applyFont="1" applyFill="1" applyBorder="1"/>
    <xf numFmtId="187" fontId="62" fillId="24" borderId="0" xfId="33" applyNumberFormat="1" applyFont="1" applyFill="1" applyBorder="1"/>
    <xf numFmtId="187" fontId="60" fillId="24" borderId="34" xfId="33" applyNumberFormat="1" applyFont="1" applyFill="1" applyBorder="1"/>
    <xf numFmtId="176" fontId="60" fillId="24" borderId="30" xfId="51" applyNumberFormat="1" applyFont="1" applyFill="1" applyBorder="1"/>
    <xf numFmtId="187" fontId="60" fillId="24" borderId="31" xfId="51" applyNumberFormat="1" applyFont="1" applyFill="1" applyBorder="1"/>
    <xf numFmtId="187" fontId="60" fillId="24" borderId="32" xfId="51" applyNumberFormat="1" applyFont="1" applyFill="1" applyBorder="1"/>
    <xf numFmtId="37" fontId="9" fillId="0" borderId="26" xfId="37" applyFont="1" applyBorder="1" applyAlignment="1" applyProtection="1">
      <alignment wrapText="1"/>
      <protection hidden="1"/>
    </xf>
    <xf numFmtId="167" fontId="65" fillId="0" borderId="0" xfId="40" applyNumberFormat="1" applyFont="1" applyProtection="1">
      <protection hidden="1"/>
    </xf>
    <xf numFmtId="49" fontId="66" fillId="0" borderId="10" xfId="54" applyNumberFormat="1" applyFont="1" applyFill="1" applyBorder="1" applyAlignment="1" applyProtection="1">
      <alignment horizontal="center" vertical="center" wrapText="1"/>
      <protection hidden="1"/>
    </xf>
    <xf numFmtId="37" fontId="13" fillId="0" borderId="10" xfId="37" applyFont="1" applyFill="1" applyBorder="1" applyAlignment="1" applyProtection="1">
      <alignment horizontal="center" vertical="center" wrapText="1"/>
      <protection hidden="1"/>
    </xf>
    <xf numFmtId="37" fontId="64" fillId="0" borderId="0" xfId="37" applyFont="1" applyBorder="1" applyAlignment="1" applyProtection="1">
      <alignment horizontal="center" vertical="center" wrapText="1"/>
      <protection hidden="1"/>
    </xf>
    <xf numFmtId="37" fontId="67" fillId="0" borderId="0" xfId="37" applyFont="1" applyBorder="1" applyAlignment="1" applyProtection="1">
      <alignment horizontal="center" vertical="center" wrapText="1"/>
      <protection hidden="1"/>
    </xf>
    <xf numFmtId="37" fontId="9" fillId="0" borderId="11" xfId="37" applyFont="1" applyFill="1" applyBorder="1" applyAlignment="1" applyProtection="1">
      <alignment horizontal="left"/>
      <protection hidden="1"/>
    </xf>
    <xf numFmtId="37" fontId="9" fillId="0" borderId="75" xfId="37" applyFont="1" applyFill="1" applyBorder="1" applyAlignment="1" applyProtection="1">
      <alignment horizontal="right"/>
      <protection hidden="1"/>
    </xf>
    <xf numFmtId="37" fontId="13" fillId="0" borderId="75" xfId="37" applyFont="1" applyFill="1" applyBorder="1" applyAlignment="1" applyProtection="1">
      <alignment horizontal="right"/>
      <protection hidden="1"/>
    </xf>
    <xf numFmtId="37" fontId="13" fillId="0" borderId="23" xfId="37" applyNumberFormat="1" applyFont="1" applyFill="1" applyBorder="1" applyAlignment="1" applyProtection="1">
      <alignment horizontal="right"/>
      <protection hidden="1"/>
    </xf>
    <xf numFmtId="165" fontId="13" fillId="0" borderId="20" xfId="33" applyNumberFormat="1" applyFont="1" applyFill="1" applyBorder="1" applyProtection="1">
      <protection hidden="1"/>
    </xf>
    <xf numFmtId="37" fontId="9" fillId="0" borderId="12" xfId="37" applyFont="1" applyFill="1" applyBorder="1" applyAlignment="1" applyProtection="1">
      <alignment horizontal="left"/>
      <protection hidden="1"/>
    </xf>
    <xf numFmtId="37" fontId="9" fillId="0" borderId="21" xfId="37" applyFont="1" applyFill="1" applyBorder="1" applyAlignment="1" applyProtection="1">
      <alignment horizontal="right"/>
      <protection hidden="1"/>
    </xf>
    <xf numFmtId="37" fontId="9" fillId="0" borderId="99" xfId="37" applyFont="1" applyFill="1" applyBorder="1" applyAlignment="1" applyProtection="1">
      <protection hidden="1"/>
    </xf>
    <xf numFmtId="37" fontId="13" fillId="0" borderId="21" xfId="37" applyFont="1" applyFill="1" applyBorder="1" applyAlignment="1" applyProtection="1">
      <alignment horizontal="right"/>
      <protection hidden="1"/>
    </xf>
    <xf numFmtId="37" fontId="13" fillId="0" borderId="24" xfId="40" applyNumberFormat="1" applyFont="1" applyFill="1" applyBorder="1" applyProtection="1">
      <protection hidden="1"/>
    </xf>
    <xf numFmtId="165" fontId="13" fillId="0" borderId="19" xfId="33" applyNumberFormat="1" applyFont="1" applyFill="1" applyBorder="1" applyProtection="1">
      <protection hidden="1"/>
    </xf>
    <xf numFmtId="37" fontId="13" fillId="0" borderId="13" xfId="37" applyFont="1" applyFill="1" applyBorder="1" applyAlignment="1" applyProtection="1">
      <alignment horizontal="left"/>
      <protection hidden="1"/>
    </xf>
    <xf numFmtId="37" fontId="13" fillId="0" borderId="14" xfId="37" applyFont="1" applyFill="1" applyBorder="1" applyAlignment="1" applyProtection="1">
      <alignment horizontal="right"/>
      <protection hidden="1"/>
    </xf>
    <xf numFmtId="165" fontId="13" fillId="0" borderId="15" xfId="33" applyNumberFormat="1" applyFont="1" applyFill="1" applyBorder="1" applyProtection="1">
      <protection hidden="1"/>
    </xf>
    <xf numFmtId="37" fontId="13" fillId="0" borderId="0" xfId="37" applyFont="1" applyProtection="1">
      <protection hidden="1"/>
    </xf>
    <xf numFmtId="190" fontId="9" fillId="0" borderId="0" xfId="40" applyNumberFormat="1" applyFont="1" applyProtection="1">
      <protection hidden="1"/>
    </xf>
    <xf numFmtId="37" fontId="9" fillId="0" borderId="0" xfId="37" applyFont="1" applyBorder="1" applyProtection="1">
      <protection hidden="1"/>
    </xf>
    <xf numFmtId="164" fontId="9" fillId="0" borderId="0" xfId="33" applyFont="1" applyBorder="1" applyProtection="1">
      <protection hidden="1"/>
    </xf>
    <xf numFmtId="167" fontId="65" fillId="0" borderId="0" xfId="40" applyNumberFormat="1" applyFont="1" applyBorder="1" applyProtection="1">
      <protection hidden="1"/>
    </xf>
    <xf numFmtId="10" fontId="9" fillId="0" borderId="0" xfId="40" applyNumberFormat="1" applyFont="1" applyAlignment="1" applyProtection="1">
      <alignment horizontal="center"/>
      <protection hidden="1"/>
    </xf>
    <xf numFmtId="37" fontId="68" fillId="0" borderId="0" xfId="37" applyFont="1" applyProtection="1">
      <protection hidden="1"/>
    </xf>
    <xf numFmtId="191" fontId="9" fillId="0" borderId="0" xfId="40" applyNumberFormat="1" applyFont="1" applyProtection="1">
      <protection hidden="1"/>
    </xf>
    <xf numFmtId="192" fontId="9" fillId="0" borderId="0" xfId="37" applyNumberFormat="1" applyFont="1" applyProtection="1">
      <protection hidden="1"/>
    </xf>
    <xf numFmtId="193" fontId="9" fillId="0" borderId="0" xfId="37" applyNumberFormat="1" applyFont="1" applyProtection="1">
      <protection hidden="1"/>
    </xf>
    <xf numFmtId="0" fontId="13" fillId="0" borderId="88" xfId="53" applyFont="1" applyBorder="1" applyAlignment="1">
      <alignment horizontal="center" vertical="center" wrapText="1"/>
    </xf>
    <xf numFmtId="182" fontId="9" fillId="0" borderId="88" xfId="33" applyNumberFormat="1" applyFont="1" applyFill="1" applyBorder="1" applyAlignment="1">
      <alignment vertical="center" wrapText="1"/>
    </xf>
    <xf numFmtId="182" fontId="9" fillId="0" borderId="88" xfId="53" applyNumberFormat="1" applyFont="1" applyBorder="1" applyAlignment="1">
      <alignment horizontal="center" vertical="center" wrapText="1"/>
    </xf>
    <xf numFmtId="0" fontId="13" fillId="0" borderId="88" xfId="53" applyFont="1" applyBorder="1" applyAlignment="1">
      <alignment vertical="center" wrapText="1"/>
    </xf>
    <xf numFmtId="182" fontId="13" fillId="0" borderId="88" xfId="33" applyNumberFormat="1" applyFont="1" applyFill="1" applyBorder="1" applyAlignment="1">
      <alignment vertical="center" wrapText="1"/>
    </xf>
    <xf numFmtId="182" fontId="13" fillId="0" borderId="88" xfId="53" applyNumberFormat="1" applyFont="1" applyBorder="1" applyAlignment="1">
      <alignment horizontal="center" vertical="center" wrapText="1"/>
    </xf>
    <xf numFmtId="182" fontId="13" fillId="0" borderId="88" xfId="33" applyNumberFormat="1" applyFont="1" applyFill="1" applyBorder="1" applyAlignment="1">
      <alignment horizontal="center" vertical="center" wrapText="1"/>
    </xf>
    <xf numFmtId="0" fontId="13" fillId="0" borderId="88" xfId="53" applyFont="1" applyBorder="1" applyAlignment="1">
      <alignment horizontal="center" vertical="center"/>
    </xf>
    <xf numFmtId="182" fontId="13" fillId="0" borderId="88" xfId="53" applyNumberFormat="1" applyFont="1" applyBorder="1" applyAlignment="1">
      <alignment vertical="center"/>
    </xf>
    <xf numFmtId="182" fontId="13" fillId="0" borderId="88" xfId="53" applyNumberFormat="1" applyFont="1" applyBorder="1" applyAlignment="1">
      <alignment horizontal="center" vertical="center"/>
    </xf>
    <xf numFmtId="165" fontId="9" fillId="0" borderId="0" xfId="33" applyNumberFormat="1"/>
    <xf numFmtId="165" fontId="9" fillId="0" borderId="0" xfId="53" applyNumberFormat="1"/>
    <xf numFmtId="194" fontId="9" fillId="0" borderId="0" xfId="53" applyNumberFormat="1"/>
    <xf numFmtId="195" fontId="9" fillId="0" borderId="0" xfId="53" applyNumberFormat="1"/>
    <xf numFmtId="194" fontId="9" fillId="0" borderId="0" xfId="33" applyNumberFormat="1"/>
    <xf numFmtId="195" fontId="9" fillId="0" borderId="0" xfId="33" applyNumberFormat="1"/>
    <xf numFmtId="182" fontId="13" fillId="0" borderId="0" xfId="33" applyNumberFormat="1" applyFont="1" applyFill="1" applyBorder="1" applyAlignment="1">
      <alignment horizontal="center" vertical="center" wrapText="1"/>
    </xf>
    <xf numFmtId="182" fontId="13" fillId="0" borderId="0" xfId="53" applyNumberFormat="1" applyFont="1" applyBorder="1" applyAlignment="1">
      <alignment horizontal="center" vertical="center" wrapText="1"/>
    </xf>
    <xf numFmtId="182" fontId="13" fillId="0" borderId="0" xfId="53" applyNumberFormat="1" applyFont="1" applyBorder="1" applyAlignment="1">
      <alignment horizontal="center" vertical="center"/>
    </xf>
    <xf numFmtId="38" fontId="9" fillId="0" borderId="75" xfId="37" applyNumberFormat="1" applyFont="1" applyFill="1" applyBorder="1" applyAlignment="1" applyProtection="1">
      <alignment horizontal="right"/>
      <protection hidden="1"/>
    </xf>
    <xf numFmtId="38" fontId="9" fillId="0" borderId="21" xfId="37" applyNumberFormat="1" applyFont="1" applyFill="1" applyBorder="1" applyAlignment="1" applyProtection="1">
      <alignment horizontal="right"/>
      <protection hidden="1"/>
    </xf>
    <xf numFmtId="176" fontId="69" fillId="24" borderId="0" xfId="51" applyNumberFormat="1" applyFont="1" applyFill="1" applyBorder="1" applyAlignment="1">
      <alignment horizontal="center" vertical="center" wrapText="1"/>
    </xf>
    <xf numFmtId="0" fontId="46" fillId="24" borderId="0" xfId="0" applyFont="1" applyFill="1" applyBorder="1" applyAlignment="1">
      <alignment horizontal="center" vertical="center"/>
    </xf>
    <xf numFmtId="187" fontId="70" fillId="24" borderId="0" xfId="33" applyNumberFormat="1" applyFont="1" applyFill="1" applyBorder="1"/>
    <xf numFmtId="172" fontId="46" fillId="24" borderId="0" xfId="0" applyNumberFormat="1" applyFont="1" applyFill="1" applyBorder="1"/>
    <xf numFmtId="187" fontId="69" fillId="24" borderId="0" xfId="51" applyNumberFormat="1" applyFont="1" applyFill="1" applyBorder="1"/>
    <xf numFmtId="189" fontId="69" fillId="24" borderId="0" xfId="51" applyNumberFormat="1" applyFont="1" applyFill="1" applyBorder="1"/>
    <xf numFmtId="176" fontId="13" fillId="0" borderId="0" xfId="51" applyNumberFormat="1" applyFont="1" applyAlignment="1"/>
    <xf numFmtId="0" fontId="41" fillId="0" borderId="26" xfId="0" applyFont="1" applyBorder="1" applyAlignment="1">
      <alignment horizontal="center"/>
    </xf>
    <xf numFmtId="176" fontId="13" fillId="24" borderId="0" xfId="51" applyNumberFormat="1" applyFont="1" applyFill="1" applyAlignment="1"/>
    <xf numFmtId="176" fontId="60" fillId="24" borderId="0" xfId="51" applyNumberFormat="1" applyFont="1" applyFill="1" applyAlignment="1"/>
    <xf numFmtId="9" fontId="13" fillId="24" borderId="79" xfId="40" applyFont="1" applyFill="1" applyBorder="1" applyAlignment="1" applyProtection="1">
      <alignment horizontal="center" vertical="center" wrapText="1"/>
      <protection hidden="1"/>
    </xf>
    <xf numFmtId="37" fontId="33" fillId="0" borderId="0" xfId="37" applyFont="1" applyAlignment="1" applyProtection="1">
      <alignment horizontal="center" vertical="center"/>
      <protection hidden="1"/>
    </xf>
    <xf numFmtId="37" fontId="33" fillId="0" borderId="0" xfId="37" applyFont="1" applyFill="1" applyBorder="1" applyAlignment="1" applyProtection="1">
      <alignment horizontal="center" vertical="center" wrapText="1"/>
      <protection hidden="1"/>
    </xf>
    <xf numFmtId="172" fontId="13" fillId="24" borderId="79" xfId="40" applyNumberFormat="1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172" fontId="33" fillId="0" borderId="0" xfId="112" applyNumberFormat="1" applyFont="1" applyFill="1" applyBorder="1" applyAlignment="1" applyProtection="1">
      <alignment horizontal="center" vertical="center" wrapText="1"/>
      <protection hidden="1"/>
    </xf>
    <xf numFmtId="0" fontId="13" fillId="0" borderId="10" xfId="0" applyFont="1" applyFill="1" applyBorder="1" applyAlignment="1" applyProtection="1">
      <alignment horizontal="center" vertical="center" wrapText="1"/>
      <protection hidden="1"/>
    </xf>
    <xf numFmtId="9" fontId="13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40" fillId="0" borderId="10" xfId="0" applyFont="1" applyFill="1" applyBorder="1" applyAlignment="1" applyProtection="1">
      <alignment horizontal="center" vertical="center" wrapText="1"/>
      <protection hidden="1"/>
    </xf>
    <xf numFmtId="9" fontId="13" fillId="0" borderId="10" xfId="40" applyFont="1" applyFill="1" applyBorder="1" applyAlignment="1" applyProtection="1">
      <alignment horizontal="center" vertical="center" wrapText="1"/>
      <protection hidden="1"/>
    </xf>
    <xf numFmtId="173" fontId="40" fillId="0" borderId="10" xfId="0" applyNumberFormat="1" applyFont="1" applyFill="1" applyBorder="1" applyAlignment="1" applyProtection="1">
      <alignment horizontal="center" vertical="center" wrapText="1"/>
      <protection hidden="1"/>
    </xf>
    <xf numFmtId="172" fontId="40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13" fillId="0" borderId="88" xfId="0" applyFont="1" applyFill="1" applyBorder="1" applyAlignment="1" applyProtection="1">
      <alignment horizontal="center" vertical="center" wrapText="1"/>
      <protection hidden="1"/>
    </xf>
    <xf numFmtId="9" fontId="33" fillId="0" borderId="0" xfId="0" applyNumberFormat="1" applyFont="1" applyFill="1" applyBorder="1" applyAlignment="1" applyProtection="1">
      <alignment horizontal="center" vertical="center" wrapText="1"/>
      <protection hidden="1"/>
    </xf>
    <xf numFmtId="169" fontId="33" fillId="0" borderId="0" xfId="112" applyFont="1" applyFill="1" applyBorder="1" applyAlignment="1" applyProtection="1">
      <alignment horizontal="center" vertical="center" wrapText="1"/>
      <protection hidden="1"/>
    </xf>
    <xf numFmtId="172" fontId="33" fillId="0" borderId="0" xfId="0" applyNumberFormat="1" applyFont="1" applyFill="1" applyBorder="1" applyAlignment="1" applyProtection="1">
      <alignment horizontal="center" vertical="center" wrapText="1"/>
      <protection hidden="1"/>
    </xf>
    <xf numFmtId="173" fontId="35" fillId="0" borderId="0" xfId="112" applyNumberFormat="1" applyFont="1" applyFill="1" applyBorder="1" applyAlignment="1" applyProtection="1">
      <alignment horizontal="center" vertical="center" wrapText="1"/>
      <protection hidden="1"/>
    </xf>
    <xf numFmtId="37" fontId="33" fillId="0" borderId="0" xfId="37" applyFont="1" applyFill="1" applyProtection="1">
      <protection hidden="1"/>
    </xf>
    <xf numFmtId="37" fontId="38" fillId="0" borderId="0" xfId="37" applyFont="1" applyFill="1" applyBorder="1" applyAlignment="1" applyProtection="1">
      <alignment horizontal="center" vertical="center" wrapText="1"/>
      <protection hidden="1"/>
    </xf>
    <xf numFmtId="37" fontId="38" fillId="0" borderId="0" xfId="37" applyFont="1" applyFill="1" applyProtection="1">
      <protection hidden="1"/>
    </xf>
    <xf numFmtId="0" fontId="39" fillId="0" borderId="0" xfId="0" applyFont="1" applyFill="1" applyAlignment="1" applyProtection="1">
      <alignment horizontal="center" vertical="center" wrapText="1"/>
      <protection hidden="1"/>
    </xf>
    <xf numFmtId="172" fontId="38" fillId="0" borderId="0" xfId="37" applyNumberFormat="1" applyFont="1" applyFill="1" applyProtection="1">
      <protection hidden="1"/>
    </xf>
    <xf numFmtId="173" fontId="39" fillId="0" borderId="0" xfId="0" applyNumberFormat="1" applyFont="1" applyFill="1" applyAlignment="1" applyProtection="1">
      <alignment horizontal="center" vertical="center" wrapText="1"/>
      <protection hidden="1"/>
    </xf>
    <xf numFmtId="37" fontId="45" fillId="0" borderId="0" xfId="37" applyFont="1" applyAlignment="1" applyProtection="1">
      <alignment horizontal="center" vertical="center"/>
      <protection hidden="1"/>
    </xf>
    <xf numFmtId="37" fontId="9" fillId="0" borderId="0" xfId="37" applyFont="1" applyFill="1" applyBorder="1" applyAlignment="1" applyProtection="1">
      <alignment horizontal="center" vertical="center" wrapText="1"/>
      <protection hidden="1"/>
    </xf>
    <xf numFmtId="172" fontId="9" fillId="0" borderId="0" xfId="37" applyNumberFormat="1" applyFont="1" applyFill="1" applyBorder="1" applyAlignment="1" applyProtection="1">
      <alignment horizontal="center" vertical="center" wrapText="1"/>
      <protection hidden="1"/>
    </xf>
    <xf numFmtId="172" fontId="71" fillId="0" borderId="0" xfId="0" applyNumberFormat="1" applyFont="1" applyFill="1" applyAlignment="1" applyProtection="1">
      <alignment horizontal="center" vertical="center" wrapText="1"/>
      <protection hidden="1"/>
    </xf>
    <xf numFmtId="37" fontId="33" fillId="0" borderId="0" xfId="37" applyFont="1" applyAlignment="1" applyProtection="1">
      <alignment horizontal="center" vertical="center" wrapText="1"/>
      <protection hidden="1"/>
    </xf>
    <xf numFmtId="165" fontId="9" fillId="0" borderId="75" xfId="33" applyNumberFormat="1" applyFont="1" applyFill="1" applyBorder="1" applyProtection="1">
      <protection hidden="1"/>
    </xf>
    <xf numFmtId="171" fontId="9" fillId="0" borderId="75" xfId="33" applyNumberFormat="1" applyFont="1" applyFill="1" applyBorder="1" applyProtection="1">
      <protection hidden="1"/>
    </xf>
    <xf numFmtId="165" fontId="9" fillId="0" borderId="23" xfId="33" applyNumberFormat="1" applyFont="1" applyFill="1" applyBorder="1" applyProtection="1">
      <protection hidden="1"/>
    </xf>
    <xf numFmtId="3" fontId="32" fillId="0" borderId="75" xfId="0" applyNumberFormat="1" applyFont="1" applyBorder="1" applyProtection="1">
      <protection hidden="1"/>
    </xf>
    <xf numFmtId="172" fontId="9" fillId="0" borderId="75" xfId="40" applyNumberFormat="1" applyFont="1" applyFill="1" applyBorder="1" applyProtection="1">
      <protection hidden="1"/>
    </xf>
    <xf numFmtId="172" fontId="9" fillId="0" borderId="23" xfId="40" applyNumberFormat="1" applyFont="1" applyFill="1" applyBorder="1" applyProtection="1">
      <protection hidden="1"/>
    </xf>
    <xf numFmtId="165" fontId="32" fillId="0" borderId="75" xfId="33" applyNumberFormat="1" applyFont="1" applyBorder="1" applyProtection="1">
      <protection hidden="1"/>
    </xf>
    <xf numFmtId="171" fontId="32" fillId="0" borderId="75" xfId="33" applyNumberFormat="1" applyFont="1" applyBorder="1" applyProtection="1">
      <protection hidden="1"/>
    </xf>
    <xf numFmtId="196" fontId="32" fillId="0" borderId="75" xfId="33" applyNumberFormat="1" applyFont="1" applyBorder="1" applyProtection="1">
      <protection hidden="1"/>
    </xf>
    <xf numFmtId="172" fontId="9" fillId="0" borderId="20" xfId="40" applyNumberFormat="1" applyFont="1" applyFill="1" applyBorder="1" applyProtection="1">
      <protection hidden="1"/>
    </xf>
    <xf numFmtId="37" fontId="9" fillId="0" borderId="11" xfId="37" applyFont="1" applyBorder="1" applyProtection="1">
      <protection hidden="1"/>
    </xf>
    <xf numFmtId="37" fontId="9" fillId="0" borderId="75" xfId="37" applyFont="1" applyBorder="1" applyProtection="1">
      <protection hidden="1"/>
    </xf>
    <xf numFmtId="165" fontId="9" fillId="0" borderId="21" xfId="33" applyNumberFormat="1" applyFont="1" applyFill="1" applyBorder="1" applyProtection="1">
      <protection hidden="1"/>
    </xf>
    <xf numFmtId="171" fontId="9" fillId="0" borderId="21" xfId="33" applyNumberFormat="1" applyFont="1" applyFill="1" applyBorder="1" applyProtection="1">
      <protection hidden="1"/>
    </xf>
    <xf numFmtId="165" fontId="9" fillId="0" borderId="24" xfId="33" applyNumberFormat="1" applyFont="1" applyFill="1" applyBorder="1" applyProtection="1">
      <protection hidden="1"/>
    </xf>
    <xf numFmtId="3" fontId="32" fillId="0" borderId="21" xfId="0" applyNumberFormat="1" applyFont="1" applyBorder="1" applyProtection="1">
      <protection hidden="1"/>
    </xf>
    <xf numFmtId="172" fontId="9" fillId="0" borderId="21" xfId="40" applyNumberFormat="1" applyFont="1" applyFill="1" applyBorder="1" applyProtection="1">
      <protection hidden="1"/>
    </xf>
    <xf numFmtId="172" fontId="9" fillId="0" borderId="24" xfId="40" applyNumberFormat="1" applyFont="1" applyFill="1" applyBorder="1" applyProtection="1">
      <protection hidden="1"/>
    </xf>
    <xf numFmtId="165" fontId="32" fillId="0" borderId="21" xfId="33" applyNumberFormat="1" applyFont="1" applyBorder="1" applyProtection="1">
      <protection hidden="1"/>
    </xf>
    <xf numFmtId="171" fontId="32" fillId="0" borderId="21" xfId="33" applyNumberFormat="1" applyFont="1" applyBorder="1" applyProtection="1">
      <protection hidden="1"/>
    </xf>
    <xf numFmtId="196" fontId="32" fillId="0" borderId="21" xfId="33" applyNumberFormat="1" applyFont="1" applyBorder="1" applyProtection="1">
      <protection hidden="1"/>
    </xf>
    <xf numFmtId="172" fontId="9" fillId="0" borderId="19" xfId="40" applyNumberFormat="1" applyFont="1" applyFill="1" applyBorder="1" applyProtection="1">
      <protection hidden="1"/>
    </xf>
    <xf numFmtId="37" fontId="9" fillId="0" borderId="12" xfId="37" applyFont="1" applyBorder="1" applyProtection="1">
      <protection hidden="1"/>
    </xf>
    <xf numFmtId="37" fontId="9" fillId="0" borderId="21" xfId="37" applyFont="1" applyBorder="1" applyProtection="1">
      <protection hidden="1"/>
    </xf>
    <xf numFmtId="165" fontId="34" fillId="0" borderId="14" xfId="33" applyNumberFormat="1" applyFont="1" applyFill="1" applyBorder="1" applyProtection="1">
      <protection hidden="1"/>
    </xf>
    <xf numFmtId="171" fontId="13" fillId="0" borderId="14" xfId="33" applyNumberFormat="1" applyFont="1" applyFill="1" applyBorder="1" applyProtection="1">
      <protection hidden="1"/>
    </xf>
    <xf numFmtId="165" fontId="13" fillId="0" borderId="22" xfId="40" applyNumberFormat="1" applyFont="1" applyFill="1" applyBorder="1" applyProtection="1">
      <protection hidden="1"/>
    </xf>
    <xf numFmtId="3" fontId="34" fillId="0" borderId="14" xfId="0" applyNumberFormat="1" applyFont="1" applyBorder="1" applyProtection="1">
      <protection hidden="1"/>
    </xf>
    <xf numFmtId="172" fontId="13" fillId="0" borderId="14" xfId="40" applyNumberFormat="1" applyFont="1" applyFill="1" applyBorder="1" applyProtection="1">
      <protection hidden="1"/>
    </xf>
    <xf numFmtId="165" fontId="13" fillId="0" borderId="14" xfId="33" applyNumberFormat="1" applyFont="1" applyFill="1" applyBorder="1" applyProtection="1">
      <protection hidden="1"/>
    </xf>
    <xf numFmtId="172" fontId="13" fillId="0" borderId="22" xfId="40" applyNumberFormat="1" applyFont="1" applyFill="1" applyBorder="1" applyProtection="1">
      <protection hidden="1"/>
    </xf>
    <xf numFmtId="165" fontId="13" fillId="0" borderId="13" xfId="33" applyNumberFormat="1" applyFont="1" applyFill="1" applyBorder="1" applyAlignment="1" applyProtection="1">
      <protection hidden="1"/>
    </xf>
    <xf numFmtId="165" fontId="13" fillId="0" borderId="14" xfId="33" applyNumberFormat="1" applyFont="1" applyFill="1" applyBorder="1" applyAlignment="1" applyProtection="1">
      <protection hidden="1"/>
    </xf>
    <xf numFmtId="171" fontId="13" fillId="0" borderId="14" xfId="33" applyNumberFormat="1" applyFont="1" applyFill="1" applyBorder="1" applyAlignment="1" applyProtection="1">
      <protection hidden="1"/>
    </xf>
    <xf numFmtId="165" fontId="13" fillId="0" borderId="15" xfId="33" applyNumberFormat="1" applyFont="1" applyFill="1" applyBorder="1" applyAlignment="1" applyProtection="1">
      <protection hidden="1"/>
    </xf>
    <xf numFmtId="172" fontId="13" fillId="0" borderId="15" xfId="40" applyNumberFormat="1" applyFont="1" applyFill="1" applyBorder="1" applyProtection="1">
      <protection hidden="1"/>
    </xf>
    <xf numFmtId="37" fontId="13" fillId="0" borderId="13" xfId="37" applyFont="1" applyBorder="1" applyProtection="1">
      <protection hidden="1"/>
    </xf>
    <xf numFmtId="37" fontId="13" fillId="0" borderId="14" xfId="37" applyFont="1" applyBorder="1" applyProtection="1">
      <protection hidden="1"/>
    </xf>
    <xf numFmtId="39" fontId="9" fillId="0" borderId="0" xfId="37" applyNumberFormat="1" applyFont="1" applyProtection="1">
      <protection hidden="1"/>
    </xf>
    <xf numFmtId="166" fontId="9" fillId="0" borderId="0" xfId="40" applyNumberFormat="1" applyFont="1" applyProtection="1">
      <protection hidden="1"/>
    </xf>
    <xf numFmtId="172" fontId="9" fillId="0" borderId="0" xfId="37" applyNumberFormat="1" applyFont="1" applyFill="1" applyProtection="1">
      <protection hidden="1"/>
    </xf>
    <xf numFmtId="173" fontId="9" fillId="0" borderId="0" xfId="37" applyNumberFormat="1" applyFont="1" applyFill="1" applyProtection="1">
      <protection hidden="1"/>
    </xf>
    <xf numFmtId="166" fontId="9" fillId="0" borderId="0" xfId="40" applyNumberFormat="1" applyFont="1" applyFill="1" applyProtection="1">
      <protection hidden="1"/>
    </xf>
    <xf numFmtId="38" fontId="13" fillId="0" borderId="14" xfId="37" applyNumberFormat="1" applyFont="1" applyFill="1" applyBorder="1" applyAlignment="1" applyProtection="1">
      <alignment horizontal="right"/>
      <protection hidden="1"/>
    </xf>
    <xf numFmtId="37" fontId="46" fillId="0" borderId="0" xfId="37" applyFont="1" applyProtection="1">
      <protection hidden="1"/>
    </xf>
    <xf numFmtId="172" fontId="9" fillId="0" borderId="20" xfId="40" applyNumberFormat="1" applyFont="1" applyBorder="1" applyProtection="1">
      <protection hidden="1"/>
    </xf>
    <xf numFmtId="172" fontId="9" fillId="0" borderId="19" xfId="40" applyNumberFormat="1" applyFont="1" applyBorder="1" applyProtection="1">
      <protection hidden="1"/>
    </xf>
    <xf numFmtId="172" fontId="13" fillId="0" borderId="15" xfId="40" applyNumberFormat="1" applyFont="1" applyBorder="1" applyProtection="1">
      <protection hidden="1"/>
    </xf>
    <xf numFmtId="197" fontId="9" fillId="0" borderId="75" xfId="40" applyNumberFormat="1" applyFont="1" applyFill="1" applyBorder="1" applyProtection="1">
      <protection hidden="1"/>
    </xf>
    <xf numFmtId="197" fontId="9" fillId="0" borderId="21" xfId="40" applyNumberFormat="1" applyFont="1" applyFill="1" applyBorder="1" applyProtection="1">
      <protection hidden="1"/>
    </xf>
    <xf numFmtId="197" fontId="13" fillId="0" borderId="14" xfId="40" applyNumberFormat="1" applyFont="1" applyFill="1" applyBorder="1" applyProtection="1">
      <protection hidden="1"/>
    </xf>
    <xf numFmtId="0" fontId="13" fillId="0" borderId="0" xfId="53" applyFont="1" applyAlignment="1">
      <alignment horizontal="center" vertical="center"/>
    </xf>
    <xf numFmtId="0" fontId="13" fillId="0" borderId="0" xfId="53" applyFont="1" applyBorder="1" applyAlignment="1">
      <alignment horizontal="center" vertical="center" wrapText="1"/>
    </xf>
    <xf numFmtId="38" fontId="9" fillId="0" borderId="0" xfId="53" applyNumberFormat="1" applyFont="1" applyBorder="1" applyAlignment="1">
      <alignment horizontal="center" vertical="center" wrapText="1"/>
    </xf>
    <xf numFmtId="165" fontId="13" fillId="0" borderId="0" xfId="33" applyNumberFormat="1" applyFont="1" applyFill="1" applyBorder="1" applyAlignment="1">
      <alignment vertical="center" wrapText="1"/>
    </xf>
    <xf numFmtId="165" fontId="13" fillId="0" borderId="0" xfId="33" applyNumberFormat="1" applyFont="1" applyBorder="1" applyAlignment="1">
      <alignment horizontal="center" vertical="center"/>
    </xf>
    <xf numFmtId="165" fontId="9" fillId="0" borderId="88" xfId="33" applyNumberFormat="1" applyFont="1" applyFill="1" applyBorder="1" applyAlignment="1">
      <alignment vertical="center" wrapText="1"/>
    </xf>
    <xf numFmtId="38" fontId="9" fillId="0" borderId="88" xfId="33" applyNumberFormat="1" applyFont="1" applyFill="1" applyBorder="1" applyAlignment="1">
      <alignment vertical="center" wrapText="1"/>
    </xf>
    <xf numFmtId="0" fontId="9" fillId="0" borderId="88" xfId="53" applyFont="1" applyBorder="1" applyAlignment="1">
      <alignment horizontal="center" vertical="center" wrapText="1"/>
    </xf>
    <xf numFmtId="38" fontId="9" fillId="0" borderId="88" xfId="53" applyNumberFormat="1" applyFont="1" applyBorder="1" applyAlignment="1">
      <alignment horizontal="center" vertical="center" wrapText="1"/>
    </xf>
    <xf numFmtId="165" fontId="13" fillId="0" borderId="88" xfId="33" applyNumberFormat="1" applyFont="1" applyFill="1" applyBorder="1" applyAlignment="1">
      <alignment vertical="center" wrapText="1"/>
    </xf>
    <xf numFmtId="38" fontId="13" fillId="0" borderId="88" xfId="33" applyNumberFormat="1" applyFont="1" applyFill="1" applyBorder="1" applyAlignment="1">
      <alignment vertical="center" wrapText="1"/>
    </xf>
    <xf numFmtId="165" fontId="13" fillId="0" borderId="88" xfId="33" applyNumberFormat="1" applyFont="1" applyBorder="1" applyAlignment="1">
      <alignment horizontal="center" vertical="center"/>
    </xf>
    <xf numFmtId="38" fontId="13" fillId="0" borderId="88" xfId="33" applyNumberFormat="1" applyFont="1" applyBorder="1" applyAlignment="1">
      <alignment horizontal="center" vertical="center"/>
    </xf>
    <xf numFmtId="38" fontId="13" fillId="0" borderId="88" xfId="53" applyNumberFormat="1" applyFont="1" applyBorder="1" applyAlignment="1">
      <alignment horizontal="center" vertical="center"/>
    </xf>
    <xf numFmtId="182" fontId="9" fillId="0" borderId="0" xfId="53" applyNumberFormat="1" applyFont="1" applyBorder="1" applyAlignment="1">
      <alignment horizontal="center" vertical="center" wrapText="1"/>
    </xf>
    <xf numFmtId="176" fontId="53" fillId="24" borderId="74" xfId="102" applyNumberFormat="1" applyFont="1" applyFill="1" applyBorder="1"/>
    <xf numFmtId="38" fontId="53" fillId="24" borderId="75" xfId="102" applyNumberFormat="1" applyFont="1" applyFill="1" applyBorder="1"/>
    <xf numFmtId="176" fontId="53" fillId="24" borderId="76" xfId="102" applyNumberFormat="1" applyFont="1" applyFill="1" applyBorder="1"/>
    <xf numFmtId="38" fontId="53" fillId="24" borderId="21" xfId="102" applyNumberFormat="1" applyFont="1" applyFill="1" applyBorder="1"/>
    <xf numFmtId="176" fontId="53" fillId="24" borderId="77" xfId="102" applyNumberFormat="1" applyFont="1" applyFill="1" applyBorder="1"/>
    <xf numFmtId="38" fontId="53" fillId="24" borderId="14" xfId="102" applyNumberFormat="1" applyFont="1" applyFill="1" applyBorder="1"/>
    <xf numFmtId="176" fontId="70" fillId="24" borderId="0" xfId="51" applyNumberFormat="1" applyFont="1" applyFill="1"/>
    <xf numFmtId="176" fontId="62" fillId="24" borderId="0" xfId="51" applyNumberFormat="1" applyFont="1" applyFill="1" applyBorder="1"/>
    <xf numFmtId="176" fontId="60" fillId="24" borderId="0" xfId="51" applyNumberFormat="1" applyFont="1" applyFill="1" applyBorder="1" applyAlignment="1">
      <alignment horizontal="center" vertical="center" wrapText="1"/>
    </xf>
    <xf numFmtId="176" fontId="60" fillId="24" borderId="0" xfId="51" applyNumberFormat="1" applyFont="1" applyFill="1" applyBorder="1" applyAlignment="1">
      <alignment horizontal="center" vertical="center"/>
    </xf>
    <xf numFmtId="176" fontId="60" fillId="24" borderId="0" xfId="51" applyNumberFormat="1" applyFont="1" applyFill="1" applyBorder="1"/>
    <xf numFmtId="187" fontId="60" fillId="24" borderId="0" xfId="33" applyNumberFormat="1" applyFont="1" applyFill="1" applyBorder="1"/>
    <xf numFmtId="187" fontId="60" fillId="24" borderId="0" xfId="51" applyNumberFormat="1" applyFont="1" applyFill="1" applyBorder="1"/>
    <xf numFmtId="14" fontId="32" fillId="0" borderId="0" xfId="51" applyNumberFormat="1" applyFont="1" applyAlignment="1">
      <alignment horizontal="left"/>
    </xf>
    <xf numFmtId="0" fontId="13" fillId="0" borderId="0" xfId="53" applyFont="1" applyAlignment="1">
      <alignment horizontal="center" vertical="center"/>
    </xf>
    <xf numFmtId="0" fontId="13" fillId="0" borderId="0" xfId="53" applyFont="1" applyAlignment="1">
      <alignment horizontal="center"/>
    </xf>
    <xf numFmtId="176" fontId="13" fillId="0" borderId="0" xfId="51" applyNumberFormat="1" applyFont="1" applyAlignment="1">
      <alignment horizontal="center"/>
    </xf>
    <xf numFmtId="0" fontId="48" fillId="29" borderId="68" xfId="0" applyFont="1" applyFill="1" applyBorder="1" applyAlignment="1" applyProtection="1">
      <alignment horizontal="center" vertical="center" wrapText="1"/>
    </xf>
    <xf numFmtId="37" fontId="41" fillId="0" borderId="26" xfId="37" applyFont="1" applyBorder="1" applyAlignment="1" applyProtection="1">
      <alignment horizontal="center"/>
      <protection hidden="1"/>
    </xf>
    <xf numFmtId="0" fontId="41" fillId="0" borderId="26" xfId="0" applyFont="1" applyBorder="1" applyAlignment="1">
      <alignment horizontal="center"/>
    </xf>
    <xf numFmtId="37" fontId="9" fillId="0" borderId="0" xfId="37" applyFont="1" applyAlignment="1" applyProtection="1">
      <alignment horizontal="left" vertical="top" wrapText="1"/>
      <protection hidden="1"/>
    </xf>
    <xf numFmtId="37" fontId="63" fillId="0" borderId="0" xfId="37" applyFont="1" applyAlignment="1" applyProtection="1">
      <alignment horizontal="center" vertical="center" wrapText="1"/>
      <protection hidden="1"/>
    </xf>
    <xf numFmtId="37" fontId="64" fillId="0" borderId="0" xfId="37" applyFont="1" applyAlignment="1" applyProtection="1">
      <alignment horizontal="center" vertical="center" wrapText="1"/>
      <protection hidden="1"/>
    </xf>
    <xf numFmtId="37" fontId="13" fillId="0" borderId="27" xfId="37" applyFont="1" applyFill="1" applyBorder="1" applyAlignment="1" applyProtection="1">
      <alignment horizontal="center" vertical="center" wrapText="1"/>
      <protection hidden="1"/>
    </xf>
    <xf numFmtId="37" fontId="13" fillId="0" borderId="28" xfId="37" applyFont="1" applyFill="1" applyBorder="1" applyAlignment="1" applyProtection="1">
      <alignment horizontal="center" vertical="center" wrapText="1"/>
      <protection hidden="1"/>
    </xf>
    <xf numFmtId="49" fontId="66" fillId="0" borderId="78" xfId="54" applyNumberFormat="1" applyFont="1" applyFill="1" applyBorder="1" applyAlignment="1" applyProtection="1">
      <alignment horizontal="center" vertical="center" wrapText="1"/>
      <protection hidden="1"/>
    </xf>
    <xf numFmtId="49" fontId="66" fillId="0" borderId="79" xfId="54" applyNumberFormat="1" applyFont="1" applyFill="1" applyBorder="1" applyAlignment="1" applyProtection="1">
      <alignment horizontal="center" vertical="center" wrapText="1"/>
      <protection hidden="1"/>
    </xf>
    <xf numFmtId="49" fontId="66" fillId="0" borderId="80" xfId="54" applyNumberFormat="1" applyFont="1" applyFill="1" applyBorder="1" applyAlignment="1" applyProtection="1">
      <alignment horizontal="center" vertical="center" wrapText="1"/>
      <protection hidden="1"/>
    </xf>
    <xf numFmtId="49" fontId="66" fillId="0" borderId="27" xfId="54" applyNumberFormat="1" applyFont="1" applyFill="1" applyBorder="1" applyAlignment="1" applyProtection="1">
      <alignment horizontal="center" vertical="center" wrapText="1"/>
      <protection hidden="1"/>
    </xf>
    <xf numFmtId="49" fontId="66" fillId="0" borderId="28" xfId="54" applyNumberFormat="1" applyFont="1" applyFill="1" applyBorder="1" applyAlignment="1" applyProtection="1">
      <alignment horizontal="center" vertical="center" wrapText="1"/>
      <protection hidden="1"/>
    </xf>
    <xf numFmtId="37" fontId="73" fillId="24" borderId="0" xfId="37" applyFont="1" applyFill="1" applyAlignment="1" applyProtection="1">
      <alignment horizontal="center" wrapText="1"/>
      <protection hidden="1"/>
    </xf>
    <xf numFmtId="37" fontId="41" fillId="24" borderId="26" xfId="37" applyFont="1" applyFill="1" applyBorder="1" applyAlignment="1" applyProtection="1">
      <alignment horizontal="center" vertical="center"/>
      <protection hidden="1"/>
    </xf>
    <xf numFmtId="37" fontId="9" fillId="24" borderId="26" xfId="37" applyFont="1" applyFill="1" applyBorder="1" applyAlignment="1" applyProtection="1">
      <alignment horizontal="center" vertical="center"/>
      <protection hidden="1"/>
    </xf>
    <xf numFmtId="37" fontId="41" fillId="24" borderId="26" xfId="37" applyFont="1" applyFill="1" applyBorder="1" applyAlignment="1" applyProtection="1">
      <alignment horizontal="center" vertical="center" wrapText="1"/>
      <protection hidden="1"/>
    </xf>
    <xf numFmtId="0" fontId="9" fillId="24" borderId="0" xfId="106" applyFill="1" applyBorder="1" applyAlignment="1">
      <alignment horizontal="center" vertical="center"/>
    </xf>
    <xf numFmtId="0" fontId="13" fillId="24" borderId="48" xfId="106" applyFont="1" applyFill="1" applyBorder="1" applyAlignment="1">
      <alignment horizontal="center" vertical="center"/>
    </xf>
    <xf numFmtId="0" fontId="13" fillId="24" borderId="48" xfId="106" applyFont="1" applyFill="1" applyBorder="1" applyAlignment="1">
      <alignment horizontal="center"/>
    </xf>
    <xf numFmtId="0" fontId="9" fillId="24" borderId="0" xfId="106" applyFill="1" applyAlignment="1">
      <alignment horizontal="center" vertical="center"/>
    </xf>
    <xf numFmtId="0" fontId="13" fillId="24" borderId="0" xfId="106" applyFont="1" applyFill="1" applyBorder="1" applyAlignment="1">
      <alignment horizontal="center" vertical="center"/>
    </xf>
    <xf numFmtId="0" fontId="13" fillId="24" borderId="0" xfId="106" applyFont="1" applyFill="1" applyBorder="1" applyAlignment="1">
      <alignment horizontal="center"/>
    </xf>
    <xf numFmtId="0" fontId="55" fillId="27" borderId="49" xfId="109" applyNumberFormat="1" applyFont="1" applyFill="1" applyBorder="1" applyAlignment="1">
      <alignment horizontal="center"/>
    </xf>
    <xf numFmtId="0" fontId="58" fillId="27" borderId="52" xfId="108" applyNumberFormat="1" applyFont="1" applyFill="1" applyBorder="1" applyAlignment="1">
      <alignment horizontal="center"/>
    </xf>
    <xf numFmtId="0" fontId="58" fillId="27" borderId="53" xfId="108" applyNumberFormat="1" applyFont="1" applyFill="1" applyBorder="1" applyAlignment="1">
      <alignment horizontal="center"/>
    </xf>
    <xf numFmtId="176" fontId="13" fillId="24" borderId="0" xfId="102" applyNumberFormat="1" applyFont="1" applyFill="1" applyAlignment="1">
      <alignment horizontal="center"/>
    </xf>
    <xf numFmtId="176" fontId="13" fillId="24" borderId="0" xfId="51" applyNumberFormat="1" applyFont="1" applyFill="1" applyAlignment="1">
      <alignment horizontal="center"/>
    </xf>
    <xf numFmtId="176" fontId="60" fillId="24" borderId="0" xfId="51" applyNumberFormat="1" applyFont="1" applyFill="1" applyBorder="1" applyAlignment="1">
      <alignment horizontal="center"/>
    </xf>
    <xf numFmtId="176" fontId="60" fillId="24" borderId="0" xfId="51" applyNumberFormat="1" applyFont="1" applyFill="1" applyAlignment="1">
      <alignment horizontal="center"/>
    </xf>
    <xf numFmtId="176" fontId="13" fillId="24" borderId="0" xfId="102" applyNumberFormat="1" applyFont="1" applyFill="1" applyAlignment="1">
      <alignment horizontal="center" wrapText="1"/>
    </xf>
    <xf numFmtId="49" fontId="13" fillId="24" borderId="48" xfId="102" applyNumberFormat="1" applyFont="1" applyFill="1" applyBorder="1" applyAlignment="1">
      <alignment horizontal="center" vertical="center" wrapText="1"/>
    </xf>
    <xf numFmtId="198" fontId="9" fillId="0" borderId="19" xfId="40" applyNumberFormat="1" applyFont="1" applyBorder="1" applyProtection="1">
      <protection hidden="1"/>
    </xf>
    <xf numFmtId="194" fontId="9" fillId="0" borderId="19" xfId="40" applyNumberFormat="1" applyFont="1" applyBorder="1" applyProtection="1">
      <protection hidden="1"/>
    </xf>
  </cellXfs>
  <cellStyles count="119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 2" xfId="76"/>
    <cellStyle name="Buena 3" xfId="108"/>
    <cellStyle name="Bueno" xfId="19" builtinId="26" customBuiltin="1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10" xfId="118"/>
    <cellStyle name="Normal 2" xfId="35"/>
    <cellStyle name="Normal 2 2" xfId="103"/>
    <cellStyle name="Normal 2 3" xfId="106"/>
    <cellStyle name="Normal 3" xfId="36"/>
    <cellStyle name="Normal 3 2" xfId="116"/>
    <cellStyle name="Normal 4" xfId="53"/>
    <cellStyle name="Normal 5" xfId="101"/>
    <cellStyle name="Normal 6" xfId="104"/>
    <cellStyle name="Normal 7" xfId="109"/>
    <cellStyle name="Normal 8" xfId="111"/>
    <cellStyle name="Normal 8 2" xfId="117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0/ajuste%20semes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ste Semestral"/>
      <sheetName val="1er Sem coef act"/>
      <sheetName val="1er Sem distribuido"/>
      <sheetName val="Estado"/>
      <sheetName val="DIST ENE 1"/>
      <sheetName val="FOFIR 4 AJ"/>
      <sheetName val="DIST FEB"/>
      <sheetName val="FEIEF 2019"/>
      <sheetName val="3ER AJ"/>
      <sheetName val="DIST MAR"/>
      <sheetName val="DIST ABR"/>
      <sheetName val="FEIEF 1 TRIM"/>
      <sheetName val="FOFIR 1 AJ"/>
      <sheetName val="DIST MAY"/>
      <sheetName val="AJ DEF"/>
      <sheetName val="DIST JUN"/>
      <sheetName val="1er Aj Cuat"/>
      <sheetName val="II TRIM 20"/>
      <sheetName val="PART PEF 2020"/>
      <sheetName val="COEF Art 14 F I 2do Sem"/>
      <sheetName val="CALCULO GARANTIA 2do Sem"/>
      <sheetName val="COEF Art 14 F II 1er Sem"/>
      <sheetName val="Art.14 Frac.III 1er Sem"/>
      <sheetName val="Hoja1"/>
    </sheetNames>
    <sheetDataSet>
      <sheetData sheetId="0"/>
      <sheetData sheetId="1">
        <row r="2">
          <cell r="B2" t="e">
            <v>#REF!</v>
          </cell>
          <cell r="C2" t="e">
            <v>#REF!</v>
          </cell>
          <cell r="D2" t="e">
            <v>#REF!</v>
          </cell>
          <cell r="E2" t="e">
            <v>#REF!</v>
          </cell>
          <cell r="F2" t="e">
            <v>#REF!</v>
          </cell>
          <cell r="G2" t="e">
            <v>#REF!</v>
          </cell>
          <cell r="H2" t="e">
            <v>#REF!</v>
          </cell>
          <cell r="I2" t="e">
            <v>#REF!</v>
          </cell>
          <cell r="J2" t="e">
            <v>#REF!</v>
          </cell>
        </row>
        <row r="3">
          <cell r="B3" t="e">
            <v>#REF!</v>
          </cell>
          <cell r="C3" t="e">
            <v>#REF!</v>
          </cell>
          <cell r="D3" t="e">
            <v>#REF!</v>
          </cell>
          <cell r="E3" t="e">
            <v>#REF!</v>
          </cell>
          <cell r="F3" t="e">
            <v>#REF!</v>
          </cell>
          <cell r="G3" t="e">
            <v>#REF!</v>
          </cell>
          <cell r="H3" t="e">
            <v>#REF!</v>
          </cell>
          <cell r="I3" t="e">
            <v>#REF!</v>
          </cell>
          <cell r="J3" t="e">
            <v>#REF!</v>
          </cell>
        </row>
        <row r="4">
          <cell r="B4" t="e">
            <v>#REF!</v>
          </cell>
          <cell r="C4" t="e">
            <v>#REF!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</row>
        <row r="5">
          <cell r="B5" t="e">
            <v>#REF!</v>
          </cell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</row>
        <row r="6">
          <cell r="B6" t="e">
            <v>#REF!</v>
          </cell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</row>
        <row r="7">
          <cell r="B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</row>
        <row r="8">
          <cell r="B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  <row r="9">
          <cell r="B9" t="e">
            <v>#REF!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</row>
        <row r="10"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</row>
        <row r="11"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</row>
        <row r="12"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</row>
        <row r="13"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</row>
        <row r="14"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</row>
        <row r="15"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</row>
        <row r="16">
          <cell r="B16" t="e">
            <v>#REF!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</row>
        <row r="17">
          <cell r="B17" t="e">
            <v>#REF!</v>
          </cell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</row>
        <row r="18">
          <cell r="B18" t="e">
            <v>#REF!</v>
          </cell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</row>
        <row r="19">
          <cell r="B19" t="e">
            <v>#REF!</v>
          </cell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</row>
        <row r="20"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</row>
        <row r="21"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</row>
        <row r="22"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</row>
        <row r="23"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</row>
        <row r="24"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</row>
        <row r="25"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</row>
        <row r="26">
          <cell r="B26" t="e">
            <v>#REF!</v>
          </cell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</row>
        <row r="27">
          <cell r="B27" t="e">
            <v>#REF!</v>
          </cell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</row>
        <row r="28">
          <cell r="B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</row>
        <row r="29">
          <cell r="B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</row>
        <row r="30"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</row>
        <row r="31">
          <cell r="B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</row>
        <row r="32"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</row>
        <row r="33"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</row>
        <row r="34"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</row>
        <row r="35"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</row>
        <row r="36">
          <cell r="B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</row>
        <row r="37">
          <cell r="B37" t="e">
            <v>#REF!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 t="e">
            <v>#REF!</v>
          </cell>
          <cell r="H49" t="e">
            <v>#REF!</v>
          </cell>
          <cell r="I49" t="e">
            <v>#REF!</v>
          </cell>
          <cell r="J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</row>
      </sheetData>
      <sheetData sheetId="2">
        <row r="2">
          <cell r="B2">
            <v>3927817.5198464976</v>
          </cell>
          <cell r="C2">
            <v>534858.19811553764</v>
          </cell>
          <cell r="D2">
            <v>1447429.2042262175</v>
          </cell>
          <cell r="E2">
            <v>113762.86914220151</v>
          </cell>
          <cell r="F2">
            <v>201941.85333767594</v>
          </cell>
          <cell r="G2">
            <v>10300.939818711136</v>
          </cell>
          <cell r="H2">
            <v>97334.805107226843</v>
          </cell>
          <cell r="I2">
            <v>23760.562785618138</v>
          </cell>
          <cell r="J2">
            <v>43961.390939837816</v>
          </cell>
        </row>
        <row r="3">
          <cell r="B3">
            <v>7780132.0688939113</v>
          </cell>
          <cell r="C3">
            <v>1059435.016632884</v>
          </cell>
          <cell r="D3">
            <v>1435268.999109854</v>
          </cell>
          <cell r="E3">
            <v>225338.9170933821</v>
          </cell>
          <cell r="F3">
            <v>400001.85376883933</v>
          </cell>
          <cell r="G3">
            <v>20403.868514348094</v>
          </cell>
          <cell r="H3">
            <v>192798.57956941688</v>
          </cell>
          <cell r="I3">
            <v>47064.385137367448</v>
          </cell>
          <cell r="J3">
            <v>93812.716186512014</v>
          </cell>
        </row>
        <row r="4">
          <cell r="B4">
            <v>8093633.1145895608</v>
          </cell>
          <cell r="C4">
            <v>1102125.0355965616</v>
          </cell>
          <cell r="D4">
            <v>63100.633002878742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86296.691488275232</v>
          </cell>
        </row>
        <row r="5">
          <cell r="B5">
            <v>22386457.951926947</v>
          </cell>
          <cell r="C5">
            <v>3048405.5081114946</v>
          </cell>
          <cell r="D5">
            <v>2695175.1936243954</v>
          </cell>
          <cell r="E5">
            <v>648387.47565899906</v>
          </cell>
          <cell r="F5">
            <v>1150960.4979446081</v>
          </cell>
          <cell r="G5">
            <v>58709.84457697488</v>
          </cell>
          <cell r="H5">
            <v>554756.30188570824</v>
          </cell>
          <cell r="I5">
            <v>135422.49277790997</v>
          </cell>
          <cell r="J5">
            <v>611516.81830575038</v>
          </cell>
        </row>
        <row r="6">
          <cell r="B6">
            <v>28273562.715367682</v>
          </cell>
          <cell r="C6">
            <v>3850063.4848329723</v>
          </cell>
          <cell r="D6">
            <v>894011.86531774979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413037.38453904208</v>
          </cell>
        </row>
        <row r="7">
          <cell r="B7">
            <v>192894611.37429264</v>
          </cell>
          <cell r="C7">
            <v>26266817.066868994</v>
          </cell>
          <cell r="D7">
            <v>5221117.3654384464</v>
          </cell>
          <cell r="E7">
            <v>5586879.8184053767</v>
          </cell>
          <cell r="F7">
            <v>9917338.3495926075</v>
          </cell>
          <cell r="G7">
            <v>505877.82479210349</v>
          </cell>
          <cell r="H7">
            <v>4780099.714277152</v>
          </cell>
          <cell r="I7">
            <v>1166878.1712510434</v>
          </cell>
          <cell r="J7">
            <v>8915218.7684686668</v>
          </cell>
        </row>
        <row r="8">
          <cell r="B8">
            <v>32274454.451264828</v>
          </cell>
          <cell r="C8">
            <v>4394872.3345070584</v>
          </cell>
          <cell r="D8">
            <v>0</v>
          </cell>
          <cell r="E8">
            <v>934777.27002925402</v>
          </cell>
          <cell r="F8">
            <v>1659334.5068651605</v>
          </cell>
          <cell r="G8">
            <v>84641.71548305676</v>
          </cell>
          <cell r="H8">
            <v>799789.63332255371</v>
          </cell>
          <cell r="I8">
            <v>195237.99094180434</v>
          </cell>
          <cell r="J8">
            <v>471100.39338677446</v>
          </cell>
        </row>
        <row r="9">
          <cell r="B9">
            <v>5131809.3015379841</v>
          </cell>
          <cell r="C9">
            <v>698807.9925363824</v>
          </cell>
          <cell r="D9">
            <v>1340844.5294942742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84045.574381136714</v>
          </cell>
        </row>
        <row r="10">
          <cell r="B10">
            <v>51011188.633551836</v>
          </cell>
          <cell r="C10">
            <v>6946288.1863563769</v>
          </cell>
          <cell r="D10">
            <v>2024278.0852009193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1486688.5552352129</v>
          </cell>
        </row>
        <row r="11">
          <cell r="B11">
            <v>8475448.573979605</v>
          </cell>
          <cell r="C11">
            <v>1154117.5550020956</v>
          </cell>
          <cell r="D11">
            <v>1371570.5103516467</v>
          </cell>
          <cell r="E11">
            <v>245477.63285112637</v>
          </cell>
          <cell r="F11">
            <v>435750.33316835272</v>
          </cell>
          <cell r="G11">
            <v>22227.378246573178</v>
          </cell>
          <cell r="H11">
            <v>210029.13984070945</v>
          </cell>
          <cell r="I11">
            <v>51270.566150484068</v>
          </cell>
          <cell r="J11">
            <v>563373.7569699419</v>
          </cell>
        </row>
        <row r="12">
          <cell r="B12">
            <v>12313568.638764504</v>
          </cell>
          <cell r="C12">
            <v>1676761.4842654304</v>
          </cell>
          <cell r="D12">
            <v>4891506.057704594</v>
          </cell>
          <cell r="E12">
            <v>356642.56056885951</v>
          </cell>
          <cell r="F12">
            <v>633080.54907040752</v>
          </cell>
          <cell r="G12">
            <v>32293.08104579131</v>
          </cell>
          <cell r="H12">
            <v>305141.1623815567</v>
          </cell>
          <cell r="I12">
            <v>74488.521749813008</v>
          </cell>
          <cell r="J12">
            <v>204731.55147685186</v>
          </cell>
        </row>
        <row r="13">
          <cell r="B13">
            <v>25897236.518100638</v>
          </cell>
          <cell r="C13">
            <v>3526474.7382624159</v>
          </cell>
          <cell r="D13">
            <v>1303802.9642958471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318306.03954924521</v>
          </cell>
        </row>
        <row r="14">
          <cell r="B14">
            <v>13176761.314206276</v>
          </cell>
          <cell r="C14">
            <v>1794304.0321767097</v>
          </cell>
          <cell r="D14">
            <v>1602259.0660879791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633597.19326051173</v>
          </cell>
        </row>
        <row r="15">
          <cell r="B15">
            <v>72174034.558933616</v>
          </cell>
          <cell r="C15">
            <v>9828072.1749080662</v>
          </cell>
          <cell r="D15">
            <v>425882.10254613054</v>
          </cell>
          <cell r="E15">
            <v>2090403.9476135275</v>
          </cell>
          <cell r="F15">
            <v>3710701.4844870209</v>
          </cell>
          <cell r="G15">
            <v>189280.78575661738</v>
          </cell>
          <cell r="H15">
            <v>1788536.6497042878</v>
          </cell>
          <cell r="I15">
            <v>436602.68608810916</v>
          </cell>
          <cell r="J15">
            <v>1038312.2139325847</v>
          </cell>
        </row>
        <row r="16">
          <cell r="B16">
            <v>9213795.7202674188</v>
          </cell>
          <cell r="C16">
            <v>1254659.6556093262</v>
          </cell>
          <cell r="D16">
            <v>3762592.6679118001</v>
          </cell>
          <cell r="E16">
            <v>266862.66139693861</v>
          </cell>
          <cell r="F16">
            <v>473711.15756372141</v>
          </cell>
          <cell r="G16">
            <v>24163.738446811076</v>
          </cell>
          <cell r="H16">
            <v>228326.03760194001</v>
          </cell>
          <cell r="I16">
            <v>55737.052599589588</v>
          </cell>
          <cell r="J16">
            <v>100029.78886889147</v>
          </cell>
        </row>
        <row r="17">
          <cell r="B17">
            <v>6416240.394779155</v>
          </cell>
          <cell r="C17">
            <v>873711.35723276215</v>
          </cell>
          <cell r="D17">
            <v>2480383.8443762218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65388.885865779281</v>
          </cell>
        </row>
        <row r="18">
          <cell r="B18">
            <v>56271288.960216083</v>
          </cell>
          <cell r="C18">
            <v>7662565.8057750463</v>
          </cell>
          <cell r="D18">
            <v>2566552.0350718969</v>
          </cell>
          <cell r="E18">
            <v>1629806.6929275901</v>
          </cell>
          <cell r="F18">
            <v>2893089.6929168021</v>
          </cell>
          <cell r="G18">
            <v>147574.8703119852</v>
          </cell>
          <cell r="H18">
            <v>1394452.4959217377</v>
          </cell>
          <cell r="I18">
            <v>340402.14129375538</v>
          </cell>
          <cell r="J18">
            <v>960107.19995759591</v>
          </cell>
        </row>
        <row r="19">
          <cell r="B19">
            <v>69018668.201164618</v>
          </cell>
          <cell r="C19">
            <v>9398400.0844957139</v>
          </cell>
          <cell r="D19">
            <v>3415202.8011871483</v>
          </cell>
          <cell r="E19">
            <v>1999013.8745663946</v>
          </cell>
          <cell r="F19">
            <v>3548473.853741047</v>
          </cell>
          <cell r="G19">
            <v>181005.6459892703</v>
          </cell>
          <cell r="H19">
            <v>1710343.8701457942</v>
          </cell>
          <cell r="I19">
            <v>417514.91531551786</v>
          </cell>
          <cell r="J19">
            <v>3735426.4564223443</v>
          </cell>
        </row>
        <row r="20">
          <cell r="B20">
            <v>10815361.274795752</v>
          </cell>
          <cell r="C20">
            <v>1472747.8082107776</v>
          </cell>
          <cell r="D20">
            <v>1751340.4831700823</v>
          </cell>
          <cell r="E20">
            <v>313249.41222786432</v>
          </cell>
          <cell r="F20">
            <v>556052.8434208266</v>
          </cell>
          <cell r="G20">
            <v>28363.941309993435</v>
          </cell>
          <cell r="H20">
            <v>268014.25385149621</v>
          </cell>
          <cell r="I20">
            <v>65425.409739750467</v>
          </cell>
          <cell r="J20">
            <v>138854.65820942464</v>
          </cell>
        </row>
        <row r="21">
          <cell r="B21">
            <v>147839587.50940788</v>
          </cell>
          <cell r="C21">
            <v>20131590.886257995</v>
          </cell>
          <cell r="D21">
            <v>3739062.6153755668</v>
          </cell>
          <cell r="E21">
            <v>4281934.0671730349</v>
          </cell>
          <cell r="F21">
            <v>7600913.2673490671</v>
          </cell>
          <cell r="G21">
            <v>387718.29038967297</v>
          </cell>
          <cell r="H21">
            <v>3663596.2247867859</v>
          </cell>
          <cell r="I21">
            <v>894326.62883851468</v>
          </cell>
          <cell r="J21">
            <v>6332277.4294343395</v>
          </cell>
        </row>
        <row r="22">
          <cell r="B22">
            <v>21827956.340249706</v>
          </cell>
          <cell r="C22">
            <v>2972353.3075810629</v>
          </cell>
          <cell r="D22">
            <v>1206429.9083991791</v>
          </cell>
          <cell r="E22">
            <v>632211.38157012977</v>
          </cell>
          <cell r="F22">
            <v>1122246.1164886723</v>
          </cell>
          <cell r="G22">
            <v>57245.140205788826</v>
          </cell>
          <cell r="H22">
            <v>540916.13613208127</v>
          </cell>
          <cell r="I22">
            <v>132043.94666596016</v>
          </cell>
          <cell r="J22">
            <v>346712.42935125704</v>
          </cell>
        </row>
        <row r="23">
          <cell r="B23">
            <v>3501213.4871678986</v>
          </cell>
          <cell r="C23">
            <v>476766.73559866007</v>
          </cell>
          <cell r="D23">
            <v>1552659.4418051925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26935.136781647016</v>
          </cell>
        </row>
        <row r="24">
          <cell r="B24">
            <v>16214089.732939178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833619.00452572037</v>
          </cell>
          <cell r="G24">
            <v>42522.434331602031</v>
          </cell>
          <cell r="H24">
            <v>401799.53782791836</v>
          </cell>
          <cell r="I24">
            <v>98083.960154595974</v>
          </cell>
          <cell r="J24">
            <v>210333.87230489787</v>
          </cell>
        </row>
        <row r="25">
          <cell r="B25">
            <v>15798593.30763546</v>
          </cell>
          <cell r="C25">
            <v>2151323.7584449518</v>
          </cell>
          <cell r="D25">
            <v>18628.620486811571</v>
          </cell>
          <cell r="E25">
            <v>457580.6523612719</v>
          </cell>
          <cell r="F25">
            <v>812256.98407618306</v>
          </cell>
          <cell r="G25">
            <v>41432.769740434756</v>
          </cell>
          <cell r="H25">
            <v>391503.16754713521</v>
          </cell>
          <cell r="I25">
            <v>95570.495908676865</v>
          </cell>
          <cell r="J25">
            <v>1036807.1485529329</v>
          </cell>
        </row>
        <row r="26">
          <cell r="B26">
            <v>252852208.35666531</v>
          </cell>
          <cell r="C26">
            <v>34431354.274438344</v>
          </cell>
          <cell r="D26">
            <v>5585800.5581319546</v>
          </cell>
          <cell r="E26">
            <v>7323454.4492586702</v>
          </cell>
          <cell r="F26">
            <v>12999953.10832686</v>
          </cell>
          <cell r="G26">
            <v>663120.26160828595</v>
          </cell>
          <cell r="H26">
            <v>6265902.1955505116</v>
          </cell>
          <cell r="I26">
            <v>1529579.910926091</v>
          </cell>
          <cell r="J26">
            <v>10205823.5043869</v>
          </cell>
        </row>
        <row r="27">
          <cell r="B27">
            <v>6510840.5531982584</v>
          </cell>
          <cell r="C27">
            <v>886593.236296091</v>
          </cell>
          <cell r="D27">
            <v>2291723.3554156045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58147.770108937875</v>
          </cell>
        </row>
        <row r="28">
          <cell r="B28">
            <v>11207405.200372936</v>
          </cell>
          <cell r="C28">
            <v>1526133.1568316952</v>
          </cell>
          <cell r="D28">
            <v>978131.26940221305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257086.47905853955</v>
          </cell>
        </row>
        <row r="29">
          <cell r="B29">
            <v>6432197.3478406202</v>
          </cell>
          <cell r="C29">
            <v>875884.24513265677</v>
          </cell>
          <cell r="D29">
            <v>1614100.8712708279</v>
          </cell>
          <cell r="E29">
            <v>186298.17232644893</v>
          </cell>
          <cell r="F29">
            <v>330700.15266579436</v>
          </cell>
          <cell r="G29">
            <v>16868.827904400459</v>
          </cell>
          <cell r="H29">
            <v>159395.56053707804</v>
          </cell>
          <cell r="I29">
            <v>38910.31804828508</v>
          </cell>
          <cell r="J29">
            <v>74274.905982813274</v>
          </cell>
        </row>
        <row r="30">
          <cell r="B30">
            <v>8972205.1528674122</v>
          </cell>
          <cell r="C30">
            <v>1221761.8198752648</v>
          </cell>
          <cell r="D30">
            <v>1994474.1242609848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146179.85451393813</v>
          </cell>
        </row>
        <row r="31">
          <cell r="B31">
            <v>8444968.357938081</v>
          </cell>
          <cell r="C31">
            <v>1149967.007440309</v>
          </cell>
          <cell r="D31">
            <v>7041837.4780092556</v>
          </cell>
          <cell r="E31">
            <v>244594.82278893859</v>
          </cell>
          <cell r="F31">
            <v>434183.24628448993</v>
          </cell>
          <cell r="G31">
            <v>22147.442030209106</v>
          </cell>
          <cell r="H31">
            <v>209273.81302803621</v>
          </cell>
          <cell r="I31">
            <v>51086.182053383222</v>
          </cell>
          <cell r="J31">
            <v>115594.12906556389</v>
          </cell>
        </row>
        <row r="32">
          <cell r="B32">
            <v>78448820.116284013</v>
          </cell>
          <cell r="C32">
            <v>10682521.364517314</v>
          </cell>
          <cell r="D32">
            <v>0</v>
          </cell>
          <cell r="E32">
            <v>2272142.9425259307</v>
          </cell>
          <cell r="F32">
            <v>4033308.5858467976</v>
          </cell>
          <cell r="G32">
            <v>205736.79168738943</v>
          </cell>
          <cell r="H32">
            <v>1944031.4063288809</v>
          </cell>
          <cell r="I32">
            <v>474560.77234043099</v>
          </cell>
          <cell r="J32">
            <v>4811493.3589947587</v>
          </cell>
        </row>
        <row r="33">
          <cell r="B33">
            <v>15287895.269626115</v>
          </cell>
          <cell r="C33">
            <v>2081781.0592206013</v>
          </cell>
          <cell r="D33">
            <v>1238643.3600070628</v>
          </cell>
          <cell r="E33">
            <v>442789.11131444992</v>
          </cell>
          <cell r="F33">
            <v>786000.33957311744</v>
          </cell>
          <cell r="G33">
            <v>40093.433142314556</v>
          </cell>
          <cell r="H33">
            <v>378847.61678717379</v>
          </cell>
          <cell r="I33">
            <v>92481.128152842997</v>
          </cell>
          <cell r="J33">
            <v>180422.29632475256</v>
          </cell>
        </row>
        <row r="34">
          <cell r="B34">
            <v>56051651.358995952</v>
          </cell>
          <cell r="C34">
            <v>7632657.3461703323</v>
          </cell>
          <cell r="D34">
            <v>1123469.5087661173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1419756.267374184</v>
          </cell>
        </row>
        <row r="35">
          <cell r="B35">
            <v>11959530.725034978</v>
          </cell>
          <cell r="C35">
            <v>1628551.4847822173</v>
          </cell>
          <cell r="D35">
            <v>268768.31370974256</v>
          </cell>
          <cell r="E35">
            <v>346388.42614243046</v>
          </cell>
          <cell r="F35">
            <v>614878.31027262902</v>
          </cell>
          <cell r="G35">
            <v>31364.595131045364</v>
          </cell>
          <cell r="H35">
            <v>296367.78857808665</v>
          </cell>
          <cell r="I35">
            <v>72346.838732423683</v>
          </cell>
          <cell r="J35">
            <v>172096.21240872963</v>
          </cell>
        </row>
        <row r="36">
          <cell r="B36">
            <v>11495540.675940575</v>
          </cell>
          <cell r="C36">
            <v>1565369.0990557354</v>
          </cell>
          <cell r="D36">
            <v>2990938.5755694434</v>
          </cell>
          <cell r="E36">
            <v>332949.70630076289</v>
          </cell>
          <cell r="F36">
            <v>591023.07515263662</v>
          </cell>
          <cell r="G36">
            <v>30147.753068487145</v>
          </cell>
          <cell r="H36">
            <v>284869.70324899483</v>
          </cell>
          <cell r="I36">
            <v>69540.021807323617</v>
          </cell>
          <cell r="J36">
            <v>112421.05207906541</v>
          </cell>
        </row>
        <row r="37">
          <cell r="B37">
            <v>12070178.177360734</v>
          </cell>
          <cell r="C37">
            <v>1643618.5536259201</v>
          </cell>
          <cell r="D37">
            <v>1596932.9645806688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185953.53518131684</v>
          </cell>
        </row>
        <row r="38">
          <cell r="B38">
            <v>17001369.166516367</v>
          </cell>
          <cell r="C38">
            <v>2315107.9784010388</v>
          </cell>
          <cell r="D38">
            <v>609657.47423477494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193164.96068740217</v>
          </cell>
        </row>
        <row r="39">
          <cell r="B39">
            <v>39886782.0533114</v>
          </cell>
          <cell r="C39">
            <v>5431457.1055976776</v>
          </cell>
          <cell r="D39">
            <v>1700204.1967246344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1056600.1041625477</v>
          </cell>
        </row>
        <row r="40">
          <cell r="B40">
            <v>825465357.40625024</v>
          </cell>
          <cell r="C40">
            <v>112405149.0269741</v>
          </cell>
          <cell r="D40">
            <v>0</v>
          </cell>
          <cell r="E40">
            <v>23908266.349323131</v>
          </cell>
          <cell r="F40">
            <v>42439854.52439753</v>
          </cell>
          <cell r="G40">
            <v>2164832.9959597951</v>
          </cell>
          <cell r="H40">
            <v>20455764.372944891</v>
          </cell>
          <cell r="I40">
            <v>4993491.0043301713</v>
          </cell>
          <cell r="J40">
            <v>20228838.788856879</v>
          </cell>
        </row>
        <row r="41">
          <cell r="B41">
            <v>4263200.2536111744</v>
          </cell>
          <cell r="C41">
            <v>580527.887135981</v>
          </cell>
          <cell r="D41">
            <v>1419791.229791702</v>
          </cell>
          <cell r="E41">
            <v>123476.6865130543</v>
          </cell>
          <cell r="F41">
            <v>219184.96875525321</v>
          </cell>
          <cell r="G41">
            <v>11180.501391846485</v>
          </cell>
          <cell r="H41">
            <v>105645.88698981632</v>
          </cell>
          <cell r="I41">
            <v>25789.394945605884</v>
          </cell>
          <cell r="J41">
            <v>39307.184838375819</v>
          </cell>
        </row>
        <row r="42">
          <cell r="B42">
            <v>17949050.420696057</v>
          </cell>
          <cell r="C42">
            <v>2444155.4928126112</v>
          </cell>
          <cell r="D42">
            <v>31821.793798102466</v>
          </cell>
          <cell r="E42">
            <v>519865.15766552795</v>
          </cell>
          <cell r="F42">
            <v>922818.96735070518</v>
          </cell>
          <cell r="G42">
            <v>47072.474027211836</v>
          </cell>
          <cell r="H42">
            <v>444793.40390194987</v>
          </cell>
          <cell r="I42">
            <v>108579.265026508</v>
          </cell>
          <cell r="J42">
            <v>1312778.1886425877</v>
          </cell>
        </row>
        <row r="43">
          <cell r="B43">
            <v>9042118.1570718233</v>
          </cell>
          <cell r="C43">
            <v>1231282.0033523925</v>
          </cell>
          <cell r="D43">
            <v>556857.96092559386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106104.01641160598</v>
          </cell>
        </row>
        <row r="44">
          <cell r="B44">
            <v>10132365.544054925</v>
          </cell>
          <cell r="C44">
            <v>1379743.0125401989</v>
          </cell>
          <cell r="D44">
            <v>4231981.3035503644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119399.69543599804</v>
          </cell>
        </row>
        <row r="45">
          <cell r="B45">
            <v>29152404.523080256</v>
          </cell>
          <cell r="C45">
            <v>3969737.0041160462</v>
          </cell>
          <cell r="D45">
            <v>1457150.5701858625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576875.26345190546</v>
          </cell>
        </row>
        <row r="46">
          <cell r="B46">
            <v>25087172.453008395</v>
          </cell>
          <cell r="C46">
            <v>3416166.8117805566</v>
          </cell>
          <cell r="D46">
            <v>441197.57924215542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874267.78060306201</v>
          </cell>
        </row>
        <row r="47">
          <cell r="B47">
            <v>227002539.70222384</v>
          </cell>
          <cell r="C47">
            <v>30911356.940412857</v>
          </cell>
          <cell r="D47">
            <v>5416905.3420475209</v>
          </cell>
          <cell r="E47">
            <v>6574760.6879916182</v>
          </cell>
          <cell r="F47">
            <v>11670937.702222468</v>
          </cell>
          <cell r="G47">
            <v>595327.9367872919</v>
          </cell>
          <cell r="H47">
            <v>5625324.4579511378</v>
          </cell>
          <cell r="I47">
            <v>1373207.4033063161</v>
          </cell>
          <cell r="J47">
            <v>7052476.4702315545</v>
          </cell>
        </row>
        <row r="48">
          <cell r="B48">
            <v>438626758.76234585</v>
          </cell>
          <cell r="C48">
            <v>59728619.430888288</v>
          </cell>
          <cell r="D48">
            <v>10346430.654805433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5447250.0405576834</v>
          </cell>
        </row>
        <row r="49">
          <cell r="B49">
            <v>118194481.33510803</v>
          </cell>
          <cell r="C49">
            <v>16094761.784291599</v>
          </cell>
          <cell r="D49">
            <v>2715276.5969098071</v>
          </cell>
          <cell r="E49">
            <v>3423311.608931812</v>
          </cell>
          <cell r="F49">
            <v>6076762.0935785882</v>
          </cell>
          <cell r="G49">
            <v>309972.20033386536</v>
          </cell>
          <cell r="H49">
            <v>2928964.1760017672</v>
          </cell>
          <cell r="I49">
            <v>714994.36531515827</v>
          </cell>
          <cell r="J49">
            <v>4498678.9158758903</v>
          </cell>
        </row>
        <row r="50">
          <cell r="B50">
            <v>37674118.091050237</v>
          </cell>
          <cell r="C50">
            <v>5130154.5491753407</v>
          </cell>
          <cell r="D50">
            <v>2924616.8962597083</v>
          </cell>
          <cell r="E50">
            <v>1091169.7767994814</v>
          </cell>
          <cell r="F50">
            <v>1936948.7486950459</v>
          </cell>
          <cell r="G50">
            <v>98802.661075276104</v>
          </cell>
          <cell r="H50">
            <v>933598.09193028242</v>
          </cell>
          <cell r="I50">
            <v>227902.1985548287</v>
          </cell>
          <cell r="J50">
            <v>861372.33287796925</v>
          </cell>
        </row>
        <row r="51">
          <cell r="B51">
            <v>7569708.3308103792</v>
          </cell>
          <cell r="C51">
            <v>1030781.2258639863</v>
          </cell>
          <cell r="D51">
            <v>51786.538394713039</v>
          </cell>
          <cell r="E51">
            <v>219244.3345270959</v>
          </cell>
          <cell r="F51">
            <v>389183.28609350312</v>
          </cell>
          <cell r="G51">
            <v>19852.019490946564</v>
          </cell>
          <cell r="H51">
            <v>187584.09253359982</v>
          </cell>
          <cell r="I51">
            <v>45791.46794733627</v>
          </cell>
          <cell r="J51">
            <v>67152.646343271481</v>
          </cell>
        </row>
        <row r="52">
          <cell r="B52">
            <v>10428871.043167474</v>
          </cell>
          <cell r="C52">
            <v>1420118.7163974601</v>
          </cell>
          <cell r="D52">
            <v>654686.42056883266</v>
          </cell>
          <cell r="E52">
            <v>302055.34900489013</v>
          </cell>
          <cell r="F52">
            <v>536182.12557877868</v>
          </cell>
          <cell r="G52">
            <v>27350.347222079126</v>
          </cell>
          <cell r="H52">
            <v>258436.68280057429</v>
          </cell>
          <cell r="I52">
            <v>63087.412781329971</v>
          </cell>
          <cell r="J52">
            <v>82319.609856129988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"/>
  <sheetViews>
    <sheetView showGridLines="0" tabSelected="1" zoomScaleNormal="100" zoomScaleSheetLayoutView="100" workbookViewId="0">
      <selection activeCell="B7" sqref="B7"/>
    </sheetView>
  </sheetViews>
  <sheetFormatPr baseColWidth="10" defaultColWidth="11.42578125" defaultRowHeight="12.75"/>
  <cols>
    <col min="1" max="1" width="11.42578125" style="11"/>
    <col min="2" max="2" width="50.5703125" style="11" customWidth="1"/>
    <col min="3" max="4" width="14.28515625" style="11" customWidth="1"/>
    <col min="5" max="5" width="14.85546875" style="11" customWidth="1"/>
    <col min="6" max="11" width="17.28515625" style="11" customWidth="1"/>
    <col min="12" max="12" width="11.42578125" style="11"/>
    <col min="13" max="13" width="16.28515625" style="11" customWidth="1"/>
    <col min="14" max="14" width="12.7109375" style="11" customWidth="1"/>
    <col min="15" max="15" width="16.5703125" style="11" customWidth="1"/>
    <col min="16" max="16" width="11.42578125" style="11"/>
    <col min="17" max="17" width="20" style="11" customWidth="1"/>
    <col min="18" max="18" width="15" style="11" customWidth="1"/>
    <col min="19" max="19" width="16.28515625" style="11" customWidth="1"/>
    <col min="20" max="16384" width="11.42578125" style="11"/>
  </cols>
  <sheetData>
    <row r="1" spans="2:19" ht="27.75" customHeight="1">
      <c r="B1" s="462" t="s">
        <v>430</v>
      </c>
      <c r="C1" s="462"/>
      <c r="D1" s="462"/>
      <c r="E1" s="462"/>
      <c r="F1" s="462"/>
      <c r="G1" s="462"/>
      <c r="H1" s="433"/>
      <c r="I1" s="433"/>
      <c r="J1" s="433" t="s">
        <v>436</v>
      </c>
      <c r="K1" s="433"/>
      <c r="M1" s="463" t="s">
        <v>327</v>
      </c>
      <c r="N1" s="463"/>
      <c r="O1" s="463"/>
    </row>
    <row r="3" spans="2:19" ht="49.5" customHeight="1">
      <c r="B3" s="323" t="s">
        <v>104</v>
      </c>
      <c r="C3" s="323" t="s">
        <v>157</v>
      </c>
      <c r="D3" s="323" t="s">
        <v>434</v>
      </c>
      <c r="E3" s="323" t="s">
        <v>105</v>
      </c>
      <c r="F3" s="323" t="s">
        <v>106</v>
      </c>
      <c r="G3" s="323" t="s">
        <v>118</v>
      </c>
      <c r="H3" s="434"/>
      <c r="I3" s="323" t="s">
        <v>348</v>
      </c>
      <c r="J3" s="323" t="s">
        <v>348</v>
      </c>
      <c r="K3" s="323" t="s">
        <v>349</v>
      </c>
      <c r="M3" s="323" t="s">
        <v>435</v>
      </c>
      <c r="N3" s="323" t="s">
        <v>106</v>
      </c>
      <c r="O3" s="323" t="s">
        <v>118</v>
      </c>
      <c r="Q3" s="434"/>
      <c r="R3" s="434"/>
      <c r="S3" s="434"/>
    </row>
    <row r="4" spans="2:19" ht="25.5" customHeight="1">
      <c r="B4" s="244" t="s">
        <v>107</v>
      </c>
      <c r="C4" s="438">
        <v>3433609640.2800002</v>
      </c>
      <c r="D4" s="438"/>
      <c r="E4" s="439">
        <f>+C4+D4</f>
        <v>3433609640.2800002</v>
      </c>
      <c r="F4" s="440">
        <v>20</v>
      </c>
      <c r="G4" s="441">
        <f t="shared" ref="G4:G13" si="0">+F4/100*E4</f>
        <v>686721928.05600011</v>
      </c>
      <c r="H4" s="435"/>
      <c r="I4" s="325">
        <v>6575127028.2700005</v>
      </c>
      <c r="J4" s="325">
        <f>+I4/12</f>
        <v>547927252.35583341</v>
      </c>
      <c r="K4" s="325">
        <f>+G4-J4</f>
        <v>138794675.7001667</v>
      </c>
      <c r="M4" s="439">
        <v>-15075436.279999999</v>
      </c>
      <c r="N4" s="440">
        <v>20</v>
      </c>
      <c r="O4" s="441">
        <f t="shared" ref="O4" si="1">+N4/100*M4</f>
        <v>-3015087.2560000001</v>
      </c>
      <c r="Q4" s="447"/>
      <c r="R4" s="447"/>
      <c r="S4" s="447"/>
    </row>
    <row r="5" spans="2:19" ht="25.5" customHeight="1">
      <c r="B5" s="244" t="s">
        <v>130</v>
      </c>
      <c r="C5" s="438">
        <v>97927143.599999994</v>
      </c>
      <c r="D5" s="438"/>
      <c r="E5" s="439">
        <f t="shared" ref="E5:E13" si="2">+C5+D5</f>
        <v>97927143.599999994</v>
      </c>
      <c r="F5" s="440">
        <v>100</v>
      </c>
      <c r="G5" s="441">
        <f t="shared" si="0"/>
        <v>97927143.599999994</v>
      </c>
      <c r="H5" s="435"/>
      <c r="I5" s="325">
        <v>897976680.16000021</v>
      </c>
      <c r="J5" s="325">
        <f t="shared" ref="J5:J9" si="3">+I5/12</f>
        <v>74831390.01333335</v>
      </c>
      <c r="K5" s="325">
        <f t="shared" ref="K5:K9" si="4">+G5-J5</f>
        <v>23095753.586666644</v>
      </c>
      <c r="M5" s="439"/>
      <c r="N5" s="440"/>
      <c r="O5" s="441"/>
      <c r="Q5" s="447"/>
      <c r="R5" s="447"/>
      <c r="S5" s="447"/>
    </row>
    <row r="6" spans="2:19" ht="25.5" customHeight="1">
      <c r="B6" s="244" t="s">
        <v>108</v>
      </c>
      <c r="C6" s="438">
        <v>83435339.629999995</v>
      </c>
      <c r="D6" s="438"/>
      <c r="E6" s="439">
        <f t="shared" si="2"/>
        <v>83435339.629999995</v>
      </c>
      <c r="F6" s="440">
        <v>20</v>
      </c>
      <c r="G6" s="441">
        <f t="shared" si="0"/>
        <v>16687067.925999999</v>
      </c>
      <c r="H6" s="435"/>
      <c r="I6" s="325">
        <v>220792307.32999998</v>
      </c>
      <c r="J6" s="325">
        <f t="shared" si="3"/>
        <v>18399358.944166664</v>
      </c>
      <c r="K6" s="325">
        <f t="shared" si="4"/>
        <v>-1712291.018166665</v>
      </c>
      <c r="M6" s="439"/>
      <c r="N6" s="440"/>
      <c r="O6" s="441"/>
      <c r="Q6" s="447"/>
      <c r="R6" s="447"/>
      <c r="S6" s="447"/>
    </row>
    <row r="7" spans="2:19" ht="25.5" customHeight="1">
      <c r="B7" s="244" t="s">
        <v>117</v>
      </c>
      <c r="C7" s="438">
        <v>75298111</v>
      </c>
      <c r="D7" s="438">
        <v>260964445.36885917</v>
      </c>
      <c r="E7" s="439">
        <f t="shared" si="2"/>
        <v>336262556.36885917</v>
      </c>
      <c r="F7" s="440">
        <v>20</v>
      </c>
      <c r="G7" s="441">
        <f t="shared" si="0"/>
        <v>67252511.273771837</v>
      </c>
      <c r="H7" s="435"/>
      <c r="I7" s="325">
        <v>372200568.05000001</v>
      </c>
      <c r="J7" s="325">
        <f t="shared" si="3"/>
        <v>31016714.004166666</v>
      </c>
      <c r="K7" s="325">
        <f t="shared" si="4"/>
        <v>36235797.269605175</v>
      </c>
      <c r="M7" s="439"/>
      <c r="N7" s="440"/>
      <c r="O7" s="441"/>
      <c r="Q7" s="447"/>
      <c r="R7" s="447"/>
      <c r="S7" s="447"/>
    </row>
    <row r="8" spans="2:19" ht="25.5" customHeight="1">
      <c r="B8" s="244" t="s">
        <v>123</v>
      </c>
      <c r="C8" s="438">
        <v>84072240</v>
      </c>
      <c r="D8" s="438"/>
      <c r="E8" s="439">
        <f t="shared" si="2"/>
        <v>84072240</v>
      </c>
      <c r="F8" s="440">
        <v>20</v>
      </c>
      <c r="G8" s="441">
        <f t="shared" si="0"/>
        <v>16814448</v>
      </c>
      <c r="H8" s="435"/>
      <c r="I8" s="325">
        <v>183055003.22</v>
      </c>
      <c r="J8" s="325">
        <f t="shared" si="3"/>
        <v>15254583.601666667</v>
      </c>
      <c r="K8" s="325">
        <f t="shared" si="4"/>
        <v>1559864.3983333334</v>
      </c>
      <c r="M8" s="439"/>
      <c r="N8" s="440"/>
      <c r="O8" s="441"/>
      <c r="Q8" s="447"/>
      <c r="R8" s="447"/>
      <c r="S8" s="447"/>
    </row>
    <row r="9" spans="2:19" ht="25.5" customHeight="1">
      <c r="B9" s="244" t="s">
        <v>122</v>
      </c>
      <c r="C9" s="438">
        <v>17306482</v>
      </c>
      <c r="D9" s="438"/>
      <c r="E9" s="439">
        <f t="shared" si="2"/>
        <v>17306482</v>
      </c>
      <c r="F9" s="440">
        <v>20</v>
      </c>
      <c r="G9" s="441">
        <f t="shared" si="0"/>
        <v>3461296.4000000004</v>
      </c>
      <c r="H9" s="435"/>
      <c r="I9" s="325">
        <v>39228897.590000004</v>
      </c>
      <c r="J9" s="325">
        <f t="shared" si="3"/>
        <v>3269074.7991666668</v>
      </c>
      <c r="K9" s="325">
        <f t="shared" si="4"/>
        <v>192221.60083333356</v>
      </c>
      <c r="M9" s="439"/>
      <c r="N9" s="440"/>
      <c r="O9" s="441"/>
      <c r="Q9" s="447"/>
      <c r="R9" s="447"/>
      <c r="S9" s="447"/>
    </row>
    <row r="10" spans="2:19" ht="25.5" customHeight="1">
      <c r="B10" s="326" t="s">
        <v>291</v>
      </c>
      <c r="C10" s="442">
        <f>SUM(C4:C9)</f>
        <v>3791648956.5100002</v>
      </c>
      <c r="D10" s="442">
        <f>SUM(D4:D9)</f>
        <v>260964445.36885917</v>
      </c>
      <c r="E10" s="443">
        <f t="shared" si="2"/>
        <v>4052613401.8788595</v>
      </c>
      <c r="F10" s="323">
        <v>20</v>
      </c>
      <c r="G10" s="442">
        <f>SUM(G4:G9)</f>
        <v>888864395.25577199</v>
      </c>
      <c r="H10" s="436"/>
      <c r="I10" s="328">
        <f>SUM(I4:I9)</f>
        <v>8288380484.6200008</v>
      </c>
      <c r="J10" s="328">
        <f>SUM(J4:J9)</f>
        <v>690698373.71833348</v>
      </c>
      <c r="K10" s="328">
        <f>SUM(K4:K9)</f>
        <v>198166021.53743851</v>
      </c>
      <c r="M10" s="439"/>
      <c r="N10" s="440"/>
      <c r="O10" s="441"/>
      <c r="Q10" s="340"/>
      <c r="R10" s="340"/>
      <c r="S10" s="340"/>
    </row>
    <row r="11" spans="2:19" ht="25.5" customHeight="1">
      <c r="B11" s="244" t="s">
        <v>129</v>
      </c>
      <c r="C11" s="438">
        <v>37442872.310000002</v>
      </c>
      <c r="D11" s="438"/>
      <c r="E11" s="439">
        <f t="shared" si="2"/>
        <v>37442872.310000002</v>
      </c>
      <c r="F11" s="440">
        <v>100</v>
      </c>
      <c r="G11" s="441">
        <f t="shared" si="0"/>
        <v>37442872.310000002</v>
      </c>
      <c r="H11" s="435"/>
      <c r="I11" s="325"/>
      <c r="J11" s="325"/>
      <c r="K11" s="325"/>
      <c r="M11" s="439"/>
      <c r="N11" s="440"/>
      <c r="O11" s="441"/>
      <c r="Q11" s="447"/>
      <c r="R11" s="447"/>
      <c r="S11" s="447"/>
    </row>
    <row r="12" spans="2:19" ht="25.5" customHeight="1">
      <c r="B12" s="244" t="s">
        <v>116</v>
      </c>
      <c r="C12" s="438">
        <v>66336709.899999999</v>
      </c>
      <c r="D12" s="438"/>
      <c r="E12" s="439">
        <f t="shared" si="2"/>
        <v>66336709.899999999</v>
      </c>
      <c r="F12" s="440">
        <v>20</v>
      </c>
      <c r="G12" s="441">
        <f t="shared" si="0"/>
        <v>13267341.98</v>
      </c>
      <c r="H12" s="435"/>
      <c r="I12" s="325"/>
      <c r="J12" s="325"/>
      <c r="K12" s="325"/>
      <c r="M12" s="439"/>
      <c r="N12" s="440"/>
      <c r="O12" s="441"/>
      <c r="Q12" s="447"/>
      <c r="R12" s="447"/>
      <c r="S12" s="447"/>
    </row>
    <row r="13" spans="2:19" ht="25.5" customHeight="1">
      <c r="B13" s="244" t="s">
        <v>222</v>
      </c>
      <c r="C13" s="438">
        <v>101045354</v>
      </c>
      <c r="D13" s="438"/>
      <c r="E13" s="439">
        <f t="shared" si="2"/>
        <v>101045354</v>
      </c>
      <c r="F13" s="440">
        <v>20</v>
      </c>
      <c r="G13" s="441">
        <f t="shared" si="0"/>
        <v>20209070.800000001</v>
      </c>
      <c r="H13" s="435"/>
      <c r="I13" s="325"/>
      <c r="J13" s="325"/>
      <c r="K13" s="325"/>
      <c r="M13" s="439"/>
      <c r="N13" s="440"/>
      <c r="O13" s="441"/>
      <c r="Q13" s="447"/>
      <c r="R13" s="447"/>
      <c r="S13" s="447"/>
    </row>
    <row r="14" spans="2:19" ht="25.5" customHeight="1">
      <c r="B14" s="326" t="s">
        <v>291</v>
      </c>
      <c r="C14" s="442">
        <f>SUM(C11:C13)</f>
        <v>204824936.21000001</v>
      </c>
      <c r="D14" s="442">
        <f>SUM(D11:D13)</f>
        <v>0</v>
      </c>
      <c r="E14" s="442">
        <f>SUM(E11:E13)</f>
        <v>204824936.21000001</v>
      </c>
      <c r="F14" s="323"/>
      <c r="G14" s="442">
        <f>SUM(G11:G13)</f>
        <v>70919285.090000004</v>
      </c>
      <c r="H14" s="436"/>
      <c r="I14" s="325"/>
      <c r="J14" s="325"/>
      <c r="K14" s="325"/>
      <c r="M14" s="439"/>
      <c r="N14" s="440"/>
      <c r="O14" s="441"/>
      <c r="Q14" s="447"/>
      <c r="R14" s="447"/>
      <c r="S14" s="447"/>
    </row>
    <row r="15" spans="2:19" ht="25.5" customHeight="1">
      <c r="B15" s="330" t="s">
        <v>53</v>
      </c>
      <c r="C15" s="444">
        <f>+C10+C14</f>
        <v>3996473892.7200003</v>
      </c>
      <c r="D15" s="444">
        <f>+D10+D14</f>
        <v>260964445.36885917</v>
      </c>
      <c r="E15" s="444">
        <f>+E10+E14</f>
        <v>4257438338.0888596</v>
      </c>
      <c r="F15" s="330"/>
      <c r="G15" s="444">
        <f>+G10+G14</f>
        <v>959783680.34577203</v>
      </c>
      <c r="H15" s="437"/>
      <c r="I15" s="328"/>
      <c r="J15" s="328">
        <f>+J10+J14</f>
        <v>690698373.71833348</v>
      </c>
      <c r="K15" s="328">
        <f>+K10+K14</f>
        <v>198166021.53743851</v>
      </c>
      <c r="M15" s="445">
        <f>SUM(M4:M13)</f>
        <v>-15075436.279999999</v>
      </c>
      <c r="N15" s="446"/>
      <c r="O15" s="446">
        <f>SUM(O4:O13)</f>
        <v>-3015087.2560000001</v>
      </c>
      <c r="Q15" s="340"/>
      <c r="R15" s="340"/>
      <c r="S15" s="340"/>
    </row>
    <row r="16" spans="2:19">
      <c r="B16" s="12"/>
      <c r="C16" s="12"/>
      <c r="D16" s="12"/>
      <c r="E16" s="13"/>
      <c r="F16" s="14"/>
      <c r="G16" s="13"/>
      <c r="H16" s="13"/>
      <c r="I16" s="13"/>
      <c r="J16" s="13"/>
      <c r="K16" s="13"/>
      <c r="Q16" s="339"/>
      <c r="R16" s="340"/>
      <c r="S16" s="340"/>
    </row>
    <row r="17" spans="2:19">
      <c r="B17" s="15" t="s">
        <v>109</v>
      </c>
      <c r="C17" s="15"/>
      <c r="D17" s="15"/>
      <c r="G17" s="254" t="s">
        <v>158</v>
      </c>
      <c r="H17" s="254"/>
      <c r="I17" s="254"/>
      <c r="J17" s="254"/>
      <c r="K17" s="254"/>
      <c r="Q17" s="341"/>
      <c r="R17" s="341" t="s">
        <v>158</v>
      </c>
      <c r="S17" s="341" t="s">
        <v>158</v>
      </c>
    </row>
  </sheetData>
  <mergeCells count="2">
    <mergeCell ref="B1:G1"/>
    <mergeCell ref="M1:O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zoomScaleNormal="100" workbookViewId="0">
      <selection activeCell="D4" sqref="D4"/>
    </sheetView>
  </sheetViews>
  <sheetFormatPr baseColWidth="10" defaultRowHeight="12.75"/>
  <cols>
    <col min="1" max="1" width="48.140625" style="59" customWidth="1"/>
    <col min="2" max="2" width="20" style="60" customWidth="1"/>
    <col min="3" max="3" width="15.42578125" style="59" customWidth="1"/>
    <col min="4" max="4" width="29.28515625" style="59" customWidth="1"/>
    <col min="5" max="16384" width="11.42578125" style="59"/>
  </cols>
  <sheetData>
    <row r="1" spans="1:4" ht="15.75">
      <c r="A1" s="489" t="s">
        <v>221</v>
      </c>
      <c r="B1" s="490"/>
      <c r="C1" s="490"/>
      <c r="D1" s="490"/>
    </row>
    <row r="2" spans="1:4" ht="15.75">
      <c r="A2" s="488" t="s">
        <v>324</v>
      </c>
      <c r="B2" s="488"/>
      <c r="C2" s="488"/>
      <c r="D2" s="488"/>
    </row>
    <row r="3" spans="1:4" ht="15.75">
      <c r="A3" s="169" t="s">
        <v>159</v>
      </c>
      <c r="B3" s="170" t="s">
        <v>289</v>
      </c>
      <c r="C3" s="171" t="s">
        <v>160</v>
      </c>
      <c r="D3" s="171" t="s">
        <v>353</v>
      </c>
    </row>
    <row r="4" spans="1:4" ht="15.75">
      <c r="A4" s="172" t="s">
        <v>161</v>
      </c>
      <c r="B4" s="173">
        <v>313860.92</v>
      </c>
      <c r="C4" s="174">
        <f>+B4/$B$55</f>
        <v>1.4049789148285209E-4</v>
      </c>
      <c r="D4" s="175">
        <f t="shared" ref="D4:D54" si="0">+B$58*C4</f>
        <v>2839.331836227675</v>
      </c>
    </row>
    <row r="5" spans="1:4" ht="15.75">
      <c r="A5" s="176" t="s">
        <v>162</v>
      </c>
      <c r="B5" s="177">
        <v>106688</v>
      </c>
      <c r="C5" s="178">
        <f t="shared" ref="C5:C54" si="1">+B5/$B$55</f>
        <v>4.775822057273816E-5</v>
      </c>
      <c r="D5" s="179">
        <f t="shared" si="0"/>
        <v>965.14926083648209</v>
      </c>
    </row>
    <row r="6" spans="1:4" ht="15.75">
      <c r="A6" s="176" t="s">
        <v>163</v>
      </c>
      <c r="B6" s="177">
        <v>41150.239999999998</v>
      </c>
      <c r="C6" s="178">
        <f t="shared" si="1"/>
        <v>1.8420649356451642E-5</v>
      </c>
      <c r="D6" s="179">
        <f t="shared" si="0"/>
        <v>372.26420702650569</v>
      </c>
    </row>
    <row r="7" spans="1:4" ht="15.75">
      <c r="A7" s="176" t="s">
        <v>164</v>
      </c>
      <c r="B7" s="177">
        <v>29551356.170000002</v>
      </c>
      <c r="C7" s="178">
        <f t="shared" si="1"/>
        <v>1.3228481049325199E-2</v>
      </c>
      <c r="D7" s="179">
        <f t="shared" si="0"/>
        <v>267335.31010227127</v>
      </c>
    </row>
    <row r="8" spans="1:4" ht="15.75">
      <c r="A8" s="176" t="s">
        <v>165</v>
      </c>
      <c r="B8" s="177">
        <v>1061010.42</v>
      </c>
      <c r="C8" s="178">
        <f t="shared" si="1"/>
        <v>4.7495472469568793E-4</v>
      </c>
      <c r="D8" s="179">
        <f t="shared" si="0"/>
        <v>9598.3936581696671</v>
      </c>
    </row>
    <row r="9" spans="1:4" ht="15.75">
      <c r="A9" s="180" t="s">
        <v>166</v>
      </c>
      <c r="B9" s="177">
        <v>246663047.44</v>
      </c>
      <c r="C9" s="178">
        <f t="shared" si="1"/>
        <v>0.11041718118985544</v>
      </c>
      <c r="D9" s="179">
        <f t="shared" si="0"/>
        <v>2231428.6322022169</v>
      </c>
    </row>
    <row r="10" spans="1:4" ht="15.75">
      <c r="A10" s="176" t="s">
        <v>167</v>
      </c>
      <c r="B10" s="177">
        <v>47519.5</v>
      </c>
      <c r="C10" s="178">
        <f t="shared" si="1"/>
        <v>2.1271809036688578E-5</v>
      </c>
      <c r="D10" s="179">
        <f t="shared" si="0"/>
        <v>429.8834948665193</v>
      </c>
    </row>
    <row r="11" spans="1:4" ht="15.75">
      <c r="A11" s="176" t="s">
        <v>168</v>
      </c>
      <c r="B11" s="177">
        <v>954046.18</v>
      </c>
      <c r="C11" s="178">
        <f t="shared" si="1"/>
        <v>4.2707284700264561E-4</v>
      </c>
      <c r="D11" s="179">
        <f t="shared" si="0"/>
        <v>8630.7454018340341</v>
      </c>
    </row>
    <row r="12" spans="1:4" ht="15.75">
      <c r="A12" s="176" t="s">
        <v>169</v>
      </c>
      <c r="B12" s="177">
        <v>21931008.399999999</v>
      </c>
      <c r="C12" s="178">
        <f t="shared" si="1"/>
        <v>9.8172796992142819E-3</v>
      </c>
      <c r="D12" s="179">
        <f t="shared" si="0"/>
        <v>198398.10050482413</v>
      </c>
    </row>
    <row r="13" spans="1:4" ht="15.75">
      <c r="A13" s="176" t="s">
        <v>170</v>
      </c>
      <c r="B13" s="177">
        <v>12384776.130000001</v>
      </c>
      <c r="C13" s="178">
        <f t="shared" si="1"/>
        <v>5.5439681141320725E-3</v>
      </c>
      <c r="D13" s="179">
        <f t="shared" si="0"/>
        <v>112038.44413143754</v>
      </c>
    </row>
    <row r="14" spans="1:4" ht="15.75">
      <c r="A14" s="176" t="s">
        <v>171</v>
      </c>
      <c r="B14" s="177">
        <v>752387.65</v>
      </c>
      <c r="C14" s="178">
        <f t="shared" si="1"/>
        <v>3.3680165852677078E-4</v>
      </c>
      <c r="D14" s="179">
        <f t="shared" si="0"/>
        <v>6806.4485627249351</v>
      </c>
    </row>
    <row r="15" spans="1:4" ht="15.75">
      <c r="A15" s="176" t="s">
        <v>172</v>
      </c>
      <c r="B15" s="181">
        <v>997925.55</v>
      </c>
      <c r="C15" s="178">
        <f t="shared" si="1"/>
        <v>4.4671517445327537E-4</v>
      </c>
      <c r="D15" s="179">
        <f t="shared" si="0"/>
        <v>9027.6985879605945</v>
      </c>
    </row>
    <row r="16" spans="1:4" ht="15.75">
      <c r="A16" s="176" t="s">
        <v>173</v>
      </c>
      <c r="B16" s="177">
        <v>29760786.390000001</v>
      </c>
      <c r="C16" s="178">
        <f t="shared" si="1"/>
        <v>1.3322231186560474E-2</v>
      </c>
      <c r="D16" s="179">
        <f t="shared" si="0"/>
        <v>269229.91326316865</v>
      </c>
    </row>
    <row r="17" spans="1:7" ht="15.75">
      <c r="A17" s="176" t="s">
        <v>174</v>
      </c>
      <c r="B17" s="177">
        <v>175577.60000000001</v>
      </c>
      <c r="C17" s="178">
        <f t="shared" si="1"/>
        <v>7.85962221471205E-5</v>
      </c>
      <c r="D17" s="179">
        <f t="shared" si="0"/>
        <v>1588.3566179836862</v>
      </c>
    </row>
    <row r="18" spans="1:7" ht="15.75">
      <c r="A18" s="176" t="s">
        <v>175</v>
      </c>
      <c r="B18" s="177">
        <v>81812.600000000006</v>
      </c>
      <c r="C18" s="178">
        <f t="shared" si="1"/>
        <v>3.6622902261071523E-5</v>
      </c>
      <c r="D18" s="179">
        <f t="shared" si="0"/>
        <v>740.11482469547457</v>
      </c>
    </row>
    <row r="19" spans="1:7" ht="15.75">
      <c r="A19" s="176" t="s">
        <v>176</v>
      </c>
      <c r="B19" s="182">
        <v>2487457.71</v>
      </c>
      <c r="C19" s="178">
        <f t="shared" si="1"/>
        <v>1.1134949945592583E-3</v>
      </c>
      <c r="D19" s="179">
        <f t="shared" si="0"/>
        <v>22502.699180493666</v>
      </c>
    </row>
    <row r="20" spans="1:7" ht="15.75">
      <c r="A20" s="176" t="s">
        <v>177</v>
      </c>
      <c r="B20" s="177">
        <v>919750.84</v>
      </c>
      <c r="C20" s="178">
        <f t="shared" si="1"/>
        <v>4.1172075105617507E-4</v>
      </c>
      <c r="D20" s="179">
        <f t="shared" si="0"/>
        <v>8320.4938079234162</v>
      </c>
      <c r="G20" s="59" t="s">
        <v>158</v>
      </c>
    </row>
    <row r="21" spans="1:7" ht="15.75">
      <c r="A21" s="176" t="s">
        <v>178</v>
      </c>
      <c r="B21" s="177">
        <v>203099368.24000001</v>
      </c>
      <c r="C21" s="178">
        <f t="shared" si="1"/>
        <v>9.0916170765125329E-2</v>
      </c>
      <c r="D21" s="179">
        <f t="shared" si="0"/>
        <v>1837331.331857308</v>
      </c>
    </row>
    <row r="22" spans="1:7" ht="15.75">
      <c r="A22" s="176" t="s">
        <v>179</v>
      </c>
      <c r="B22" s="177">
        <v>1004219.28</v>
      </c>
      <c r="C22" s="178">
        <f t="shared" si="1"/>
        <v>4.4953252359812074E-4</v>
      </c>
      <c r="D22" s="179">
        <f t="shared" si="0"/>
        <v>9084.6345962970936</v>
      </c>
    </row>
    <row r="23" spans="1:7" ht="15.75">
      <c r="A23" s="176" t="s">
        <v>180</v>
      </c>
      <c r="B23" s="177">
        <v>76035351.519999996</v>
      </c>
      <c r="C23" s="178">
        <f t="shared" si="1"/>
        <v>3.4036752860845093E-2</v>
      </c>
      <c r="D23" s="179">
        <f t="shared" si="0"/>
        <v>687851.14836692112</v>
      </c>
    </row>
    <row r="24" spans="1:7" ht="15.75">
      <c r="A24" s="176" t="s">
        <v>181</v>
      </c>
      <c r="B24" s="177">
        <v>1863889.19</v>
      </c>
      <c r="C24" s="178">
        <f t="shared" si="1"/>
        <v>8.3435841949574705E-4</v>
      </c>
      <c r="D24" s="179">
        <f t="shared" si="0"/>
        <v>16861.608372165654</v>
      </c>
    </row>
    <row r="25" spans="1:7" ht="15.75">
      <c r="A25" s="176" t="s">
        <v>182</v>
      </c>
      <c r="B25" s="177">
        <v>93733</v>
      </c>
      <c r="C25" s="178">
        <f t="shared" si="1"/>
        <v>4.1958995284797409E-5</v>
      </c>
      <c r="D25" s="179">
        <f t="shared" si="0"/>
        <v>847.95230640733701</v>
      </c>
    </row>
    <row r="26" spans="1:7" ht="15.75">
      <c r="A26" s="176" t="s">
        <v>183</v>
      </c>
      <c r="B26" s="177">
        <v>16195</v>
      </c>
      <c r="C26" s="178">
        <f t="shared" si="1"/>
        <v>7.2495911646623287E-6</v>
      </c>
      <c r="D26" s="179">
        <f t="shared" si="0"/>
        <v>146.50750111771546</v>
      </c>
    </row>
    <row r="27" spans="1:7" ht="15.75">
      <c r="A27" s="176" t="s">
        <v>184</v>
      </c>
      <c r="B27" s="177">
        <v>4870035</v>
      </c>
      <c r="C27" s="178">
        <f t="shared" si="1"/>
        <v>2.1800409205061009E-3</v>
      </c>
      <c r="D27" s="179">
        <f t="shared" si="0"/>
        <v>44056.601309404963</v>
      </c>
    </row>
    <row r="28" spans="1:7" ht="15.75">
      <c r="A28" s="176" t="s">
        <v>185</v>
      </c>
      <c r="B28" s="177">
        <v>151141873</v>
      </c>
      <c r="C28" s="178">
        <f t="shared" si="1"/>
        <v>6.7657720723143924E-2</v>
      </c>
      <c r="D28" s="179">
        <f t="shared" si="0"/>
        <v>1367299.6682606428</v>
      </c>
    </row>
    <row r="29" spans="1:7" ht="15.75">
      <c r="A29" s="176" t="s">
        <v>186</v>
      </c>
      <c r="B29" s="177">
        <v>6640.64</v>
      </c>
      <c r="C29" s="178">
        <f t="shared" si="1"/>
        <v>2.9726412517260419E-6</v>
      </c>
      <c r="D29" s="179">
        <f t="shared" si="0"/>
        <v>60.074317519132208</v>
      </c>
    </row>
    <row r="30" spans="1:7" ht="15.75">
      <c r="A30" s="176" t="s">
        <v>187</v>
      </c>
      <c r="B30" s="177">
        <v>2000</v>
      </c>
      <c r="C30" s="178">
        <f t="shared" si="1"/>
        <v>8.952875782231959E-7</v>
      </c>
      <c r="D30" s="179">
        <f t="shared" si="0"/>
        <v>18.092930054673104</v>
      </c>
    </row>
    <row r="31" spans="1:7" ht="15.75">
      <c r="A31" s="176" t="s">
        <v>188</v>
      </c>
      <c r="B31" s="177">
        <v>298239.14</v>
      </c>
      <c r="C31" s="178">
        <f t="shared" si="1"/>
        <v>1.3350489869098434E-4</v>
      </c>
      <c r="D31" s="179">
        <f t="shared" si="0"/>
        <v>2698.00994979293</v>
      </c>
    </row>
    <row r="32" spans="1:7" ht="15.75">
      <c r="A32" s="183" t="s">
        <v>189</v>
      </c>
      <c r="B32" s="177">
        <v>564018.93000000005</v>
      </c>
      <c r="C32" s="178">
        <f t="shared" si="1"/>
        <v>2.5247957095586912E-4</v>
      </c>
      <c r="D32" s="179">
        <f t="shared" si="0"/>
        <v>5102.377525000783</v>
      </c>
    </row>
    <row r="33" spans="1:4" ht="15.75">
      <c r="A33" s="176" t="s">
        <v>190</v>
      </c>
      <c r="B33" s="177">
        <v>42540.160000000003</v>
      </c>
      <c r="C33" s="178">
        <f t="shared" si="1"/>
        <v>1.9042838411813637E-5</v>
      </c>
      <c r="D33" s="179">
        <f t="shared" si="0"/>
        <v>384.83806969730136</v>
      </c>
    </row>
    <row r="34" spans="1:4" ht="15.75">
      <c r="A34" s="176" t="s">
        <v>191</v>
      </c>
      <c r="B34" s="184">
        <v>60505115.740000002</v>
      </c>
      <c r="C34" s="178">
        <f t="shared" si="1"/>
        <v>2.7084739270489384E-2</v>
      </c>
      <c r="D34" s="179">
        <f t="shared" si="0"/>
        <v>547357.41351686034</v>
      </c>
    </row>
    <row r="35" spans="1:4" ht="15.75">
      <c r="A35" s="176" t="s">
        <v>192</v>
      </c>
      <c r="B35" s="182">
        <v>223324.41</v>
      </c>
      <c r="C35" s="178">
        <f t="shared" si="1"/>
        <v>9.9969785093512029E-5</v>
      </c>
      <c r="D35" s="179">
        <f t="shared" si="0"/>
        <v>2020.2964648155694</v>
      </c>
    </row>
    <row r="36" spans="1:4" ht="15.75">
      <c r="A36" s="183" t="s">
        <v>193</v>
      </c>
      <c r="B36" s="177">
        <v>7151515.1500000004</v>
      </c>
      <c r="C36" s="178">
        <f t="shared" si="1"/>
        <v>3.201331339634998E-3</v>
      </c>
      <c r="D36" s="179">
        <f t="shared" si="0"/>
        <v>64695.931696942527</v>
      </c>
    </row>
    <row r="37" spans="1:4" ht="15.75">
      <c r="A37" s="176" t="s">
        <v>194</v>
      </c>
      <c r="B37" s="177">
        <v>444314.67</v>
      </c>
      <c r="C37" s="178">
        <f t="shared" si="1"/>
        <v>1.9889470243666921E-4</v>
      </c>
      <c r="D37" s="179">
        <f t="shared" si="0"/>
        <v>4019.477123287581</v>
      </c>
    </row>
    <row r="38" spans="1:4" ht="15.75">
      <c r="A38" s="176" t="s">
        <v>195</v>
      </c>
      <c r="B38" s="177">
        <v>56630.22</v>
      </c>
      <c r="C38" s="178">
        <f t="shared" si="1"/>
        <v>2.5350166259023397E-5</v>
      </c>
      <c r="D38" s="179">
        <f t="shared" si="0"/>
        <v>512.30330472037497</v>
      </c>
    </row>
    <row r="39" spans="1:4" ht="15.75">
      <c r="A39" s="176" t="s">
        <v>196</v>
      </c>
      <c r="B39" s="177">
        <v>5104.24</v>
      </c>
      <c r="C39" s="178">
        <f t="shared" si="1"/>
        <v>2.2848813341349825E-6</v>
      </c>
      <c r="D39" s="179">
        <f t="shared" si="0"/>
        <v>46.175328651132318</v>
      </c>
    </row>
    <row r="40" spans="1:4" ht="15.75">
      <c r="A40" s="176" t="s">
        <v>197</v>
      </c>
      <c r="B40" s="177">
        <v>2761345.65</v>
      </c>
      <c r="C40" s="178">
        <f t="shared" si="1"/>
        <v>1.2360992298128283E-3</v>
      </c>
      <c r="D40" s="179">
        <f t="shared" si="0"/>
        <v>24980.416851112921</v>
      </c>
    </row>
    <row r="41" spans="1:4" ht="15.75">
      <c r="A41" s="176" t="s">
        <v>198</v>
      </c>
      <c r="B41" s="177">
        <v>27477571</v>
      </c>
      <c r="C41" s="178">
        <f t="shared" si="1"/>
        <v>1.2300163998022959E-2</v>
      </c>
      <c r="D41" s="179">
        <f t="shared" si="0"/>
        <v>248574.88508765705</v>
      </c>
    </row>
    <row r="42" spans="1:4" ht="15.75">
      <c r="A42" s="183" t="s">
        <v>199</v>
      </c>
      <c r="B42" s="177">
        <v>605068977</v>
      </c>
      <c r="C42" s="178">
        <f t="shared" si="1"/>
        <v>0.27085536953815831</v>
      </c>
      <c r="D42" s="179">
        <f t="shared" si="0"/>
        <v>5473735.3395568049</v>
      </c>
    </row>
    <row r="43" spans="1:4" ht="15.75">
      <c r="A43" s="176" t="s">
        <v>200</v>
      </c>
      <c r="B43" s="177">
        <v>185136.1</v>
      </c>
      <c r="C43" s="178">
        <f t="shared" si="1"/>
        <v>8.2875025305343712E-5</v>
      </c>
      <c r="D43" s="179">
        <f t="shared" si="0"/>
        <v>1674.8272539474829</v>
      </c>
    </row>
    <row r="44" spans="1:4" ht="15.75">
      <c r="A44" s="176" t="s">
        <v>201</v>
      </c>
      <c r="B44" s="177">
        <v>17582234.02</v>
      </c>
      <c r="C44" s="178">
        <f t="shared" si="1"/>
        <v>7.870577857759643E-3</v>
      </c>
      <c r="D44" s="179">
        <f t="shared" si="0"/>
        <v>159057.06516437695</v>
      </c>
    </row>
    <row r="45" spans="1:4" ht="15.75">
      <c r="A45" s="176" t="s">
        <v>202</v>
      </c>
      <c r="B45" s="177">
        <v>1588024.75</v>
      </c>
      <c r="C45" s="178">
        <f t="shared" si="1"/>
        <v>7.1086941629299805E-4</v>
      </c>
      <c r="D45" s="179">
        <f t="shared" si="0"/>
        <v>14366.010363419871</v>
      </c>
    </row>
    <row r="46" spans="1:4" ht="15.75">
      <c r="A46" s="176" t="s">
        <v>203</v>
      </c>
      <c r="B46" s="177">
        <v>18494.64</v>
      </c>
      <c r="C46" s="178">
        <f t="shared" si="1"/>
        <v>8.2790107278549225E-6</v>
      </c>
      <c r="D46" s="179">
        <f t="shared" si="0"/>
        <v>167.31111395317967</v>
      </c>
    </row>
    <row r="47" spans="1:4" ht="15.75">
      <c r="A47" s="176" t="s">
        <v>204</v>
      </c>
      <c r="B47" s="177">
        <v>3660506.57</v>
      </c>
      <c r="C47" s="178">
        <f t="shared" si="1"/>
        <v>1.6386030310626986E-3</v>
      </c>
      <c r="D47" s="179">
        <f t="shared" si="0"/>
        <v>33114.644667840679</v>
      </c>
    </row>
    <row r="48" spans="1:4" ht="15.75">
      <c r="A48" s="176" t="s">
        <v>205</v>
      </c>
      <c r="B48" s="177">
        <v>13420467.189999999</v>
      </c>
      <c r="C48" s="178">
        <f t="shared" si="1"/>
        <v>6.007588784579479E-3</v>
      </c>
      <c r="D48" s="179">
        <f t="shared" si="0"/>
        <v>121407.78708485264</v>
      </c>
    </row>
    <row r="49" spans="1:4" ht="15.75">
      <c r="A49" s="176" t="s">
        <v>206</v>
      </c>
      <c r="B49" s="185">
        <v>104566741.54000001</v>
      </c>
      <c r="C49" s="178">
        <f t="shared" si="1"/>
        <v>4.6808652398018728E-2</v>
      </c>
      <c r="D49" s="179">
        <f t="shared" si="0"/>
        <v>945959.37036415027</v>
      </c>
    </row>
    <row r="50" spans="1:4" ht="15.75">
      <c r="A50" s="186" t="s">
        <v>207</v>
      </c>
      <c r="B50" s="177">
        <v>363933004.24000001</v>
      </c>
      <c r="C50" s="178">
        <f t="shared" si="1"/>
        <v>0.16291234900076085</v>
      </c>
      <c r="D50" s="179">
        <f t="shared" si="0"/>
        <v>3292307.1951506855</v>
      </c>
    </row>
    <row r="51" spans="1:4" ht="15.75">
      <c r="A51" s="176" t="s">
        <v>208</v>
      </c>
      <c r="B51" s="177">
        <v>128143824.97</v>
      </c>
      <c r="C51" s="178">
        <f t="shared" si="1"/>
        <v>5.7362787360824195E-2</v>
      </c>
      <c r="D51" s="179">
        <f t="shared" si="0"/>
        <v>1159248.6310602413</v>
      </c>
    </row>
    <row r="52" spans="1:4" ht="15.75">
      <c r="A52" s="176" t="s">
        <v>209</v>
      </c>
      <c r="B52" s="177">
        <v>108719184.31999999</v>
      </c>
      <c r="C52" s="178">
        <f t="shared" si="1"/>
        <v>4.8667467618127021E-2</v>
      </c>
      <c r="D52" s="179">
        <f t="shared" si="0"/>
        <v>983524.29875143641</v>
      </c>
    </row>
    <row r="53" spans="1:4" ht="15.75">
      <c r="A53" s="176" t="s">
        <v>210</v>
      </c>
      <c r="B53" s="177">
        <v>648469.44999999995</v>
      </c>
      <c r="C53" s="178">
        <f t="shared" si="1"/>
        <v>2.902833217211139E-4</v>
      </c>
      <c r="D53" s="179">
        <f t="shared" si="0"/>
        <v>5866.3562007211685</v>
      </c>
    </row>
    <row r="54" spans="1:4" ht="15.75">
      <c r="A54" s="187" t="s">
        <v>211</v>
      </c>
      <c r="B54" s="188">
        <v>490825.85</v>
      </c>
      <c r="C54" s="178">
        <f t="shared" si="1"/>
        <v>2.197151432879208E-4</v>
      </c>
      <c r="D54" s="189">
        <f t="shared" si="0"/>
        <v>4440.2388865377361</v>
      </c>
    </row>
    <row r="55" spans="1:4" ht="16.5" thickBot="1">
      <c r="A55" s="190" t="s">
        <v>212</v>
      </c>
      <c r="B55" s="191">
        <f>+SUM(B4:B54)</f>
        <v>2233919076.5599995</v>
      </c>
      <c r="C55" s="192">
        <f>SUM(C4:C54)</f>
        <v>1.0000000000000004</v>
      </c>
      <c r="D55" s="193">
        <f>SUM(D4:D54)</f>
        <v>20209070.800000008</v>
      </c>
    </row>
    <row r="56" spans="1:4" ht="16.5" thickBot="1">
      <c r="A56" s="194"/>
      <c r="B56" s="195"/>
      <c r="C56" s="194"/>
      <c r="D56" s="194"/>
    </row>
    <row r="57" spans="1:4" ht="15.75">
      <c r="A57" s="196" t="s">
        <v>213</v>
      </c>
      <c r="B57" s="197">
        <f>+'PART MES'!C13</f>
        <v>101045354</v>
      </c>
      <c r="C57" s="194"/>
      <c r="D57" s="194"/>
    </row>
    <row r="58" spans="1:4" ht="16.5" thickBot="1">
      <c r="A58" s="198" t="s">
        <v>214</v>
      </c>
      <c r="B58" s="199">
        <f>+B57*0.2</f>
        <v>20209070.800000001</v>
      </c>
      <c r="C58" s="194"/>
      <c r="D58" s="194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2"/>
  <sheetViews>
    <sheetView zoomScaleNormal="100" workbookViewId="0">
      <selection activeCell="A5" sqref="A5"/>
    </sheetView>
  </sheetViews>
  <sheetFormatPr baseColWidth="10" defaultColWidth="13" defaultRowHeight="12.75"/>
  <cols>
    <col min="1" max="1" width="31.7109375" style="128" customWidth="1"/>
    <col min="2" max="2" width="16" style="128" customWidth="1"/>
    <col min="3" max="3" width="16.5703125" style="128" customWidth="1"/>
    <col min="4" max="4" width="21" style="128" customWidth="1"/>
    <col min="5" max="16384" width="13" style="128"/>
  </cols>
  <sheetData>
    <row r="1" spans="1:41">
      <c r="A1" s="492" t="s">
        <v>110</v>
      </c>
      <c r="B1" s="492"/>
      <c r="C1" s="492"/>
      <c r="D1" s="492"/>
      <c r="E1" s="353"/>
      <c r="F1" s="353"/>
      <c r="G1" s="353"/>
      <c r="H1" s="353"/>
      <c r="I1" s="353"/>
      <c r="J1" s="353"/>
      <c r="K1" s="353"/>
    </row>
    <row r="2" spans="1:41">
      <c r="A2" s="492" t="s">
        <v>354</v>
      </c>
      <c r="B2" s="492"/>
      <c r="C2" s="492"/>
      <c r="D2" s="492"/>
      <c r="E2" s="353"/>
      <c r="F2" s="353"/>
      <c r="G2" s="353"/>
      <c r="H2" s="353"/>
      <c r="I2" s="353"/>
      <c r="J2" s="353"/>
      <c r="K2" s="353"/>
    </row>
    <row r="3" spans="1:41">
      <c r="A3" s="491" t="s">
        <v>325</v>
      </c>
      <c r="B3" s="491"/>
      <c r="C3" s="491"/>
      <c r="D3" s="491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</row>
    <row r="4" spans="1:41" ht="13.5" thickBot="1">
      <c r="A4" s="491" t="s">
        <v>283</v>
      </c>
      <c r="B4" s="491"/>
      <c r="C4" s="491"/>
      <c r="D4" s="491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</row>
    <row r="5" spans="1:41" ht="17.25" thickTop="1" thickBot="1">
      <c r="A5" s="129" t="s">
        <v>0</v>
      </c>
      <c r="B5" s="222" t="s">
        <v>291</v>
      </c>
      <c r="C5" s="130" t="s">
        <v>294</v>
      </c>
      <c r="D5" s="130" t="s">
        <v>53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</row>
    <row r="6" spans="1:41" ht="16.5" thickTop="1">
      <c r="A6" s="448" t="s">
        <v>1</v>
      </c>
      <c r="B6" s="449">
        <v>503725</v>
      </c>
      <c r="C6" s="449"/>
      <c r="D6" s="131">
        <f>SUM(B6:C6)</f>
        <v>503725</v>
      </c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</row>
    <row r="7" spans="1:41" ht="15.75">
      <c r="A7" s="450" t="s">
        <v>2</v>
      </c>
      <c r="B7" s="451">
        <v>230270</v>
      </c>
      <c r="C7" s="451"/>
      <c r="D7" s="131">
        <f t="shared" ref="D7:D56" si="0">SUM(B7:C7)</f>
        <v>230270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</row>
    <row r="8" spans="1:41" ht="15.75">
      <c r="A8" s="450" t="s">
        <v>3</v>
      </c>
      <c r="B8" s="451"/>
      <c r="C8" s="451"/>
      <c r="D8" s="131">
        <f t="shared" si="0"/>
        <v>0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</row>
    <row r="9" spans="1:41" ht="15.75">
      <c r="A9" s="450" t="s">
        <v>4</v>
      </c>
      <c r="B9" s="451">
        <v>2895399</v>
      </c>
      <c r="C9" s="451"/>
      <c r="D9" s="131">
        <f t="shared" si="0"/>
        <v>2895399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</row>
    <row r="10" spans="1:41" ht="15.75">
      <c r="A10" s="450" t="s">
        <v>5</v>
      </c>
      <c r="B10" s="451"/>
      <c r="C10" s="451"/>
      <c r="D10" s="131">
        <f t="shared" si="0"/>
        <v>0</v>
      </c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</row>
    <row r="11" spans="1:41" ht="15.75">
      <c r="A11" s="450" t="s">
        <v>6</v>
      </c>
      <c r="B11" s="451">
        <v>7396744</v>
      </c>
      <c r="C11" s="451"/>
      <c r="D11" s="131">
        <f t="shared" si="0"/>
        <v>7396744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</row>
    <row r="12" spans="1:41" ht="15.75">
      <c r="A12" s="450" t="s">
        <v>7</v>
      </c>
      <c r="B12" s="451"/>
      <c r="C12" s="451"/>
      <c r="D12" s="131">
        <f t="shared" si="0"/>
        <v>0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</row>
    <row r="13" spans="1:41" ht="15.75">
      <c r="A13" s="450" t="s">
        <v>8</v>
      </c>
      <c r="B13" s="451">
        <v>96586</v>
      </c>
      <c r="C13" s="451"/>
      <c r="D13" s="131">
        <f t="shared" si="0"/>
        <v>96586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</row>
    <row r="14" spans="1:41" ht="15.75">
      <c r="A14" s="450" t="s">
        <v>9</v>
      </c>
      <c r="B14" s="451"/>
      <c r="C14" s="451"/>
      <c r="D14" s="131">
        <f t="shared" si="0"/>
        <v>0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</row>
    <row r="15" spans="1:41" ht="15.75">
      <c r="A15" s="450" t="s">
        <v>10</v>
      </c>
      <c r="B15" s="451"/>
      <c r="C15" s="451"/>
      <c r="D15" s="131">
        <f t="shared" si="0"/>
        <v>0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</row>
    <row r="16" spans="1:41" ht="15.75">
      <c r="A16" s="450" t="s">
        <v>11</v>
      </c>
      <c r="B16" s="451"/>
      <c r="C16" s="451"/>
      <c r="D16" s="131">
        <f t="shared" si="0"/>
        <v>0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</row>
    <row r="17" spans="1:41" ht="15.75">
      <c r="A17" s="450" t="s">
        <v>12</v>
      </c>
      <c r="B17" s="451"/>
      <c r="C17" s="451"/>
      <c r="D17" s="131">
        <f t="shared" si="0"/>
        <v>0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</row>
    <row r="18" spans="1:41" ht="15.75">
      <c r="A18" s="450" t="s">
        <v>13</v>
      </c>
      <c r="B18" s="451"/>
      <c r="C18" s="451"/>
      <c r="D18" s="131">
        <f t="shared" si="0"/>
        <v>0</v>
      </c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</row>
    <row r="19" spans="1:41" ht="15.75">
      <c r="A19" s="450" t="s">
        <v>14</v>
      </c>
      <c r="B19" s="451"/>
      <c r="C19" s="451"/>
      <c r="D19" s="131">
        <f t="shared" si="0"/>
        <v>0</v>
      </c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</row>
    <row r="20" spans="1:41" ht="15.75">
      <c r="A20" s="450" t="s">
        <v>15</v>
      </c>
      <c r="B20" s="451"/>
      <c r="C20" s="451"/>
      <c r="D20" s="131">
        <f t="shared" si="0"/>
        <v>0</v>
      </c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</row>
    <row r="21" spans="1:41" ht="15.75">
      <c r="A21" s="450" t="s">
        <v>16</v>
      </c>
      <c r="B21" s="451">
        <v>277927</v>
      </c>
      <c r="C21" s="451"/>
      <c r="D21" s="131">
        <f t="shared" si="0"/>
        <v>277927</v>
      </c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</row>
    <row r="22" spans="1:41" ht="15.75">
      <c r="A22" s="450" t="s">
        <v>17</v>
      </c>
      <c r="B22" s="451">
        <v>232392</v>
      </c>
      <c r="C22" s="451"/>
      <c r="D22" s="131">
        <f t="shared" si="0"/>
        <v>232392</v>
      </c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</row>
    <row r="23" spans="1:41" ht="15.75">
      <c r="A23" s="450" t="s">
        <v>18</v>
      </c>
      <c r="B23" s="451"/>
      <c r="C23" s="451"/>
      <c r="D23" s="131">
        <f t="shared" si="0"/>
        <v>0</v>
      </c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</row>
    <row r="24" spans="1:41" ht="15.75">
      <c r="A24" s="450" t="s">
        <v>19</v>
      </c>
      <c r="B24" s="451"/>
      <c r="C24" s="451"/>
      <c r="D24" s="131">
        <f t="shared" si="0"/>
        <v>0</v>
      </c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</row>
    <row r="25" spans="1:41" ht="15.75">
      <c r="A25" s="450" t="s">
        <v>20</v>
      </c>
      <c r="B25" s="451"/>
      <c r="C25" s="451"/>
      <c r="D25" s="131">
        <f t="shared" si="0"/>
        <v>0</v>
      </c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</row>
    <row r="26" spans="1:41" ht="15.75">
      <c r="A26" s="450" t="s">
        <v>21</v>
      </c>
      <c r="B26" s="451"/>
      <c r="C26" s="451"/>
      <c r="D26" s="131">
        <f t="shared" si="0"/>
        <v>0</v>
      </c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</row>
    <row r="27" spans="1:41" ht="15.75">
      <c r="A27" s="450" t="s">
        <v>22</v>
      </c>
      <c r="B27" s="451"/>
      <c r="C27" s="451"/>
      <c r="D27" s="131">
        <f t="shared" si="0"/>
        <v>0</v>
      </c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</row>
    <row r="28" spans="1:41" ht="15.75">
      <c r="A28" s="450" t="s">
        <v>23</v>
      </c>
      <c r="B28" s="451"/>
      <c r="C28" s="451"/>
      <c r="D28" s="131">
        <f t="shared" si="0"/>
        <v>0</v>
      </c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</row>
    <row r="29" spans="1:41" ht="15.75">
      <c r="A29" s="450" t="s">
        <v>24</v>
      </c>
      <c r="B29" s="451"/>
      <c r="C29" s="451"/>
      <c r="D29" s="131">
        <f t="shared" si="0"/>
        <v>0</v>
      </c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</row>
    <row r="30" spans="1:41" ht="15.75">
      <c r="A30" s="450" t="s">
        <v>25</v>
      </c>
      <c r="B30" s="451">
        <v>5111492</v>
      </c>
      <c r="C30" s="451"/>
      <c r="D30" s="131">
        <f t="shared" si="0"/>
        <v>5111492</v>
      </c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</row>
    <row r="31" spans="1:41" ht="15.75">
      <c r="A31" s="450" t="s">
        <v>26</v>
      </c>
      <c r="B31" s="451"/>
      <c r="C31" s="451"/>
      <c r="D31" s="131">
        <f t="shared" si="0"/>
        <v>0</v>
      </c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</row>
    <row r="32" spans="1:41" ht="15.75">
      <c r="A32" s="450" t="s">
        <v>27</v>
      </c>
      <c r="B32" s="451">
        <v>847995</v>
      </c>
      <c r="C32" s="451"/>
      <c r="D32" s="131">
        <f t="shared" si="0"/>
        <v>847995</v>
      </c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</row>
    <row r="33" spans="1:41" ht="15.75">
      <c r="A33" s="450" t="s">
        <v>28</v>
      </c>
      <c r="B33" s="451">
        <v>60079</v>
      </c>
      <c r="C33" s="451"/>
      <c r="D33" s="131">
        <f t="shared" si="0"/>
        <v>60079</v>
      </c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</row>
    <row r="34" spans="1:41" ht="15.75">
      <c r="A34" s="450" t="s">
        <v>29</v>
      </c>
      <c r="B34" s="451"/>
      <c r="C34" s="451"/>
      <c r="D34" s="131">
        <f t="shared" si="0"/>
        <v>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</row>
    <row r="35" spans="1:41" ht="15.75">
      <c r="A35" s="450" t="s">
        <v>30</v>
      </c>
      <c r="B35" s="451">
        <v>15726</v>
      </c>
      <c r="C35" s="451"/>
      <c r="D35" s="131">
        <f t="shared" si="0"/>
        <v>15726</v>
      </c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</row>
    <row r="36" spans="1:41" ht="15.75">
      <c r="A36" s="450" t="s">
        <v>31</v>
      </c>
      <c r="B36" s="451"/>
      <c r="C36" s="451"/>
      <c r="D36" s="131">
        <f t="shared" si="0"/>
        <v>0</v>
      </c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</row>
    <row r="37" spans="1:41" ht="15.75">
      <c r="A37" s="450" t="s">
        <v>32</v>
      </c>
      <c r="B37" s="451">
        <v>98093</v>
      </c>
      <c r="C37" s="451"/>
      <c r="D37" s="131">
        <f t="shared" si="0"/>
        <v>98093</v>
      </c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</row>
    <row r="38" spans="1:41" ht="15.75">
      <c r="A38" s="450" t="s">
        <v>33</v>
      </c>
      <c r="B38" s="451">
        <v>2812109</v>
      </c>
      <c r="C38" s="451"/>
      <c r="D38" s="131">
        <f t="shared" si="0"/>
        <v>2812109</v>
      </c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</row>
    <row r="39" spans="1:41" ht="15.75">
      <c r="A39" s="450" t="s">
        <v>34</v>
      </c>
      <c r="B39" s="451">
        <v>53309</v>
      </c>
      <c r="C39" s="451"/>
      <c r="D39" s="131">
        <f t="shared" si="0"/>
        <v>53309</v>
      </c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</row>
    <row r="40" spans="1:41" ht="15.75">
      <c r="A40" s="450" t="s">
        <v>35</v>
      </c>
      <c r="B40" s="451">
        <v>72095</v>
      </c>
      <c r="C40" s="451"/>
      <c r="D40" s="131">
        <f t="shared" si="0"/>
        <v>72095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</row>
    <row r="41" spans="1:41" ht="15.75">
      <c r="A41" s="450" t="s">
        <v>36</v>
      </c>
      <c r="B41" s="451"/>
      <c r="C41" s="451"/>
      <c r="D41" s="131">
        <f t="shared" si="0"/>
        <v>0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</row>
    <row r="42" spans="1:41" ht="15.75">
      <c r="A42" s="450" t="s">
        <v>37</v>
      </c>
      <c r="B42" s="451"/>
      <c r="C42" s="451"/>
      <c r="D42" s="131">
        <f t="shared" si="0"/>
        <v>0</v>
      </c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</row>
    <row r="43" spans="1:41" ht="15.75">
      <c r="A43" s="450" t="s">
        <v>38</v>
      </c>
      <c r="B43" s="451"/>
      <c r="C43" s="451"/>
      <c r="D43" s="131">
        <f t="shared" si="0"/>
        <v>0</v>
      </c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</row>
    <row r="44" spans="1:41" ht="15.75">
      <c r="A44" s="450" t="s">
        <v>39</v>
      </c>
      <c r="B44" s="451">
        <v>9829746</v>
      </c>
      <c r="C44" s="451">
        <v>251967</v>
      </c>
      <c r="D44" s="131">
        <f t="shared" si="0"/>
        <v>10081713</v>
      </c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</row>
    <row r="45" spans="1:41" ht="15.75">
      <c r="A45" s="450" t="s">
        <v>40</v>
      </c>
      <c r="B45" s="451">
        <v>25949</v>
      </c>
      <c r="C45" s="451"/>
      <c r="D45" s="131">
        <f t="shared" si="0"/>
        <v>25949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</row>
    <row r="46" spans="1:41" ht="15.75">
      <c r="A46" s="450" t="s">
        <v>41</v>
      </c>
      <c r="B46" s="451">
        <v>602026</v>
      </c>
      <c r="C46" s="451"/>
      <c r="D46" s="131">
        <f t="shared" si="0"/>
        <v>602026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</row>
    <row r="47" spans="1:41" ht="15.75">
      <c r="A47" s="450" t="s">
        <v>42</v>
      </c>
      <c r="B47" s="451"/>
      <c r="C47" s="451"/>
      <c r="D47" s="131">
        <f t="shared" si="0"/>
        <v>0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</row>
    <row r="48" spans="1:41" ht="15.75">
      <c r="A48" s="450" t="s">
        <v>43</v>
      </c>
      <c r="B48" s="451">
        <v>9442</v>
      </c>
      <c r="C48" s="451"/>
      <c r="D48" s="131">
        <f t="shared" si="0"/>
        <v>9442</v>
      </c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</row>
    <row r="49" spans="1:41" ht="15.75">
      <c r="A49" s="450" t="s">
        <v>44</v>
      </c>
      <c r="B49" s="451">
        <v>1184767</v>
      </c>
      <c r="C49" s="451">
        <v>0</v>
      </c>
      <c r="D49" s="131">
        <f t="shared" si="0"/>
        <v>1184767</v>
      </c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</row>
    <row r="50" spans="1:41" ht="15.75">
      <c r="A50" s="450" t="s">
        <v>45</v>
      </c>
      <c r="B50" s="451">
        <v>573553</v>
      </c>
      <c r="C50" s="451"/>
      <c r="D50" s="131">
        <f t="shared" si="0"/>
        <v>573553</v>
      </c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</row>
    <row r="51" spans="1:41" ht="15.75">
      <c r="A51" s="450" t="s">
        <v>46</v>
      </c>
      <c r="B51" s="451">
        <v>19036044</v>
      </c>
      <c r="C51" s="451">
        <v>629616</v>
      </c>
      <c r="D51" s="131">
        <f t="shared" si="0"/>
        <v>19665660</v>
      </c>
      <c r="E51" s="127" t="s">
        <v>158</v>
      </c>
      <c r="F51" s="127" t="s">
        <v>158</v>
      </c>
      <c r="G51" s="127" t="s">
        <v>158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</row>
    <row r="52" spans="1:41" ht="15.75">
      <c r="A52" s="450" t="s">
        <v>47</v>
      </c>
      <c r="B52" s="451">
        <v>9125404</v>
      </c>
      <c r="C52" s="451">
        <v>244745</v>
      </c>
      <c r="D52" s="131">
        <f t="shared" si="0"/>
        <v>9370149</v>
      </c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</row>
    <row r="53" spans="1:41" ht="15.75">
      <c r="A53" s="450" t="s">
        <v>48</v>
      </c>
      <c r="B53" s="451">
        <v>16314261</v>
      </c>
      <c r="C53" s="451"/>
      <c r="D53" s="131">
        <f t="shared" si="0"/>
        <v>16314261</v>
      </c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</row>
    <row r="54" spans="1:41" ht="15.75">
      <c r="A54" s="450" t="s">
        <v>49</v>
      </c>
      <c r="B54" s="451">
        <v>1501572</v>
      </c>
      <c r="C54" s="451"/>
      <c r="D54" s="131">
        <f t="shared" si="0"/>
        <v>1501572</v>
      </c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</row>
    <row r="55" spans="1:41" ht="15.75">
      <c r="A55" s="450" t="s">
        <v>50</v>
      </c>
      <c r="B55" s="451">
        <v>145956</v>
      </c>
      <c r="C55" s="451"/>
      <c r="D55" s="131">
        <f t="shared" si="0"/>
        <v>145956</v>
      </c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27"/>
      <c r="AN55" s="127"/>
      <c r="AO55" s="127"/>
    </row>
    <row r="56" spans="1:41" ht="16.5" thickBot="1">
      <c r="A56" s="452" t="s">
        <v>51</v>
      </c>
      <c r="B56" s="451"/>
      <c r="C56" s="453"/>
      <c r="D56" s="131">
        <f t="shared" si="0"/>
        <v>0</v>
      </c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</row>
    <row r="57" spans="1:41" ht="17.25" thickTop="1" thickBot="1">
      <c r="A57" s="132" t="s">
        <v>52</v>
      </c>
      <c r="B57" s="133">
        <f t="shared" ref="B57:D57" si="1">SUM(B6:B56)</f>
        <v>79052661</v>
      </c>
      <c r="C57" s="133">
        <f t="shared" si="1"/>
        <v>1126328</v>
      </c>
      <c r="D57" s="134">
        <f t="shared" si="1"/>
        <v>80178989</v>
      </c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</row>
    <row r="58" spans="1:41" ht="16.5" thickTop="1">
      <c r="A58" s="135"/>
      <c r="B58" s="135"/>
      <c r="C58" s="135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</row>
    <row r="59" spans="1:41" ht="15.75">
      <c r="A59" s="136"/>
      <c r="B59" s="136"/>
      <c r="C59" s="200" t="s">
        <v>158</v>
      </c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</row>
    <row r="60" spans="1:41" ht="15.75">
      <c r="A60" s="137"/>
      <c r="B60" s="137"/>
      <c r="C60" s="13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</row>
    <row r="61" spans="1:41" ht="15.75">
      <c r="A61" s="137"/>
      <c r="B61" s="137"/>
      <c r="C61" s="13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</row>
    <row r="62" spans="1:41" ht="15.75">
      <c r="A62" s="137"/>
      <c r="B62" s="137"/>
      <c r="C62" s="13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</row>
    <row r="63" spans="1:41" ht="15.75">
      <c r="A63" s="137"/>
      <c r="B63" s="137"/>
      <c r="C63" s="13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</row>
    <row r="64" spans="1:41" ht="15.75">
      <c r="A64" s="137"/>
      <c r="B64" s="137"/>
      <c r="C64" s="13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</row>
    <row r="65" spans="1:41" ht="15.75">
      <c r="A65" s="137"/>
      <c r="B65" s="137"/>
      <c r="C65" s="13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</row>
    <row r="66" spans="1:41" ht="15.75">
      <c r="A66" s="137"/>
      <c r="B66" s="137"/>
      <c r="C66" s="13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</row>
    <row r="67" spans="1:41" ht="15.75">
      <c r="A67" s="137"/>
      <c r="B67" s="137"/>
      <c r="C67" s="13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</row>
    <row r="68" spans="1:41" ht="15.75">
      <c r="A68" s="137"/>
      <c r="B68" s="137"/>
      <c r="C68" s="13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</row>
    <row r="69" spans="1:41" ht="15.75">
      <c r="A69" s="137"/>
      <c r="B69" s="137"/>
      <c r="C69" s="13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</row>
    <row r="70" spans="1:41" ht="15.75">
      <c r="A70" s="137"/>
      <c r="B70" s="137"/>
      <c r="C70" s="13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</row>
    <row r="71" spans="1:41" ht="15.75">
      <c r="A71" s="137"/>
      <c r="B71" s="137"/>
      <c r="C71" s="13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</row>
    <row r="72" spans="1:41" ht="15.75">
      <c r="A72" s="137"/>
      <c r="B72" s="137"/>
      <c r="C72" s="13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</row>
    <row r="73" spans="1:41" ht="15.75">
      <c r="A73" s="137"/>
      <c r="B73" s="137"/>
      <c r="C73" s="13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</row>
    <row r="74" spans="1:41" ht="15.75">
      <c r="A74" s="137"/>
      <c r="B74" s="137"/>
      <c r="C74" s="13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</row>
    <row r="75" spans="1:41" ht="15.75">
      <c r="A75" s="137"/>
      <c r="B75" s="137"/>
      <c r="C75" s="13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</row>
    <row r="76" spans="1:41" ht="15.75">
      <c r="A76" s="137"/>
      <c r="B76" s="137"/>
      <c r="C76" s="13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</row>
    <row r="77" spans="1:41" ht="15.75">
      <c r="A77" s="137"/>
      <c r="B77" s="137"/>
      <c r="C77" s="13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</row>
    <row r="78" spans="1:41" ht="15.75">
      <c r="A78" s="137"/>
      <c r="B78" s="137"/>
      <c r="C78" s="13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</row>
    <row r="79" spans="1:41" ht="15.75">
      <c r="A79" s="137"/>
      <c r="B79" s="137"/>
      <c r="C79" s="13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</row>
    <row r="80" spans="1:41" ht="15.75">
      <c r="A80" s="137"/>
      <c r="B80" s="137"/>
      <c r="C80" s="13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</row>
    <row r="81" spans="1:41" ht="15.75">
      <c r="A81" s="137"/>
      <c r="B81" s="137"/>
      <c r="C81" s="13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</row>
    <row r="82" spans="1:41" ht="15.75">
      <c r="A82" s="137"/>
      <c r="B82" s="137"/>
      <c r="C82" s="13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</row>
    <row r="83" spans="1:41" ht="15.75">
      <c r="A83" s="137"/>
      <c r="B83" s="137"/>
      <c r="C83" s="13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</row>
    <row r="84" spans="1:41" ht="15.75">
      <c r="A84" s="137"/>
      <c r="B84" s="137"/>
      <c r="C84" s="13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</row>
    <row r="85" spans="1:41" ht="15.75">
      <c r="A85" s="137"/>
      <c r="B85" s="137"/>
      <c r="C85" s="13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</row>
    <row r="86" spans="1:41" ht="15.75">
      <c r="A86" s="137"/>
      <c r="B86" s="137"/>
      <c r="C86" s="13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</row>
    <row r="87" spans="1:41" ht="15.75">
      <c r="A87" s="137"/>
      <c r="B87" s="137"/>
      <c r="C87" s="13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</row>
    <row r="88" spans="1:41" ht="15.75">
      <c r="A88" s="137"/>
      <c r="B88" s="137"/>
      <c r="C88" s="13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</row>
    <row r="89" spans="1:41" ht="15.75">
      <c r="A89" s="137"/>
      <c r="B89" s="137"/>
      <c r="C89" s="13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</row>
    <row r="90" spans="1:41" ht="15.75">
      <c r="A90" s="137"/>
      <c r="B90" s="137"/>
      <c r="C90" s="13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</row>
    <row r="91" spans="1:41" ht="15.75">
      <c r="A91" s="137"/>
      <c r="B91" s="137"/>
      <c r="C91" s="13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</row>
    <row r="92" spans="1:41" ht="15.75">
      <c r="A92" s="137"/>
      <c r="B92" s="137"/>
      <c r="C92" s="13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</row>
    <row r="93" spans="1:41" ht="15.75">
      <c r="A93" s="137"/>
      <c r="B93" s="137"/>
      <c r="C93" s="13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</row>
    <row r="94" spans="1:41" ht="15.75">
      <c r="A94" s="137"/>
      <c r="B94" s="137"/>
      <c r="C94" s="13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</row>
    <row r="95" spans="1:41" ht="15.75">
      <c r="A95" s="137"/>
      <c r="B95" s="137"/>
      <c r="C95" s="13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</row>
    <row r="96" spans="1:41" ht="15.75">
      <c r="A96" s="137"/>
      <c r="B96" s="137"/>
      <c r="C96" s="13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</row>
    <row r="97" spans="1:41" ht="15.75">
      <c r="A97" s="137"/>
      <c r="B97" s="137"/>
      <c r="C97" s="13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</row>
    <row r="98" spans="1:41" ht="15.75">
      <c r="A98" s="137"/>
      <c r="B98" s="137"/>
      <c r="C98" s="13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</row>
    <row r="99" spans="1:41" ht="15.75">
      <c r="A99" s="137"/>
      <c r="B99" s="137"/>
      <c r="C99" s="13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</row>
    <row r="100" spans="1:41" ht="15.75">
      <c r="A100" s="137"/>
      <c r="B100" s="137"/>
      <c r="C100" s="13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</row>
    <row r="101" spans="1:41" ht="15.75">
      <c r="A101" s="137"/>
      <c r="B101" s="137"/>
      <c r="C101" s="13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</row>
    <row r="102" spans="1:41" ht="15.75">
      <c r="A102" s="137"/>
      <c r="B102" s="137"/>
      <c r="C102" s="13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</row>
    <row r="103" spans="1:41" ht="15.75">
      <c r="A103" s="137"/>
      <c r="B103" s="137"/>
      <c r="C103" s="13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</row>
    <row r="104" spans="1:41" ht="15.75">
      <c r="A104" s="137"/>
      <c r="B104" s="137"/>
      <c r="C104" s="13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</row>
    <row r="105" spans="1:41" ht="15.75">
      <c r="A105" s="137"/>
      <c r="B105" s="137"/>
      <c r="C105" s="13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</row>
    <row r="106" spans="1:41" ht="15.75">
      <c r="A106" s="137"/>
      <c r="B106" s="137"/>
      <c r="C106" s="13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</row>
    <row r="107" spans="1:41" ht="15.75">
      <c r="A107" s="137"/>
      <c r="B107" s="137"/>
      <c r="C107" s="13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</row>
    <row r="108" spans="1:41" ht="15.75">
      <c r="A108" s="137"/>
      <c r="B108" s="137"/>
      <c r="C108" s="13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</row>
    <row r="109" spans="1:41" ht="15.75">
      <c r="A109" s="137"/>
      <c r="B109" s="137"/>
      <c r="C109" s="13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</row>
    <row r="110" spans="1:41" ht="15.75">
      <c r="A110" s="137"/>
      <c r="B110" s="137"/>
      <c r="C110" s="13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</row>
    <row r="111" spans="1:41" ht="15.75">
      <c r="A111" s="137"/>
      <c r="B111" s="137"/>
      <c r="C111" s="13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</row>
    <row r="112" spans="1:41" ht="15.75">
      <c r="A112" s="137"/>
      <c r="B112" s="137"/>
      <c r="C112" s="13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27"/>
      <c r="AO112" s="127"/>
    </row>
    <row r="113" spans="1:41" ht="15.75">
      <c r="A113" s="137"/>
      <c r="B113" s="137"/>
      <c r="C113" s="13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</row>
    <row r="114" spans="1:41" ht="15.75">
      <c r="A114" s="137"/>
      <c r="B114" s="137"/>
      <c r="C114" s="13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</row>
    <row r="115" spans="1:41" ht="15.75">
      <c r="A115" s="137"/>
      <c r="B115" s="137"/>
      <c r="C115" s="13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</row>
    <row r="116" spans="1:41" ht="15.75">
      <c r="A116" s="137"/>
      <c r="B116" s="137"/>
      <c r="C116" s="13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</row>
    <row r="117" spans="1:41" ht="15.75">
      <c r="A117" s="137"/>
      <c r="B117" s="137"/>
      <c r="C117" s="13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</row>
    <row r="118" spans="1:41" ht="15.75">
      <c r="A118" s="137"/>
      <c r="B118" s="137"/>
      <c r="C118" s="13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</row>
    <row r="119" spans="1:41" ht="15.75">
      <c r="A119" s="137"/>
      <c r="B119" s="137"/>
      <c r="C119" s="13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</row>
    <row r="120" spans="1:41" ht="15.75">
      <c r="A120" s="137"/>
      <c r="B120" s="137"/>
      <c r="C120" s="13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</row>
    <row r="121" spans="1:41" ht="15.75">
      <c r="A121" s="137"/>
      <c r="B121" s="137"/>
      <c r="C121" s="13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</row>
    <row r="122" spans="1:41" ht="15.75">
      <c r="A122" s="137"/>
      <c r="B122" s="137"/>
      <c r="C122" s="13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</row>
    <row r="123" spans="1:41" ht="15.75">
      <c r="A123" s="137"/>
      <c r="B123" s="137"/>
      <c r="C123" s="13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27"/>
      <c r="AN123" s="127"/>
      <c r="AO123" s="127"/>
    </row>
    <row r="124" spans="1:41" ht="15.75">
      <c r="A124" s="137"/>
      <c r="B124" s="137"/>
      <c r="C124" s="13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</row>
    <row r="125" spans="1:41" ht="15.75">
      <c r="A125" s="137"/>
      <c r="B125" s="137"/>
      <c r="C125" s="13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27"/>
      <c r="AN125" s="127"/>
      <c r="AO125" s="127"/>
    </row>
    <row r="126" spans="1:41" ht="15.75">
      <c r="A126" s="137"/>
      <c r="B126" s="137"/>
      <c r="C126" s="13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27"/>
      <c r="AN126" s="127"/>
      <c r="AO126" s="127"/>
    </row>
    <row r="127" spans="1:41" ht="15.75">
      <c r="A127" s="137"/>
      <c r="B127" s="137"/>
      <c r="C127" s="13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</row>
    <row r="128" spans="1:41" ht="15.75">
      <c r="A128" s="137"/>
      <c r="B128" s="137"/>
      <c r="C128" s="13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</row>
    <row r="129" spans="1:41" ht="15.75">
      <c r="A129" s="137"/>
      <c r="B129" s="137"/>
      <c r="C129" s="13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27"/>
      <c r="AN129" s="127"/>
      <c r="AO129" s="127"/>
    </row>
    <row r="130" spans="1:41" ht="15.75">
      <c r="A130" s="137"/>
      <c r="B130" s="137"/>
      <c r="C130" s="13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27"/>
      <c r="AN130" s="127"/>
      <c r="AO130" s="127"/>
    </row>
    <row r="131" spans="1:41" ht="15.75">
      <c r="A131" s="137"/>
      <c r="B131" s="137"/>
      <c r="C131" s="13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  <c r="AM131" s="127"/>
      <c r="AN131" s="127"/>
      <c r="AO131" s="127"/>
    </row>
    <row r="132" spans="1:41" ht="15.75">
      <c r="A132" s="137"/>
      <c r="B132" s="137"/>
      <c r="C132" s="13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  <c r="AM132" s="127"/>
      <c r="AN132" s="127"/>
      <c r="AO132" s="127"/>
    </row>
    <row r="133" spans="1:41" ht="15.75">
      <c r="A133" s="137"/>
      <c r="B133" s="137"/>
      <c r="C133" s="13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7"/>
    </row>
    <row r="134" spans="1:41" ht="15.75">
      <c r="A134" s="137"/>
      <c r="B134" s="137"/>
      <c r="C134" s="13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27"/>
      <c r="AN134" s="127"/>
      <c r="AO134" s="127"/>
    </row>
    <row r="135" spans="1:41" ht="15.75">
      <c r="A135" s="137"/>
      <c r="B135" s="137"/>
      <c r="C135" s="13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</row>
    <row r="136" spans="1:41" ht="15.75">
      <c r="A136" s="137"/>
      <c r="B136" s="137"/>
      <c r="C136" s="13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  <c r="AM136" s="127"/>
      <c r="AN136" s="127"/>
      <c r="AO136" s="127"/>
    </row>
    <row r="137" spans="1:41" ht="15.75">
      <c r="A137" s="137"/>
      <c r="B137" s="137"/>
      <c r="C137" s="13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  <c r="AM137" s="127"/>
      <c r="AN137" s="127"/>
      <c r="AO137" s="127"/>
    </row>
    <row r="138" spans="1:41" ht="15.75">
      <c r="A138" s="137"/>
      <c r="B138" s="137"/>
      <c r="C138" s="13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27"/>
      <c r="AN138" s="127"/>
      <c r="AO138" s="127"/>
    </row>
    <row r="139" spans="1:41" ht="15.75">
      <c r="A139" s="137"/>
      <c r="B139" s="137"/>
      <c r="C139" s="13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</row>
    <row r="140" spans="1:41" ht="15.75">
      <c r="A140" s="137"/>
      <c r="B140" s="137"/>
      <c r="C140" s="13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27"/>
      <c r="AN140" s="127"/>
      <c r="AO140" s="127"/>
    </row>
    <row r="141" spans="1:41" ht="15.75">
      <c r="A141" s="137"/>
      <c r="B141" s="137"/>
      <c r="C141" s="13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7"/>
    </row>
    <row r="142" spans="1:41" ht="15.75">
      <c r="A142" s="137"/>
      <c r="B142" s="137"/>
      <c r="C142" s="13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</row>
    <row r="143" spans="1:41" ht="15.75">
      <c r="A143" s="137"/>
      <c r="B143" s="137"/>
      <c r="C143" s="13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</row>
    <row r="144" spans="1:41" ht="15.75">
      <c r="A144" s="137"/>
      <c r="B144" s="137"/>
      <c r="C144" s="13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  <c r="AM144" s="127"/>
      <c r="AN144" s="127"/>
      <c r="AO144" s="127"/>
    </row>
    <row r="145" spans="1:41" ht="15.75">
      <c r="A145" s="137"/>
      <c r="B145" s="137"/>
      <c r="C145" s="13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</row>
    <row r="146" spans="1:41" ht="15.75">
      <c r="A146" s="137"/>
      <c r="B146" s="137"/>
      <c r="C146" s="13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27"/>
      <c r="AL146" s="127"/>
      <c r="AM146" s="127"/>
      <c r="AN146" s="127"/>
      <c r="AO146" s="127"/>
    </row>
    <row r="147" spans="1:41" ht="15.75">
      <c r="A147" s="137"/>
      <c r="B147" s="137"/>
      <c r="C147" s="13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</row>
    <row r="148" spans="1:41" ht="15.75">
      <c r="A148" s="137"/>
      <c r="B148" s="137"/>
      <c r="C148" s="13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</row>
    <row r="149" spans="1:41" ht="15.75">
      <c r="A149" s="137"/>
      <c r="B149" s="137"/>
      <c r="C149" s="13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27"/>
      <c r="AM149" s="127"/>
      <c r="AN149" s="127"/>
      <c r="AO149" s="127"/>
    </row>
    <row r="150" spans="1:41" ht="15.75">
      <c r="A150" s="137"/>
      <c r="B150" s="137"/>
      <c r="C150" s="13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  <c r="AM150" s="127"/>
      <c r="AN150" s="127"/>
      <c r="AO150" s="127"/>
    </row>
    <row r="151" spans="1:41" ht="15.75">
      <c r="A151" s="137"/>
      <c r="B151" s="137"/>
      <c r="C151" s="13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</row>
    <row r="152" spans="1:41" ht="15.75">
      <c r="A152" s="137"/>
      <c r="B152" s="137"/>
      <c r="C152" s="13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</row>
    <row r="153" spans="1:41" ht="15.75">
      <c r="A153" s="137"/>
      <c r="B153" s="137"/>
      <c r="C153" s="13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  <c r="AM153" s="127"/>
      <c r="AN153" s="127"/>
      <c r="AO153" s="127"/>
    </row>
    <row r="154" spans="1:41" ht="15.75">
      <c r="A154" s="137"/>
      <c r="B154" s="137"/>
      <c r="C154" s="13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  <c r="AM154" s="127"/>
      <c r="AN154" s="127"/>
      <c r="AO154" s="127"/>
    </row>
    <row r="155" spans="1:41" ht="15.75">
      <c r="A155" s="137"/>
      <c r="B155" s="137"/>
      <c r="C155" s="13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  <c r="AM155" s="127"/>
      <c r="AN155" s="127"/>
      <c r="AO155" s="127"/>
    </row>
    <row r="156" spans="1:41" ht="15.75">
      <c r="A156" s="137"/>
      <c r="B156" s="137"/>
      <c r="C156" s="13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</row>
    <row r="157" spans="1:41" ht="15.75">
      <c r="A157" s="137"/>
      <c r="B157" s="137"/>
      <c r="C157" s="13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7"/>
    </row>
    <row r="158" spans="1:41" ht="15.75">
      <c r="A158" s="137"/>
      <c r="B158" s="137"/>
      <c r="C158" s="13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  <c r="AM158" s="127"/>
      <c r="AN158" s="127"/>
      <c r="AO158" s="127"/>
    </row>
    <row r="159" spans="1:41" ht="15.75">
      <c r="A159" s="137"/>
      <c r="B159" s="137"/>
      <c r="C159" s="13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7"/>
    </row>
    <row r="160" spans="1:41" ht="15.75">
      <c r="A160" s="137"/>
      <c r="B160" s="137"/>
      <c r="C160" s="13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  <c r="AM160" s="127"/>
      <c r="AN160" s="127"/>
      <c r="AO160" s="127"/>
    </row>
    <row r="161" spans="1:41" ht="15.75">
      <c r="A161" s="137"/>
      <c r="B161" s="137"/>
      <c r="C161" s="13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</row>
    <row r="162" spans="1:41" ht="15.75">
      <c r="A162" s="137"/>
      <c r="B162" s="137"/>
      <c r="C162" s="13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  <c r="AM162" s="127"/>
      <c r="AN162" s="127"/>
      <c r="AO162" s="127"/>
    </row>
    <row r="163" spans="1:41" ht="15.75">
      <c r="A163" s="137"/>
      <c r="B163" s="137"/>
      <c r="C163" s="13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  <c r="AM163" s="127"/>
      <c r="AN163" s="127"/>
      <c r="AO163" s="127"/>
    </row>
    <row r="164" spans="1:41" ht="15.75">
      <c r="A164" s="137"/>
      <c r="B164" s="137"/>
      <c r="C164" s="13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  <c r="AM164" s="127"/>
      <c r="AN164" s="127"/>
      <c r="AO164" s="127"/>
    </row>
    <row r="165" spans="1:41" ht="15.75">
      <c r="A165" s="137"/>
      <c r="B165" s="137"/>
      <c r="C165" s="13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</row>
    <row r="166" spans="1:41" ht="15.75">
      <c r="A166" s="137"/>
      <c r="B166" s="137"/>
      <c r="C166" s="13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  <c r="AI166" s="127"/>
      <c r="AJ166" s="127"/>
      <c r="AK166" s="127"/>
      <c r="AL166" s="127"/>
      <c r="AM166" s="127"/>
      <c r="AN166" s="127"/>
      <c r="AO166" s="127"/>
    </row>
    <row r="167" spans="1:41" ht="15.75">
      <c r="A167" s="137"/>
      <c r="B167" s="137"/>
      <c r="C167" s="13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  <c r="AI167" s="127"/>
      <c r="AJ167" s="127"/>
      <c r="AK167" s="127"/>
      <c r="AL167" s="127"/>
      <c r="AM167" s="127"/>
      <c r="AN167" s="127"/>
      <c r="AO167" s="127"/>
    </row>
    <row r="168" spans="1:41" ht="15.75">
      <c r="A168" s="137"/>
      <c r="B168" s="137"/>
      <c r="C168" s="13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</row>
    <row r="169" spans="1:41" ht="15.75">
      <c r="A169" s="137"/>
      <c r="B169" s="137"/>
      <c r="C169" s="13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  <c r="AI169" s="127"/>
      <c r="AJ169" s="127"/>
      <c r="AK169" s="127"/>
      <c r="AL169" s="127"/>
      <c r="AM169" s="127"/>
      <c r="AN169" s="127"/>
      <c r="AO169" s="127"/>
    </row>
    <row r="170" spans="1:41" ht="15.75">
      <c r="A170" s="137"/>
      <c r="B170" s="137"/>
      <c r="C170" s="13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  <c r="AI170" s="127"/>
      <c r="AJ170" s="127"/>
      <c r="AK170" s="127"/>
      <c r="AL170" s="127"/>
      <c r="AM170" s="127"/>
      <c r="AN170" s="127"/>
      <c r="AO170" s="127"/>
    </row>
    <row r="171" spans="1:41" ht="15.75">
      <c r="A171" s="137"/>
      <c r="B171" s="137"/>
      <c r="C171" s="13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  <c r="AI171" s="127"/>
      <c r="AJ171" s="127"/>
      <c r="AK171" s="127"/>
      <c r="AL171" s="127"/>
      <c r="AM171" s="127"/>
      <c r="AN171" s="127"/>
      <c r="AO171" s="127"/>
    </row>
    <row r="172" spans="1:41" ht="15.75">
      <c r="A172" s="137"/>
      <c r="B172" s="137"/>
      <c r="C172" s="13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  <c r="AI172" s="127"/>
      <c r="AJ172" s="127"/>
      <c r="AK172" s="127"/>
      <c r="AL172" s="127"/>
      <c r="AM172" s="127"/>
      <c r="AN172" s="127"/>
      <c r="AO172" s="127"/>
    </row>
    <row r="173" spans="1:41" ht="15.75">
      <c r="A173" s="137"/>
      <c r="B173" s="137"/>
      <c r="C173" s="13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  <c r="AI173" s="127"/>
      <c r="AJ173" s="127"/>
      <c r="AK173" s="127"/>
      <c r="AL173" s="127"/>
      <c r="AM173" s="127"/>
      <c r="AN173" s="127"/>
      <c r="AO173" s="127"/>
    </row>
    <row r="174" spans="1:41" ht="15.75">
      <c r="A174" s="137"/>
      <c r="B174" s="137"/>
      <c r="C174" s="13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  <c r="AI174" s="127"/>
      <c r="AJ174" s="127"/>
      <c r="AK174" s="127"/>
      <c r="AL174" s="127"/>
      <c r="AM174" s="127"/>
      <c r="AN174" s="127"/>
      <c r="AO174" s="127"/>
    </row>
    <row r="175" spans="1:41" ht="15.75">
      <c r="A175" s="137"/>
      <c r="B175" s="137"/>
      <c r="C175" s="13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  <c r="AI175" s="127"/>
      <c r="AJ175" s="127"/>
      <c r="AK175" s="127"/>
      <c r="AL175" s="127"/>
      <c r="AM175" s="127"/>
      <c r="AN175" s="127"/>
      <c r="AO175" s="127"/>
    </row>
    <row r="176" spans="1:41" ht="15.75">
      <c r="A176" s="137"/>
      <c r="B176" s="137"/>
      <c r="C176" s="13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  <c r="AI176" s="127"/>
      <c r="AJ176" s="127"/>
      <c r="AK176" s="127"/>
      <c r="AL176" s="127"/>
      <c r="AM176" s="127"/>
      <c r="AN176" s="127"/>
      <c r="AO176" s="127"/>
    </row>
    <row r="177" spans="1:41" ht="15.75">
      <c r="A177" s="137"/>
      <c r="B177" s="137"/>
      <c r="C177" s="13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</row>
    <row r="178" spans="1:41" ht="15.75">
      <c r="A178" s="137"/>
      <c r="B178" s="137"/>
      <c r="C178" s="13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</row>
    <row r="179" spans="1:41" ht="15.75">
      <c r="A179" s="137"/>
      <c r="B179" s="137"/>
      <c r="C179" s="13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</row>
    <row r="180" spans="1:41" ht="15.75">
      <c r="A180" s="137"/>
      <c r="B180" s="137"/>
      <c r="C180" s="13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  <c r="AI180" s="127"/>
      <c r="AJ180" s="127"/>
      <c r="AK180" s="127"/>
      <c r="AL180" s="127"/>
      <c r="AM180" s="127"/>
      <c r="AN180" s="127"/>
      <c r="AO180" s="127"/>
    </row>
    <row r="181" spans="1:41" ht="15.75">
      <c r="A181" s="137"/>
      <c r="B181" s="137"/>
      <c r="C181" s="13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</row>
    <row r="182" spans="1:41" ht="15.75">
      <c r="A182" s="137"/>
      <c r="B182" s="137"/>
      <c r="C182" s="13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  <c r="AI182" s="127"/>
      <c r="AJ182" s="127"/>
      <c r="AK182" s="127"/>
      <c r="AL182" s="127"/>
      <c r="AM182" s="127"/>
      <c r="AN182" s="127"/>
      <c r="AO182" s="127"/>
    </row>
    <row r="183" spans="1:41" ht="15.75">
      <c r="A183" s="137"/>
      <c r="B183" s="137"/>
      <c r="C183" s="13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  <c r="AI183" s="127"/>
      <c r="AJ183" s="127"/>
      <c r="AK183" s="127"/>
      <c r="AL183" s="127"/>
      <c r="AM183" s="127"/>
      <c r="AN183" s="127"/>
      <c r="AO183" s="127"/>
    </row>
    <row r="184" spans="1:41" ht="15.75">
      <c r="A184" s="137"/>
      <c r="B184" s="137"/>
      <c r="C184" s="13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  <c r="AI184" s="127"/>
      <c r="AJ184" s="127"/>
      <c r="AK184" s="127"/>
      <c r="AL184" s="127"/>
      <c r="AM184" s="127"/>
      <c r="AN184" s="127"/>
      <c r="AO184" s="127"/>
    </row>
    <row r="185" spans="1:41" ht="15.75">
      <c r="A185" s="137"/>
      <c r="B185" s="137"/>
      <c r="C185" s="13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  <c r="AI185" s="127"/>
      <c r="AJ185" s="127"/>
      <c r="AK185" s="127"/>
      <c r="AL185" s="127"/>
      <c r="AM185" s="127"/>
      <c r="AN185" s="127"/>
      <c r="AO185" s="127"/>
    </row>
    <row r="186" spans="1:41" ht="15.75">
      <c r="A186" s="137"/>
      <c r="B186" s="137"/>
      <c r="C186" s="13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  <c r="AI186" s="127"/>
      <c r="AJ186" s="127"/>
      <c r="AK186" s="127"/>
      <c r="AL186" s="127"/>
      <c r="AM186" s="127"/>
      <c r="AN186" s="127"/>
      <c r="AO186" s="127"/>
    </row>
    <row r="187" spans="1:41" ht="15.75">
      <c r="A187" s="137"/>
      <c r="B187" s="137"/>
      <c r="C187" s="13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  <c r="AI187" s="127"/>
      <c r="AJ187" s="127"/>
      <c r="AK187" s="127"/>
      <c r="AL187" s="127"/>
      <c r="AM187" s="127"/>
      <c r="AN187" s="127"/>
      <c r="AO187" s="127"/>
    </row>
    <row r="188" spans="1:41" ht="15.75">
      <c r="A188" s="137"/>
      <c r="B188" s="137"/>
      <c r="C188" s="13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  <c r="AI188" s="127"/>
      <c r="AJ188" s="127"/>
      <c r="AK188" s="127"/>
      <c r="AL188" s="127"/>
      <c r="AM188" s="127"/>
      <c r="AN188" s="127"/>
      <c r="AO188" s="127"/>
    </row>
    <row r="189" spans="1:41" ht="15.75">
      <c r="A189" s="137"/>
      <c r="B189" s="137"/>
      <c r="C189" s="13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</row>
    <row r="190" spans="1:41" ht="15.75">
      <c r="A190" s="137"/>
      <c r="B190" s="137"/>
      <c r="C190" s="13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27"/>
      <c r="AL190" s="127"/>
      <c r="AM190" s="127"/>
      <c r="AN190" s="127"/>
      <c r="AO190" s="127"/>
    </row>
    <row r="191" spans="1:41" ht="15.75">
      <c r="A191" s="137"/>
      <c r="B191" s="137"/>
      <c r="C191" s="13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</row>
    <row r="192" spans="1:41" ht="15.75">
      <c r="A192" s="137"/>
      <c r="B192" s="137"/>
      <c r="C192" s="13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</row>
    <row r="193" spans="1:41" ht="15.75">
      <c r="A193" s="137"/>
      <c r="B193" s="137"/>
      <c r="C193" s="13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  <c r="AI193" s="127"/>
      <c r="AJ193" s="127"/>
      <c r="AK193" s="127"/>
      <c r="AL193" s="127"/>
      <c r="AM193" s="127"/>
      <c r="AN193" s="127"/>
      <c r="AO193" s="127"/>
    </row>
    <row r="194" spans="1:41" ht="15.75">
      <c r="A194" s="137"/>
      <c r="B194" s="137"/>
      <c r="C194" s="13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27"/>
      <c r="AL194" s="127"/>
      <c r="AM194" s="127"/>
      <c r="AN194" s="127"/>
      <c r="AO194" s="127"/>
    </row>
    <row r="195" spans="1:41" ht="15.75">
      <c r="A195" s="137"/>
      <c r="B195" s="137"/>
      <c r="C195" s="13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</row>
    <row r="196" spans="1:41" ht="15.75">
      <c r="A196" s="137"/>
      <c r="B196" s="137"/>
      <c r="C196" s="13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</row>
    <row r="197" spans="1:41" ht="15.75">
      <c r="A197" s="137"/>
      <c r="B197" s="137"/>
      <c r="C197" s="13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27"/>
      <c r="AO197" s="127"/>
    </row>
    <row r="198" spans="1:41" ht="15.75">
      <c r="A198" s="137"/>
      <c r="B198" s="137"/>
      <c r="C198" s="13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27"/>
      <c r="AO198" s="127"/>
    </row>
    <row r="199" spans="1:41" ht="15.75">
      <c r="A199" s="137"/>
      <c r="B199" s="137"/>
      <c r="C199" s="13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</row>
    <row r="200" spans="1:41" ht="15.75">
      <c r="A200" s="137"/>
      <c r="B200" s="137"/>
      <c r="C200" s="13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27"/>
      <c r="AO200" s="127"/>
    </row>
    <row r="201" spans="1:41" ht="15.75">
      <c r="A201" s="137"/>
      <c r="B201" s="137"/>
      <c r="C201" s="13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  <c r="AI201" s="127"/>
      <c r="AJ201" s="127"/>
      <c r="AK201" s="127"/>
      <c r="AL201" s="127"/>
      <c r="AM201" s="127"/>
      <c r="AN201" s="127"/>
      <c r="AO201" s="127"/>
    </row>
    <row r="202" spans="1:41" ht="15.75">
      <c r="A202" s="137"/>
      <c r="B202" s="137"/>
      <c r="C202" s="13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27"/>
      <c r="AO202" s="127"/>
    </row>
    <row r="203" spans="1:41" ht="15.75">
      <c r="A203" s="137"/>
      <c r="B203" s="137"/>
      <c r="C203" s="13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27"/>
      <c r="AO203" s="127"/>
    </row>
    <row r="204" spans="1:41" ht="15.75">
      <c r="A204" s="137"/>
      <c r="B204" s="137"/>
      <c r="C204" s="13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27"/>
      <c r="AL204" s="127"/>
      <c r="AM204" s="127"/>
      <c r="AN204" s="127"/>
      <c r="AO204" s="127"/>
    </row>
    <row r="205" spans="1:41" ht="15.75">
      <c r="A205" s="137"/>
      <c r="B205" s="137"/>
      <c r="C205" s="13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  <c r="AI205" s="127"/>
      <c r="AJ205" s="127"/>
      <c r="AK205" s="127"/>
      <c r="AL205" s="127"/>
      <c r="AM205" s="127"/>
      <c r="AN205" s="127"/>
      <c r="AO205" s="127"/>
    </row>
    <row r="206" spans="1:41" ht="15.75">
      <c r="A206" s="137"/>
      <c r="B206" s="137"/>
      <c r="C206" s="13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27"/>
      <c r="AO206" s="127"/>
    </row>
    <row r="207" spans="1:41" ht="15.75">
      <c r="A207" s="137"/>
      <c r="B207" s="137"/>
      <c r="C207" s="13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</row>
    <row r="208" spans="1:41" ht="15.75">
      <c r="A208" s="137"/>
      <c r="B208" s="137"/>
      <c r="C208" s="13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</row>
    <row r="209" spans="1:41" ht="15.75">
      <c r="A209" s="137"/>
      <c r="B209" s="137"/>
      <c r="C209" s="13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27"/>
      <c r="AL209" s="127"/>
      <c r="AM209" s="127"/>
      <c r="AN209" s="127"/>
      <c r="AO209" s="127"/>
    </row>
    <row r="210" spans="1:41" ht="15.75">
      <c r="A210" s="137"/>
      <c r="B210" s="137"/>
      <c r="C210" s="13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27"/>
      <c r="AO210" s="127"/>
    </row>
    <row r="211" spans="1:41" ht="15.75">
      <c r="A211" s="137"/>
      <c r="B211" s="137"/>
      <c r="C211" s="13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</row>
    <row r="212" spans="1:41" ht="15.75">
      <c r="A212" s="137"/>
      <c r="B212" s="137"/>
      <c r="C212" s="13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27"/>
      <c r="AL212" s="127"/>
      <c r="AM212" s="127"/>
      <c r="AN212" s="127"/>
      <c r="AO212" s="127"/>
    </row>
    <row r="213" spans="1:41" ht="15.75">
      <c r="A213" s="137"/>
      <c r="B213" s="137"/>
      <c r="C213" s="13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27"/>
      <c r="AL213" s="127"/>
      <c r="AM213" s="127"/>
      <c r="AN213" s="127"/>
      <c r="AO213" s="127"/>
    </row>
    <row r="214" spans="1:41" ht="15.75">
      <c r="A214" s="137"/>
      <c r="B214" s="137"/>
      <c r="C214" s="13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27"/>
      <c r="AO214" s="127"/>
    </row>
    <row r="215" spans="1:41" ht="15.75">
      <c r="A215" s="137"/>
      <c r="B215" s="137"/>
      <c r="C215" s="13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27"/>
      <c r="AO215" s="127"/>
    </row>
    <row r="216" spans="1:41" ht="15.75">
      <c r="A216" s="137"/>
      <c r="B216" s="137"/>
      <c r="C216" s="13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27"/>
      <c r="AL216" s="127"/>
      <c r="AM216" s="127"/>
      <c r="AN216" s="127"/>
      <c r="AO216" s="127"/>
    </row>
    <row r="217" spans="1:41" ht="16.5">
      <c r="A217" s="138"/>
      <c r="B217" s="138"/>
      <c r="C217" s="138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</row>
    <row r="218" spans="1:41" ht="16.5">
      <c r="A218" s="138"/>
      <c r="B218" s="138"/>
      <c r="C218" s="138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  <c r="AI218" s="127"/>
      <c r="AJ218" s="127"/>
      <c r="AK218" s="127"/>
      <c r="AL218" s="127"/>
      <c r="AM218" s="127"/>
      <c r="AN218" s="127"/>
      <c r="AO218" s="127"/>
    </row>
    <row r="219" spans="1:41" ht="16.5">
      <c r="A219" s="138"/>
      <c r="B219" s="138"/>
      <c r="C219" s="138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</row>
    <row r="220" spans="1:41" ht="16.5">
      <c r="A220" s="138"/>
      <c r="B220" s="138"/>
      <c r="C220" s="138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27"/>
      <c r="AL220" s="127"/>
      <c r="AM220" s="127"/>
      <c r="AN220" s="127"/>
      <c r="AO220" s="127"/>
    </row>
    <row r="221" spans="1:41" ht="16.5">
      <c r="A221" s="138"/>
      <c r="B221" s="138"/>
      <c r="C221" s="138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27"/>
      <c r="AL221" s="127"/>
      <c r="AM221" s="127"/>
      <c r="AN221" s="127"/>
      <c r="AO221" s="127"/>
    </row>
    <row r="222" spans="1:41" ht="16.5">
      <c r="A222" s="138"/>
      <c r="B222" s="138"/>
      <c r="C222" s="138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27"/>
      <c r="AL222" s="127"/>
      <c r="AM222" s="127"/>
      <c r="AN222" s="127"/>
      <c r="AO222" s="127"/>
    </row>
    <row r="223" spans="1:41" ht="16.5">
      <c r="A223" s="138"/>
      <c r="B223" s="138"/>
      <c r="C223" s="138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  <c r="AI223" s="127"/>
      <c r="AJ223" s="127"/>
      <c r="AK223" s="127"/>
      <c r="AL223" s="127"/>
      <c r="AM223" s="127"/>
      <c r="AN223" s="127"/>
      <c r="AO223" s="127"/>
    </row>
    <row r="224" spans="1:41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  <c r="AI224" s="127"/>
      <c r="AJ224" s="127"/>
      <c r="AK224" s="127"/>
      <c r="AL224" s="127"/>
      <c r="AM224" s="127"/>
      <c r="AN224" s="127"/>
      <c r="AO224" s="127"/>
    </row>
    <row r="225" spans="1:41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  <c r="AI225" s="127"/>
      <c r="AJ225" s="127"/>
      <c r="AK225" s="127"/>
      <c r="AL225" s="127"/>
      <c r="AM225" s="127"/>
      <c r="AN225" s="127"/>
      <c r="AO225" s="127"/>
    </row>
    <row r="226" spans="1:41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27"/>
      <c r="AO226" s="127"/>
    </row>
    <row r="227" spans="1:41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27"/>
      <c r="AL227" s="127"/>
      <c r="AM227" s="127"/>
      <c r="AN227" s="127"/>
      <c r="AO227" s="127"/>
    </row>
    <row r="228" spans="1:41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127"/>
      <c r="AN228" s="127"/>
      <c r="AO228" s="127"/>
    </row>
    <row r="229" spans="1:41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  <c r="AI229" s="127"/>
      <c r="AJ229" s="127"/>
      <c r="AK229" s="127"/>
      <c r="AL229" s="127"/>
      <c r="AM229" s="127"/>
      <c r="AN229" s="127"/>
      <c r="AO229" s="127"/>
    </row>
    <row r="230" spans="1:41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  <c r="AI230" s="127"/>
      <c r="AJ230" s="127"/>
      <c r="AK230" s="127"/>
      <c r="AL230" s="127"/>
      <c r="AM230" s="127"/>
      <c r="AN230" s="127"/>
      <c r="AO230" s="127"/>
    </row>
    <row r="231" spans="1:4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  <c r="AI231" s="127"/>
      <c r="AJ231" s="127"/>
      <c r="AK231" s="127"/>
      <c r="AL231" s="127"/>
      <c r="AM231" s="127"/>
      <c r="AN231" s="127"/>
      <c r="AO231" s="127"/>
    </row>
    <row r="232" spans="1:41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27"/>
      <c r="AO232" s="127"/>
    </row>
    <row r="233" spans="1:41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27"/>
      <c r="AL233" s="127"/>
      <c r="AM233" s="127"/>
      <c r="AN233" s="127"/>
      <c r="AO233" s="127"/>
    </row>
    <row r="234" spans="1:41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27"/>
      <c r="AK234" s="127"/>
      <c r="AL234" s="127"/>
      <c r="AM234" s="127"/>
      <c r="AN234" s="127"/>
      <c r="AO234" s="127"/>
    </row>
    <row r="235" spans="1:41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  <c r="AI235" s="127"/>
      <c r="AJ235" s="127"/>
      <c r="AK235" s="127"/>
      <c r="AL235" s="127"/>
      <c r="AM235" s="127"/>
      <c r="AN235" s="127"/>
      <c r="AO235" s="127"/>
    </row>
    <row r="236" spans="1:41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  <c r="AI236" s="127"/>
      <c r="AJ236" s="127"/>
      <c r="AK236" s="127"/>
      <c r="AL236" s="127"/>
      <c r="AM236" s="127"/>
      <c r="AN236" s="127"/>
      <c r="AO236" s="127"/>
    </row>
    <row r="237" spans="1:41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  <c r="AI237" s="127"/>
      <c r="AJ237" s="127"/>
      <c r="AK237" s="127"/>
      <c r="AL237" s="127"/>
      <c r="AM237" s="127"/>
      <c r="AN237" s="127"/>
      <c r="AO237" s="127"/>
    </row>
    <row r="238" spans="1:41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  <c r="AI238" s="127"/>
      <c r="AJ238" s="127"/>
      <c r="AK238" s="127"/>
      <c r="AL238" s="127"/>
      <c r="AM238" s="127"/>
      <c r="AN238" s="127"/>
      <c r="AO238" s="127"/>
    </row>
    <row r="239" spans="1:41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  <c r="AI239" s="127"/>
      <c r="AJ239" s="127"/>
      <c r="AK239" s="127"/>
      <c r="AL239" s="127"/>
      <c r="AM239" s="127"/>
      <c r="AN239" s="127"/>
      <c r="AO239" s="127"/>
    </row>
    <row r="240" spans="1:41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  <c r="AI240" s="127"/>
      <c r="AJ240" s="127"/>
      <c r="AK240" s="127"/>
      <c r="AL240" s="127"/>
      <c r="AM240" s="127"/>
      <c r="AN240" s="127"/>
      <c r="AO240" s="127"/>
    </row>
    <row r="241" spans="1: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  <c r="AI241" s="127"/>
      <c r="AJ241" s="127"/>
      <c r="AK241" s="127"/>
      <c r="AL241" s="127"/>
      <c r="AM241" s="127"/>
      <c r="AN241" s="127"/>
      <c r="AO241" s="127"/>
    </row>
    <row r="242" spans="1:41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  <c r="AI242" s="127"/>
      <c r="AJ242" s="127"/>
      <c r="AK242" s="127"/>
      <c r="AL242" s="127"/>
      <c r="AM242" s="127"/>
      <c r="AN242" s="127"/>
      <c r="AO242" s="127"/>
    </row>
    <row r="243" spans="1:41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  <c r="AI243" s="127"/>
      <c r="AJ243" s="127"/>
      <c r="AK243" s="127"/>
      <c r="AL243" s="127"/>
      <c r="AM243" s="127"/>
      <c r="AN243" s="127"/>
      <c r="AO243" s="127"/>
    </row>
    <row r="244" spans="1:41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  <c r="AI244" s="127"/>
      <c r="AJ244" s="127"/>
      <c r="AK244" s="127"/>
      <c r="AL244" s="127"/>
      <c r="AM244" s="127"/>
      <c r="AN244" s="127"/>
      <c r="AO244" s="127"/>
    </row>
    <row r="245" spans="1:41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  <c r="AI245" s="127"/>
      <c r="AJ245" s="127"/>
      <c r="AK245" s="127"/>
      <c r="AL245" s="127"/>
      <c r="AM245" s="127"/>
      <c r="AN245" s="127"/>
      <c r="AO245" s="127"/>
    </row>
    <row r="246" spans="1:41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27"/>
      <c r="AL246" s="127"/>
      <c r="AM246" s="127"/>
      <c r="AN246" s="127"/>
      <c r="AO246" s="127"/>
    </row>
    <row r="247" spans="1:41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27"/>
      <c r="AL247" s="127"/>
      <c r="AM247" s="127"/>
      <c r="AN247" s="127"/>
      <c r="AO247" s="127"/>
    </row>
    <row r="248" spans="1:41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  <c r="AI248" s="127"/>
      <c r="AJ248" s="127"/>
      <c r="AK248" s="127"/>
      <c r="AL248" s="127"/>
      <c r="AM248" s="127"/>
      <c r="AN248" s="127"/>
      <c r="AO248" s="127"/>
    </row>
    <row r="249" spans="1:41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  <c r="AI249" s="127"/>
      <c r="AJ249" s="127"/>
      <c r="AK249" s="127"/>
      <c r="AL249" s="127"/>
      <c r="AM249" s="127"/>
      <c r="AN249" s="127"/>
      <c r="AO249" s="127"/>
    </row>
    <row r="250" spans="1:41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  <c r="AI250" s="127"/>
      <c r="AJ250" s="127"/>
      <c r="AK250" s="127"/>
      <c r="AL250" s="127"/>
      <c r="AM250" s="127"/>
      <c r="AN250" s="127"/>
      <c r="AO250" s="127"/>
    </row>
    <row r="251" spans="1:4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  <c r="AI251" s="127"/>
      <c r="AJ251" s="127"/>
      <c r="AK251" s="127"/>
      <c r="AL251" s="127"/>
      <c r="AM251" s="127"/>
      <c r="AN251" s="127"/>
      <c r="AO251" s="127"/>
    </row>
    <row r="252" spans="1:41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  <c r="AI252" s="127"/>
      <c r="AJ252" s="127"/>
      <c r="AK252" s="127"/>
      <c r="AL252" s="127"/>
      <c r="AM252" s="127"/>
      <c r="AN252" s="127"/>
      <c r="AO252" s="127"/>
    </row>
    <row r="253" spans="1:41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  <c r="AI253" s="127"/>
      <c r="AJ253" s="127"/>
      <c r="AK253" s="127"/>
      <c r="AL253" s="127"/>
      <c r="AM253" s="127"/>
      <c r="AN253" s="127"/>
      <c r="AO253" s="127"/>
    </row>
    <row r="254" spans="1:41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  <c r="AI254" s="127"/>
      <c r="AJ254" s="127"/>
      <c r="AK254" s="127"/>
      <c r="AL254" s="127"/>
      <c r="AM254" s="127"/>
      <c r="AN254" s="127"/>
      <c r="AO254" s="127"/>
    </row>
    <row r="255" spans="1:41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  <c r="AI255" s="127"/>
      <c r="AJ255" s="127"/>
      <c r="AK255" s="127"/>
      <c r="AL255" s="127"/>
      <c r="AM255" s="127"/>
      <c r="AN255" s="127"/>
      <c r="AO255" s="127"/>
    </row>
    <row r="256" spans="1:41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  <c r="AI256" s="127"/>
      <c r="AJ256" s="127"/>
      <c r="AK256" s="127"/>
      <c r="AL256" s="127"/>
      <c r="AM256" s="127"/>
      <c r="AN256" s="127"/>
      <c r="AO256" s="127"/>
    </row>
    <row r="257" spans="1:41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  <c r="AI257" s="127"/>
      <c r="AJ257" s="127"/>
      <c r="AK257" s="127"/>
      <c r="AL257" s="127"/>
      <c r="AM257" s="127"/>
      <c r="AN257" s="127"/>
      <c r="AO257" s="127"/>
    </row>
    <row r="258" spans="1:41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  <c r="AI258" s="127"/>
      <c r="AJ258" s="127"/>
      <c r="AK258" s="127"/>
      <c r="AL258" s="127"/>
      <c r="AM258" s="127"/>
      <c r="AN258" s="127"/>
      <c r="AO258" s="127"/>
    </row>
    <row r="259" spans="1:41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  <c r="AI259" s="127"/>
      <c r="AJ259" s="127"/>
      <c r="AK259" s="127"/>
      <c r="AL259" s="127"/>
      <c r="AM259" s="127"/>
      <c r="AN259" s="127"/>
      <c r="AO259" s="127"/>
    </row>
    <row r="260" spans="1:41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</row>
    <row r="261" spans="1:4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  <c r="AI261" s="127"/>
      <c r="AJ261" s="127"/>
      <c r="AK261" s="127"/>
      <c r="AL261" s="127"/>
      <c r="AM261" s="127"/>
      <c r="AN261" s="127"/>
      <c r="AO261" s="127"/>
    </row>
    <row r="262" spans="1:41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27"/>
      <c r="AO262" s="127"/>
    </row>
    <row r="263" spans="1:41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</row>
    <row r="264" spans="1:41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</row>
    <row r="265" spans="1:41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27"/>
      <c r="AL265" s="127"/>
      <c r="AM265" s="127"/>
      <c r="AN265" s="127"/>
      <c r="AO265" s="127"/>
    </row>
    <row r="266" spans="1:41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27"/>
      <c r="AO266" s="127"/>
    </row>
    <row r="267" spans="1:41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27"/>
      <c r="AL267" s="127"/>
      <c r="AM267" s="127"/>
      <c r="AN267" s="127"/>
      <c r="AO267" s="127"/>
    </row>
    <row r="268" spans="1:41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27"/>
      <c r="AL268" s="127"/>
      <c r="AM268" s="127"/>
      <c r="AN268" s="127"/>
      <c r="AO268" s="127"/>
    </row>
    <row r="269" spans="1:41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27"/>
      <c r="AL269" s="127"/>
      <c r="AM269" s="127"/>
      <c r="AN269" s="127"/>
      <c r="AO269" s="127"/>
    </row>
    <row r="270" spans="1:41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27"/>
      <c r="AL270" s="127"/>
      <c r="AM270" s="127"/>
      <c r="AN270" s="127"/>
      <c r="AO270" s="127"/>
    </row>
    <row r="271" spans="1:4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</row>
    <row r="272" spans="1:41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27"/>
      <c r="AL272" s="127"/>
      <c r="AM272" s="127"/>
      <c r="AN272" s="127"/>
      <c r="AO272" s="127"/>
    </row>
    <row r="273" spans="1:41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27"/>
      <c r="AL273" s="127"/>
      <c r="AM273" s="127"/>
      <c r="AN273" s="127"/>
      <c r="AO273" s="127"/>
    </row>
    <row r="274" spans="1:41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27"/>
      <c r="AL274" s="127"/>
      <c r="AM274" s="127"/>
      <c r="AN274" s="127"/>
      <c r="AO274" s="127"/>
    </row>
    <row r="275" spans="1:41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27"/>
      <c r="AL275" s="127"/>
      <c r="AM275" s="127"/>
      <c r="AN275" s="127"/>
      <c r="AO275" s="127"/>
    </row>
    <row r="276" spans="1:41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27"/>
      <c r="AL276" s="127"/>
      <c r="AM276" s="127"/>
      <c r="AN276" s="127"/>
      <c r="AO276" s="127"/>
    </row>
    <row r="277" spans="1:41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27"/>
      <c r="AL277" s="127"/>
      <c r="AM277" s="127"/>
      <c r="AN277" s="127"/>
      <c r="AO277" s="127"/>
    </row>
    <row r="278" spans="1:41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27"/>
      <c r="AL278" s="127"/>
      <c r="AM278" s="127"/>
      <c r="AN278" s="127"/>
      <c r="AO278" s="127"/>
    </row>
    <row r="279" spans="1:41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27"/>
      <c r="AL279" s="127"/>
      <c r="AM279" s="127"/>
      <c r="AN279" s="127"/>
      <c r="AO279" s="127"/>
    </row>
    <row r="280" spans="1:41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27"/>
      <c r="AL280" s="127"/>
      <c r="AM280" s="127"/>
      <c r="AN280" s="127"/>
      <c r="AO280" s="127"/>
    </row>
    <row r="281" spans="1:4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27"/>
      <c r="AL281" s="127"/>
      <c r="AM281" s="127"/>
      <c r="AN281" s="127"/>
      <c r="AO281" s="127"/>
    </row>
    <row r="282" spans="1:41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</row>
    <row r="283" spans="1:41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</row>
    <row r="284" spans="1:41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  <c r="AI284" s="127"/>
      <c r="AJ284" s="127"/>
      <c r="AK284" s="127"/>
      <c r="AL284" s="127"/>
      <c r="AM284" s="127"/>
      <c r="AN284" s="127"/>
      <c r="AO284" s="127"/>
    </row>
    <row r="285" spans="1:41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27"/>
      <c r="AL285" s="127"/>
      <c r="AM285" s="127"/>
      <c r="AN285" s="127"/>
      <c r="AO285" s="127"/>
    </row>
    <row r="286" spans="1:41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  <c r="AI286" s="127"/>
      <c r="AJ286" s="127"/>
      <c r="AK286" s="127"/>
      <c r="AL286" s="127"/>
      <c r="AM286" s="127"/>
      <c r="AN286" s="127"/>
      <c r="AO286" s="127"/>
    </row>
    <row r="287" spans="1:41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</row>
    <row r="288" spans="1:41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  <c r="AI288" s="127"/>
      <c r="AJ288" s="127"/>
      <c r="AK288" s="127"/>
      <c r="AL288" s="127"/>
      <c r="AM288" s="127"/>
      <c r="AN288" s="127"/>
      <c r="AO288" s="127"/>
    </row>
    <row r="289" spans="1:41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127"/>
      <c r="AL289" s="127"/>
      <c r="AM289" s="127"/>
      <c r="AN289" s="127"/>
      <c r="AO289" s="127"/>
    </row>
    <row r="290" spans="1:41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27"/>
      <c r="AL290" s="127"/>
      <c r="AM290" s="127"/>
      <c r="AN290" s="127"/>
      <c r="AO290" s="127"/>
    </row>
    <row r="291" spans="1:4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127"/>
      <c r="AL291" s="127"/>
      <c r="AM291" s="127"/>
      <c r="AN291" s="127"/>
      <c r="AO291" s="127"/>
    </row>
    <row r="292" spans="1:41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127"/>
      <c r="AL292" s="127"/>
      <c r="AM292" s="127"/>
      <c r="AN292" s="127"/>
      <c r="AO292" s="127"/>
    </row>
    <row r="293" spans="1:41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27"/>
      <c r="AO293" s="127"/>
    </row>
    <row r="294" spans="1:41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  <c r="AI294" s="127"/>
      <c r="AJ294" s="127"/>
      <c r="AK294" s="127"/>
      <c r="AL294" s="127"/>
      <c r="AM294" s="127"/>
      <c r="AN294" s="127"/>
      <c r="AO294" s="127"/>
    </row>
    <row r="295" spans="1:41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27"/>
      <c r="AL295" s="127"/>
      <c r="AM295" s="127"/>
      <c r="AN295" s="127"/>
      <c r="AO295" s="127"/>
    </row>
    <row r="296" spans="1:41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27"/>
      <c r="AL296" s="127"/>
      <c r="AM296" s="127"/>
      <c r="AN296" s="127"/>
      <c r="AO296" s="127"/>
    </row>
    <row r="297" spans="1:41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  <c r="AI297" s="127"/>
      <c r="AJ297" s="127"/>
      <c r="AK297" s="127"/>
      <c r="AL297" s="127"/>
      <c r="AM297" s="127"/>
      <c r="AN297" s="127"/>
      <c r="AO297" s="127"/>
    </row>
    <row r="298" spans="1:41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  <c r="AI298" s="127"/>
      <c r="AJ298" s="127"/>
      <c r="AK298" s="127"/>
      <c r="AL298" s="127"/>
      <c r="AM298" s="127"/>
      <c r="AN298" s="127"/>
      <c r="AO298" s="127"/>
    </row>
    <row r="299" spans="1:41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  <c r="AI299" s="127"/>
      <c r="AJ299" s="127"/>
      <c r="AK299" s="127"/>
      <c r="AL299" s="127"/>
      <c r="AM299" s="127"/>
      <c r="AN299" s="127"/>
      <c r="AO299" s="127"/>
    </row>
    <row r="300" spans="1:41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  <c r="AI300" s="127"/>
      <c r="AJ300" s="127"/>
      <c r="AK300" s="127"/>
      <c r="AL300" s="127"/>
      <c r="AM300" s="127"/>
      <c r="AN300" s="127"/>
      <c r="AO300" s="127"/>
    </row>
    <row r="301" spans="1:4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  <c r="AI301" s="127"/>
      <c r="AJ301" s="127"/>
      <c r="AK301" s="127"/>
      <c r="AL301" s="127"/>
      <c r="AM301" s="127"/>
      <c r="AN301" s="127"/>
      <c r="AO301" s="127"/>
    </row>
    <row r="302" spans="1:41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  <c r="AI302" s="127"/>
      <c r="AJ302" s="127"/>
      <c r="AK302" s="127"/>
      <c r="AL302" s="127"/>
      <c r="AM302" s="127"/>
      <c r="AN302" s="127"/>
      <c r="AO302" s="127"/>
    </row>
    <row r="303" spans="1:41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  <c r="AI303" s="127"/>
      <c r="AJ303" s="127"/>
      <c r="AK303" s="127"/>
      <c r="AL303" s="127"/>
      <c r="AM303" s="127"/>
      <c r="AN303" s="127"/>
      <c r="AO303" s="127"/>
    </row>
    <row r="304" spans="1:41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127"/>
      <c r="AL304" s="127"/>
      <c r="AM304" s="127"/>
      <c r="AN304" s="127"/>
      <c r="AO304" s="127"/>
    </row>
    <row r="305" spans="1:41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27"/>
      <c r="AL305" s="127"/>
      <c r="AM305" s="127"/>
      <c r="AN305" s="127"/>
      <c r="AO305" s="127"/>
    </row>
    <row r="306" spans="1:41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127"/>
      <c r="AL306" s="127"/>
      <c r="AM306" s="127"/>
      <c r="AN306" s="127"/>
      <c r="AO306" s="127"/>
    </row>
    <row r="307" spans="1:41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</row>
    <row r="308" spans="1:41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</row>
    <row r="309" spans="1:41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7"/>
      <c r="AO309" s="127"/>
    </row>
    <row r="310" spans="1:41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  <c r="AI310" s="127"/>
      <c r="AJ310" s="127"/>
      <c r="AK310" s="127"/>
      <c r="AL310" s="127"/>
      <c r="AM310" s="127"/>
      <c r="AN310" s="127"/>
      <c r="AO310" s="127"/>
    </row>
    <row r="311" spans="1:4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  <c r="AI311" s="127"/>
      <c r="AJ311" s="127"/>
      <c r="AK311" s="127"/>
      <c r="AL311" s="127"/>
      <c r="AM311" s="127"/>
      <c r="AN311" s="127"/>
      <c r="AO311" s="127"/>
    </row>
    <row r="312" spans="1:41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  <c r="AI312" s="127"/>
      <c r="AJ312" s="127"/>
      <c r="AK312" s="127"/>
      <c r="AL312" s="127"/>
      <c r="AM312" s="127"/>
      <c r="AN312" s="127"/>
      <c r="AO312" s="127"/>
    </row>
    <row r="313" spans="1:41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  <c r="AI313" s="127"/>
      <c r="AJ313" s="127"/>
      <c r="AK313" s="127"/>
      <c r="AL313" s="127"/>
      <c r="AM313" s="127"/>
      <c r="AN313" s="127"/>
      <c r="AO313" s="127"/>
    </row>
    <row r="314" spans="1:41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7"/>
      <c r="AO314" s="127"/>
    </row>
    <row r="315" spans="1:41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27"/>
      <c r="AL315" s="127"/>
      <c r="AM315" s="127"/>
      <c r="AN315" s="127"/>
      <c r="AO315" s="127"/>
    </row>
    <row r="316" spans="1:41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</row>
    <row r="317" spans="1:41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127"/>
      <c r="AO317" s="127"/>
    </row>
    <row r="318" spans="1:41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7"/>
      <c r="AO318" s="127"/>
    </row>
    <row r="319" spans="1:41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</row>
    <row r="320" spans="1:41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</row>
    <row r="321" spans="1:4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  <c r="AI321" s="127"/>
      <c r="AJ321" s="127"/>
      <c r="AK321" s="127"/>
      <c r="AL321" s="127"/>
      <c r="AM321" s="127"/>
      <c r="AN321" s="127"/>
      <c r="AO321" s="127"/>
    </row>
    <row r="322" spans="1:41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  <c r="AI322" s="127"/>
      <c r="AJ322" s="127"/>
      <c r="AK322" s="127"/>
      <c r="AL322" s="127"/>
      <c r="AM322" s="127"/>
      <c r="AN322" s="127"/>
      <c r="AO322" s="127"/>
    </row>
    <row r="323" spans="1:41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7"/>
      <c r="AO323" s="127"/>
    </row>
    <row r="324" spans="1:41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  <c r="AI324" s="127"/>
      <c r="AJ324" s="127"/>
      <c r="AK324" s="127"/>
      <c r="AL324" s="127"/>
      <c r="AM324" s="127"/>
      <c r="AN324" s="127"/>
      <c r="AO324" s="127"/>
    </row>
    <row r="325" spans="1:41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  <c r="AI325" s="127"/>
      <c r="AJ325" s="127"/>
      <c r="AK325" s="127"/>
      <c r="AL325" s="127"/>
      <c r="AM325" s="127"/>
      <c r="AN325" s="127"/>
      <c r="AO325" s="127"/>
    </row>
    <row r="326" spans="1:41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  <c r="AI326" s="127"/>
      <c r="AJ326" s="127"/>
      <c r="AK326" s="127"/>
      <c r="AL326" s="127"/>
      <c r="AM326" s="127"/>
      <c r="AN326" s="127"/>
      <c r="AO326" s="127"/>
    </row>
    <row r="327" spans="1:41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  <c r="AI327" s="127"/>
      <c r="AJ327" s="127"/>
      <c r="AK327" s="127"/>
      <c r="AL327" s="127"/>
      <c r="AM327" s="127"/>
      <c r="AN327" s="127"/>
      <c r="AO327" s="127"/>
    </row>
    <row r="328" spans="1:41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  <c r="AI328" s="127"/>
      <c r="AJ328" s="127"/>
      <c r="AK328" s="127"/>
      <c r="AL328" s="127"/>
      <c r="AM328" s="127"/>
      <c r="AN328" s="127"/>
      <c r="AO328" s="127"/>
    </row>
    <row r="329" spans="1:41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  <c r="AI329" s="127"/>
      <c r="AJ329" s="127"/>
      <c r="AK329" s="127"/>
      <c r="AL329" s="127"/>
      <c r="AM329" s="127"/>
      <c r="AN329" s="127"/>
      <c r="AO329" s="127"/>
    </row>
    <row r="330" spans="1:41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  <c r="AI330" s="127"/>
      <c r="AJ330" s="127"/>
      <c r="AK330" s="127"/>
      <c r="AL330" s="127"/>
      <c r="AM330" s="127"/>
      <c r="AN330" s="127"/>
      <c r="AO330" s="127"/>
    </row>
    <row r="331" spans="1:4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127"/>
      <c r="AL331" s="127"/>
      <c r="AM331" s="127"/>
      <c r="AN331" s="127"/>
      <c r="AO331" s="127"/>
    </row>
    <row r="332" spans="1:41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  <c r="AI332" s="127"/>
      <c r="AJ332" s="127"/>
      <c r="AK332" s="127"/>
      <c r="AL332" s="127"/>
      <c r="AM332" s="127"/>
      <c r="AN332" s="127"/>
      <c r="AO332" s="127"/>
    </row>
    <row r="333" spans="1:41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27"/>
      <c r="AL333" s="127"/>
      <c r="AM333" s="127"/>
      <c r="AN333" s="127"/>
      <c r="AO333" s="127"/>
    </row>
    <row r="334" spans="1:41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127"/>
      <c r="AL334" s="127"/>
      <c r="AM334" s="127"/>
      <c r="AN334" s="127"/>
      <c r="AO334" s="127"/>
    </row>
    <row r="335" spans="1:41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27"/>
      <c r="AL335" s="127"/>
      <c r="AM335" s="127"/>
      <c r="AN335" s="127"/>
      <c r="AO335" s="127"/>
    </row>
    <row r="336" spans="1:41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  <c r="AI336" s="127"/>
      <c r="AJ336" s="127"/>
      <c r="AK336" s="127"/>
      <c r="AL336" s="127"/>
      <c r="AM336" s="127"/>
      <c r="AN336" s="127"/>
      <c r="AO336" s="127"/>
    </row>
    <row r="337" spans="1:41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  <c r="AI337" s="127"/>
      <c r="AJ337" s="127"/>
      <c r="AK337" s="127"/>
      <c r="AL337" s="127"/>
      <c r="AM337" s="127"/>
      <c r="AN337" s="127"/>
      <c r="AO337" s="127"/>
    </row>
    <row r="338" spans="1:41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  <c r="AI338" s="127"/>
      <c r="AJ338" s="127"/>
      <c r="AK338" s="127"/>
      <c r="AL338" s="127"/>
      <c r="AM338" s="127"/>
      <c r="AN338" s="127"/>
      <c r="AO338" s="127"/>
    </row>
    <row r="339" spans="1:41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  <c r="AI339" s="127"/>
      <c r="AJ339" s="127"/>
      <c r="AK339" s="127"/>
      <c r="AL339" s="127"/>
      <c r="AM339" s="127"/>
      <c r="AN339" s="127"/>
      <c r="AO339" s="127"/>
    </row>
    <row r="340" spans="1:41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  <c r="AI340" s="127"/>
      <c r="AJ340" s="127"/>
      <c r="AK340" s="127"/>
      <c r="AL340" s="127"/>
      <c r="AM340" s="127"/>
      <c r="AN340" s="127"/>
      <c r="AO340" s="127"/>
    </row>
    <row r="341" spans="1: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  <c r="AI341" s="127"/>
      <c r="AJ341" s="127"/>
      <c r="AK341" s="127"/>
      <c r="AL341" s="127"/>
      <c r="AM341" s="127"/>
      <c r="AN341" s="127"/>
      <c r="AO341" s="127"/>
    </row>
    <row r="342" spans="1:41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  <c r="AI342" s="127"/>
      <c r="AJ342" s="127"/>
      <c r="AK342" s="127"/>
      <c r="AL342" s="127"/>
      <c r="AM342" s="127"/>
      <c r="AN342" s="127"/>
      <c r="AO342" s="127"/>
    </row>
    <row r="343" spans="1:41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  <c r="AI343" s="127"/>
      <c r="AJ343" s="127"/>
      <c r="AK343" s="127"/>
      <c r="AL343" s="127"/>
      <c r="AM343" s="127"/>
      <c r="AN343" s="127"/>
      <c r="AO343" s="127"/>
    </row>
    <row r="344" spans="1:41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7"/>
      <c r="AO344" s="127"/>
    </row>
    <row r="345" spans="1:41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  <c r="AI345" s="127"/>
      <c r="AJ345" s="127"/>
      <c r="AK345" s="127"/>
      <c r="AL345" s="127"/>
      <c r="AM345" s="127"/>
      <c r="AN345" s="127"/>
      <c r="AO345" s="127"/>
    </row>
    <row r="346" spans="1:41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127"/>
      <c r="AL346" s="127"/>
      <c r="AM346" s="127"/>
      <c r="AN346" s="127"/>
      <c r="AO346" s="127"/>
    </row>
    <row r="347" spans="1:41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127"/>
      <c r="AL347" s="127"/>
      <c r="AM347" s="127"/>
      <c r="AN347" s="127"/>
      <c r="AO347" s="127"/>
    </row>
    <row r="348" spans="1:41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27"/>
      <c r="AL348" s="127"/>
      <c r="AM348" s="127"/>
      <c r="AN348" s="127"/>
      <c r="AO348" s="127"/>
    </row>
    <row r="349" spans="1:41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7"/>
      <c r="AO349" s="127"/>
    </row>
    <row r="350" spans="1:41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7"/>
      <c r="AO350" s="127"/>
    </row>
    <row r="351" spans="1:4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  <c r="AI351" s="127"/>
      <c r="AJ351" s="127"/>
      <c r="AK351" s="127"/>
      <c r="AL351" s="127"/>
      <c r="AM351" s="127"/>
      <c r="AN351" s="127"/>
      <c r="AO351" s="127"/>
    </row>
    <row r="352" spans="1:41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127"/>
      <c r="AL352" s="127"/>
      <c r="AM352" s="127"/>
      <c r="AN352" s="127"/>
      <c r="AO352" s="127"/>
    </row>
    <row r="353" spans="1:41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  <c r="AI353" s="127"/>
      <c r="AJ353" s="127"/>
      <c r="AK353" s="127"/>
      <c r="AL353" s="127"/>
      <c r="AM353" s="127"/>
      <c r="AN353" s="127"/>
      <c r="AO353" s="127"/>
    </row>
    <row r="354" spans="1:41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127"/>
      <c r="AL354" s="127"/>
      <c r="AM354" s="127"/>
      <c r="AN354" s="127"/>
      <c r="AO354" s="127"/>
    </row>
    <row r="355" spans="1:41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  <c r="AI355" s="127"/>
      <c r="AJ355" s="127"/>
      <c r="AK355" s="127"/>
      <c r="AL355" s="127"/>
      <c r="AM355" s="127"/>
      <c r="AN355" s="127"/>
      <c r="AO355" s="127"/>
    </row>
    <row r="356" spans="1:41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  <c r="AI356" s="127"/>
      <c r="AJ356" s="127"/>
      <c r="AK356" s="127"/>
      <c r="AL356" s="127"/>
      <c r="AM356" s="127"/>
      <c r="AN356" s="127"/>
      <c r="AO356" s="127"/>
    </row>
    <row r="357" spans="1:41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  <c r="AI357" s="127"/>
      <c r="AJ357" s="127"/>
      <c r="AK357" s="127"/>
      <c r="AL357" s="127"/>
      <c r="AM357" s="127"/>
      <c r="AN357" s="127"/>
      <c r="AO357" s="127"/>
    </row>
    <row r="358" spans="1:41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  <c r="AI358" s="127"/>
      <c r="AJ358" s="127"/>
      <c r="AK358" s="127"/>
      <c r="AL358" s="127"/>
      <c r="AM358" s="127"/>
      <c r="AN358" s="127"/>
      <c r="AO358" s="127"/>
    </row>
    <row r="359" spans="1:41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  <c r="AI359" s="127"/>
      <c r="AJ359" s="127"/>
      <c r="AK359" s="127"/>
      <c r="AL359" s="127"/>
      <c r="AM359" s="127"/>
      <c r="AN359" s="127"/>
      <c r="AO359" s="127"/>
    </row>
    <row r="360" spans="1:41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  <c r="AI360" s="127"/>
      <c r="AJ360" s="127"/>
      <c r="AK360" s="127"/>
      <c r="AL360" s="127"/>
      <c r="AM360" s="127"/>
      <c r="AN360" s="127"/>
      <c r="AO360" s="127"/>
    </row>
    <row r="361" spans="1:4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  <c r="AI361" s="127"/>
      <c r="AJ361" s="127"/>
      <c r="AK361" s="127"/>
      <c r="AL361" s="127"/>
      <c r="AM361" s="127"/>
      <c r="AN361" s="127"/>
      <c r="AO361" s="127"/>
    </row>
    <row r="362" spans="1:41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  <c r="AI362" s="127"/>
      <c r="AJ362" s="127"/>
      <c r="AK362" s="127"/>
      <c r="AL362" s="127"/>
      <c r="AM362" s="127"/>
      <c r="AN362" s="127"/>
      <c r="AO362" s="127"/>
    </row>
    <row r="363" spans="1:41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  <c r="AI363" s="127"/>
      <c r="AJ363" s="127"/>
      <c r="AK363" s="127"/>
      <c r="AL363" s="127"/>
      <c r="AM363" s="127"/>
      <c r="AN363" s="127"/>
      <c r="AO363" s="127"/>
    </row>
    <row r="364" spans="1:41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  <c r="AI364" s="127"/>
      <c r="AJ364" s="127"/>
      <c r="AK364" s="127"/>
      <c r="AL364" s="127"/>
      <c r="AM364" s="127"/>
      <c r="AN364" s="127"/>
      <c r="AO364" s="127"/>
    </row>
    <row r="365" spans="1:41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  <c r="AI365" s="127"/>
      <c r="AJ365" s="127"/>
      <c r="AK365" s="127"/>
      <c r="AL365" s="127"/>
      <c r="AM365" s="127"/>
      <c r="AN365" s="127"/>
      <c r="AO365" s="127"/>
    </row>
    <row r="366" spans="1:41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  <c r="AI366" s="127"/>
      <c r="AJ366" s="127"/>
      <c r="AK366" s="127"/>
      <c r="AL366" s="127"/>
      <c r="AM366" s="127"/>
      <c r="AN366" s="127"/>
      <c r="AO366" s="127"/>
    </row>
    <row r="367" spans="1:41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  <c r="AI367" s="127"/>
      <c r="AJ367" s="127"/>
      <c r="AK367" s="127"/>
      <c r="AL367" s="127"/>
      <c r="AM367" s="127"/>
      <c r="AN367" s="127"/>
      <c r="AO367" s="127"/>
    </row>
    <row r="368" spans="1:41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  <c r="AI368" s="127"/>
      <c r="AJ368" s="127"/>
      <c r="AK368" s="127"/>
      <c r="AL368" s="127"/>
      <c r="AM368" s="127"/>
      <c r="AN368" s="127"/>
      <c r="AO368" s="127"/>
    </row>
    <row r="369" spans="1:41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  <c r="AI369" s="127"/>
      <c r="AJ369" s="127"/>
      <c r="AK369" s="127"/>
      <c r="AL369" s="127"/>
      <c r="AM369" s="127"/>
      <c r="AN369" s="127"/>
      <c r="AO369" s="127"/>
    </row>
    <row r="370" spans="1:41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  <c r="AI370" s="127"/>
      <c r="AJ370" s="127"/>
      <c r="AK370" s="127"/>
      <c r="AL370" s="127"/>
      <c r="AM370" s="127"/>
      <c r="AN370" s="127"/>
      <c r="AO370" s="127"/>
    </row>
    <row r="371" spans="1:4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  <c r="AI371" s="127"/>
      <c r="AJ371" s="127"/>
      <c r="AK371" s="127"/>
      <c r="AL371" s="127"/>
      <c r="AM371" s="127"/>
      <c r="AN371" s="127"/>
      <c r="AO371" s="127"/>
    </row>
    <row r="372" spans="1:41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  <c r="AI372" s="127"/>
      <c r="AJ372" s="127"/>
      <c r="AK372" s="127"/>
      <c r="AL372" s="127"/>
      <c r="AM372" s="127"/>
      <c r="AN372" s="127"/>
      <c r="AO372" s="127"/>
    </row>
    <row r="373" spans="1:41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  <c r="AI373" s="127"/>
      <c r="AJ373" s="127"/>
      <c r="AK373" s="127"/>
      <c r="AL373" s="127"/>
      <c r="AM373" s="127"/>
      <c r="AN373" s="127"/>
      <c r="AO373" s="127"/>
    </row>
    <row r="374" spans="1:41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  <c r="AI374" s="127"/>
      <c r="AJ374" s="127"/>
      <c r="AK374" s="127"/>
      <c r="AL374" s="127"/>
      <c r="AM374" s="127"/>
      <c r="AN374" s="127"/>
      <c r="AO374" s="127"/>
    </row>
    <row r="375" spans="1:41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</row>
    <row r="376" spans="1:41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</row>
    <row r="377" spans="1:41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  <c r="AI377" s="127"/>
      <c r="AJ377" s="127"/>
      <c r="AK377" s="127"/>
      <c r="AL377" s="127"/>
      <c r="AM377" s="127"/>
      <c r="AN377" s="127"/>
      <c r="AO377" s="127"/>
    </row>
    <row r="378" spans="1:41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  <c r="AI378" s="127"/>
      <c r="AJ378" s="127"/>
      <c r="AK378" s="127"/>
      <c r="AL378" s="127"/>
      <c r="AM378" s="127"/>
      <c r="AN378" s="127"/>
      <c r="AO378" s="127"/>
    </row>
    <row r="379" spans="1:41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  <c r="AI379" s="127"/>
      <c r="AJ379" s="127"/>
      <c r="AK379" s="127"/>
      <c r="AL379" s="127"/>
      <c r="AM379" s="127"/>
      <c r="AN379" s="127"/>
      <c r="AO379" s="127"/>
    </row>
    <row r="380" spans="1:41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  <c r="AI380" s="127"/>
      <c r="AJ380" s="127"/>
      <c r="AK380" s="127"/>
      <c r="AL380" s="127"/>
      <c r="AM380" s="127"/>
      <c r="AN380" s="127"/>
      <c r="AO380" s="127"/>
    </row>
    <row r="381" spans="1:4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  <c r="AI381" s="127"/>
      <c r="AJ381" s="127"/>
      <c r="AK381" s="127"/>
      <c r="AL381" s="127"/>
      <c r="AM381" s="127"/>
      <c r="AN381" s="127"/>
      <c r="AO381" s="127"/>
    </row>
    <row r="382" spans="1:41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  <c r="AI382" s="127"/>
      <c r="AJ382" s="127"/>
      <c r="AK382" s="127"/>
      <c r="AL382" s="127"/>
      <c r="AM382" s="127"/>
      <c r="AN382" s="127"/>
      <c r="AO382" s="127"/>
    </row>
    <row r="383" spans="1:41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  <c r="AI383" s="127"/>
      <c r="AJ383" s="127"/>
      <c r="AK383" s="127"/>
      <c r="AL383" s="127"/>
      <c r="AM383" s="127"/>
      <c r="AN383" s="127"/>
      <c r="AO383" s="127"/>
    </row>
    <row r="384" spans="1:41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  <c r="AI384" s="127"/>
      <c r="AJ384" s="127"/>
      <c r="AK384" s="127"/>
      <c r="AL384" s="127"/>
      <c r="AM384" s="127"/>
      <c r="AN384" s="127"/>
      <c r="AO384" s="127"/>
    </row>
    <row r="385" spans="1:41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  <c r="AI385" s="127"/>
      <c r="AJ385" s="127"/>
      <c r="AK385" s="127"/>
      <c r="AL385" s="127"/>
      <c r="AM385" s="127"/>
      <c r="AN385" s="127"/>
      <c r="AO385" s="127"/>
    </row>
    <row r="386" spans="1:41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  <c r="AI386" s="127"/>
      <c r="AJ386" s="127"/>
      <c r="AK386" s="127"/>
      <c r="AL386" s="127"/>
      <c r="AM386" s="127"/>
      <c r="AN386" s="127"/>
      <c r="AO386" s="127"/>
    </row>
    <row r="387" spans="1:41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  <c r="AI387" s="127"/>
      <c r="AJ387" s="127"/>
      <c r="AK387" s="127"/>
      <c r="AL387" s="127"/>
      <c r="AM387" s="127"/>
      <c r="AN387" s="127"/>
      <c r="AO387" s="127"/>
    </row>
    <row r="388" spans="1:41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  <c r="AI388" s="127"/>
      <c r="AJ388" s="127"/>
      <c r="AK388" s="127"/>
      <c r="AL388" s="127"/>
      <c r="AM388" s="127"/>
      <c r="AN388" s="127"/>
      <c r="AO388" s="127"/>
    </row>
    <row r="389" spans="1:41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  <c r="AI389" s="127"/>
      <c r="AJ389" s="127"/>
      <c r="AK389" s="127"/>
      <c r="AL389" s="127"/>
      <c r="AM389" s="127"/>
      <c r="AN389" s="127"/>
      <c r="AO389" s="127"/>
    </row>
    <row r="390" spans="1:41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  <c r="AI390" s="127"/>
      <c r="AJ390" s="127"/>
      <c r="AK390" s="127"/>
      <c r="AL390" s="127"/>
      <c r="AM390" s="127"/>
      <c r="AN390" s="127"/>
      <c r="AO390" s="127"/>
    </row>
    <row r="391" spans="1:4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  <c r="AI391" s="127"/>
      <c r="AJ391" s="127"/>
      <c r="AK391" s="127"/>
      <c r="AL391" s="127"/>
      <c r="AM391" s="127"/>
      <c r="AN391" s="127"/>
      <c r="AO391" s="127"/>
    </row>
    <row r="392" spans="1:41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  <c r="AI392" s="127"/>
      <c r="AJ392" s="127"/>
      <c r="AK392" s="127"/>
      <c r="AL392" s="127"/>
      <c r="AM392" s="127"/>
      <c r="AN392" s="127"/>
      <c r="AO392" s="127"/>
    </row>
    <row r="393" spans="1:41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  <c r="AI393" s="127"/>
      <c r="AJ393" s="127"/>
      <c r="AK393" s="127"/>
      <c r="AL393" s="127"/>
      <c r="AM393" s="127"/>
      <c r="AN393" s="127"/>
      <c r="AO393" s="127"/>
    </row>
    <row r="394" spans="1:41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  <c r="AI394" s="127"/>
      <c r="AJ394" s="127"/>
      <c r="AK394" s="127"/>
      <c r="AL394" s="127"/>
      <c r="AM394" s="127"/>
      <c r="AN394" s="127"/>
      <c r="AO394" s="127"/>
    </row>
    <row r="395" spans="1:41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  <c r="AI395" s="127"/>
      <c r="AJ395" s="127"/>
      <c r="AK395" s="127"/>
      <c r="AL395" s="127"/>
      <c r="AM395" s="127"/>
      <c r="AN395" s="127"/>
      <c r="AO395" s="127"/>
    </row>
    <row r="396" spans="1:41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  <c r="AI396" s="127"/>
      <c r="AJ396" s="127"/>
      <c r="AK396" s="127"/>
      <c r="AL396" s="127"/>
      <c r="AM396" s="127"/>
      <c r="AN396" s="127"/>
      <c r="AO396" s="127"/>
    </row>
    <row r="397" spans="1:41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  <c r="AI397" s="127"/>
      <c r="AJ397" s="127"/>
      <c r="AK397" s="127"/>
      <c r="AL397" s="127"/>
      <c r="AM397" s="127"/>
      <c r="AN397" s="127"/>
      <c r="AO397" s="127"/>
    </row>
    <row r="398" spans="1:41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  <c r="AI398" s="127"/>
      <c r="AJ398" s="127"/>
      <c r="AK398" s="127"/>
      <c r="AL398" s="127"/>
      <c r="AM398" s="127"/>
      <c r="AN398" s="127"/>
      <c r="AO398" s="127"/>
    </row>
    <row r="399" spans="1:41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  <c r="AI399" s="127"/>
      <c r="AJ399" s="127"/>
      <c r="AK399" s="127"/>
      <c r="AL399" s="127"/>
      <c r="AM399" s="127"/>
      <c r="AN399" s="127"/>
      <c r="AO399" s="127"/>
    </row>
    <row r="400" spans="1:41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  <c r="AI400" s="127"/>
      <c r="AJ400" s="127"/>
      <c r="AK400" s="127"/>
      <c r="AL400" s="127"/>
      <c r="AM400" s="127"/>
      <c r="AN400" s="127"/>
      <c r="AO400" s="127"/>
    </row>
    <row r="401" spans="1:4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  <c r="AI401" s="127"/>
      <c r="AJ401" s="127"/>
      <c r="AK401" s="127"/>
      <c r="AL401" s="127"/>
      <c r="AM401" s="127"/>
      <c r="AN401" s="127"/>
      <c r="AO401" s="127"/>
    </row>
    <row r="402" spans="1:41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  <c r="AI402" s="127"/>
      <c r="AJ402" s="127"/>
      <c r="AK402" s="127"/>
      <c r="AL402" s="127"/>
      <c r="AM402" s="127"/>
      <c r="AN402" s="127"/>
      <c r="AO402" s="127"/>
    </row>
    <row r="403" spans="1:41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  <c r="AI403" s="127"/>
      <c r="AJ403" s="127"/>
      <c r="AK403" s="127"/>
      <c r="AL403" s="127"/>
      <c r="AM403" s="127"/>
      <c r="AN403" s="127"/>
      <c r="AO403" s="127"/>
    </row>
    <row r="404" spans="1:41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  <c r="AI404" s="127"/>
      <c r="AJ404" s="127"/>
      <c r="AK404" s="127"/>
      <c r="AL404" s="127"/>
      <c r="AM404" s="127"/>
      <c r="AN404" s="127"/>
      <c r="AO404" s="127"/>
    </row>
    <row r="405" spans="1:41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  <c r="AI405" s="127"/>
      <c r="AJ405" s="127"/>
      <c r="AK405" s="127"/>
      <c r="AL405" s="127"/>
      <c r="AM405" s="127"/>
      <c r="AN405" s="127"/>
      <c r="AO405" s="127"/>
    </row>
    <row r="406" spans="1:41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  <c r="AI406" s="127"/>
      <c r="AJ406" s="127"/>
      <c r="AK406" s="127"/>
      <c r="AL406" s="127"/>
      <c r="AM406" s="127"/>
      <c r="AN406" s="127"/>
      <c r="AO406" s="127"/>
    </row>
    <row r="407" spans="1:41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  <c r="AI407" s="127"/>
      <c r="AJ407" s="127"/>
      <c r="AK407" s="127"/>
      <c r="AL407" s="127"/>
      <c r="AM407" s="127"/>
      <c r="AN407" s="127"/>
      <c r="AO407" s="127"/>
    </row>
    <row r="408" spans="1:41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  <c r="AI408" s="127"/>
      <c r="AJ408" s="127"/>
      <c r="AK408" s="127"/>
      <c r="AL408" s="127"/>
      <c r="AM408" s="127"/>
      <c r="AN408" s="127"/>
      <c r="AO408" s="127"/>
    </row>
    <row r="409" spans="1:41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  <c r="AI409" s="127"/>
      <c r="AJ409" s="127"/>
      <c r="AK409" s="127"/>
      <c r="AL409" s="127"/>
      <c r="AM409" s="127"/>
      <c r="AN409" s="127"/>
      <c r="AO409" s="127"/>
    </row>
    <row r="410" spans="1:41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  <c r="AI410" s="127"/>
      <c r="AJ410" s="127"/>
      <c r="AK410" s="127"/>
      <c r="AL410" s="127"/>
      <c r="AM410" s="127"/>
      <c r="AN410" s="127"/>
      <c r="AO410" s="127"/>
    </row>
    <row r="411" spans="1:4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  <c r="AI411" s="127"/>
      <c r="AJ411" s="127"/>
      <c r="AK411" s="127"/>
      <c r="AL411" s="127"/>
      <c r="AM411" s="127"/>
      <c r="AN411" s="127"/>
      <c r="AO411" s="127"/>
    </row>
    <row r="412" spans="1:41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  <c r="AI412" s="127"/>
      <c r="AJ412" s="127"/>
      <c r="AK412" s="127"/>
      <c r="AL412" s="127"/>
      <c r="AM412" s="127"/>
      <c r="AN412" s="127"/>
      <c r="AO412" s="127"/>
    </row>
    <row r="413" spans="1:41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  <c r="AI413" s="127"/>
      <c r="AJ413" s="127"/>
      <c r="AK413" s="127"/>
      <c r="AL413" s="127"/>
      <c r="AM413" s="127"/>
      <c r="AN413" s="127"/>
      <c r="AO413" s="127"/>
    </row>
    <row r="414" spans="1:41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  <c r="AI414" s="127"/>
      <c r="AJ414" s="127"/>
      <c r="AK414" s="127"/>
      <c r="AL414" s="127"/>
      <c r="AM414" s="127"/>
      <c r="AN414" s="127"/>
      <c r="AO414" s="127"/>
    </row>
    <row r="415" spans="1:41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  <c r="AI415" s="127"/>
      <c r="AJ415" s="127"/>
      <c r="AK415" s="127"/>
      <c r="AL415" s="127"/>
      <c r="AM415" s="127"/>
      <c r="AN415" s="127"/>
      <c r="AO415" s="127"/>
    </row>
    <row r="416" spans="1:41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  <c r="AI416" s="127"/>
      <c r="AJ416" s="127"/>
      <c r="AK416" s="127"/>
      <c r="AL416" s="127"/>
      <c r="AM416" s="127"/>
      <c r="AN416" s="127"/>
      <c r="AO416" s="127"/>
    </row>
    <row r="417" spans="1:41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  <c r="AI417" s="127"/>
      <c r="AJ417" s="127"/>
      <c r="AK417" s="127"/>
      <c r="AL417" s="127"/>
      <c r="AM417" s="127"/>
      <c r="AN417" s="127"/>
      <c r="AO417" s="127"/>
    </row>
    <row r="418" spans="1:41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  <c r="AI418" s="127"/>
      <c r="AJ418" s="127"/>
      <c r="AK418" s="127"/>
      <c r="AL418" s="127"/>
      <c r="AM418" s="127"/>
      <c r="AN418" s="127"/>
      <c r="AO418" s="127"/>
    </row>
    <row r="419" spans="1:41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  <c r="AI419" s="127"/>
      <c r="AJ419" s="127"/>
      <c r="AK419" s="127"/>
      <c r="AL419" s="127"/>
      <c r="AM419" s="127"/>
      <c r="AN419" s="127"/>
      <c r="AO419" s="127"/>
    </row>
    <row r="420" spans="1:41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  <c r="AI420" s="127"/>
      <c r="AJ420" s="127"/>
      <c r="AK420" s="127"/>
      <c r="AL420" s="127"/>
      <c r="AM420" s="127"/>
      <c r="AN420" s="127"/>
      <c r="AO420" s="127"/>
    </row>
    <row r="421" spans="1:4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  <c r="AI421" s="127"/>
      <c r="AJ421" s="127"/>
      <c r="AK421" s="127"/>
      <c r="AL421" s="127"/>
      <c r="AM421" s="127"/>
      <c r="AN421" s="127"/>
      <c r="AO421" s="127"/>
    </row>
    <row r="422" spans="1:41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  <c r="AI422" s="127"/>
      <c r="AJ422" s="127"/>
      <c r="AK422" s="127"/>
      <c r="AL422" s="127"/>
      <c r="AM422" s="127"/>
      <c r="AN422" s="127"/>
      <c r="AO422" s="127"/>
    </row>
  </sheetData>
  <mergeCells count="4">
    <mergeCell ref="A3:D3"/>
    <mergeCell ref="A4:D4"/>
    <mergeCell ref="A1:D1"/>
    <mergeCell ref="A2:D2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031"/>
  <sheetViews>
    <sheetView workbookViewId="0">
      <selection activeCell="M62" sqref="M62:X123"/>
    </sheetView>
  </sheetViews>
  <sheetFormatPr baseColWidth="10" defaultRowHeight="12.75"/>
  <cols>
    <col min="1" max="1" width="28.140625" style="16" customWidth="1"/>
    <col min="2" max="2" width="12.7109375" style="16" customWidth="1"/>
    <col min="3" max="4" width="12.5703125" style="16" customWidth="1"/>
    <col min="5" max="5" width="11.7109375" style="16" customWidth="1"/>
    <col min="6" max="7" width="12.5703125" style="16" customWidth="1"/>
    <col min="8" max="8" width="11.7109375" style="16" customWidth="1"/>
    <col min="9" max="9" width="18" style="16" customWidth="1"/>
    <col min="10" max="10" width="14.28515625" style="16" customWidth="1"/>
    <col min="11" max="11" width="16.42578125" style="16" customWidth="1"/>
    <col min="12" max="12" width="11.42578125" style="16"/>
    <col min="13" max="13" width="28.140625" style="16" customWidth="1"/>
    <col min="14" max="14" width="12.7109375" style="16" customWidth="1"/>
    <col min="15" max="16" width="12.5703125" style="16" customWidth="1"/>
    <col min="17" max="17" width="11.7109375" style="16" customWidth="1"/>
    <col min="18" max="19" width="12.5703125" style="16" customWidth="1"/>
    <col min="20" max="20" width="11.7109375" style="16" customWidth="1"/>
    <col min="21" max="21" width="18" style="16" customWidth="1"/>
    <col min="22" max="22" width="14.28515625" style="16" customWidth="1"/>
    <col min="23" max="23" width="16.42578125" style="16" customWidth="1"/>
    <col min="24" max="24" width="11.42578125" style="16"/>
    <col min="25" max="25" width="28.140625" style="16" customWidth="1"/>
    <col min="26" max="26" width="12.7109375" style="16" customWidth="1"/>
    <col min="27" max="28" width="12.5703125" style="16" customWidth="1"/>
    <col min="29" max="29" width="11.7109375" style="16" customWidth="1"/>
    <col min="30" max="31" width="12.5703125" style="16" customWidth="1"/>
    <col min="32" max="32" width="11.7109375" style="16" customWidth="1"/>
    <col min="33" max="33" width="18" style="16" customWidth="1"/>
    <col min="34" max="34" width="14.28515625" style="16" customWidth="1"/>
    <col min="35" max="35" width="16.42578125" style="16" customWidth="1"/>
    <col min="36" max="36" width="11.42578125" style="16"/>
    <col min="37" max="37" width="28.140625" style="16" customWidth="1"/>
    <col min="38" max="38" width="12.7109375" style="16" customWidth="1"/>
    <col min="39" max="40" width="12.5703125" style="16" customWidth="1"/>
    <col min="41" max="41" width="11.7109375" style="16" customWidth="1"/>
    <col min="42" max="43" width="12.5703125" style="16" customWidth="1"/>
    <col min="44" max="44" width="11.7109375" style="16" customWidth="1"/>
    <col min="45" max="45" width="18" style="16" customWidth="1"/>
    <col min="46" max="46" width="14.28515625" style="16" customWidth="1"/>
    <col min="47" max="47" width="16.42578125" style="16" customWidth="1"/>
    <col min="48" max="16384" width="11.42578125" style="282"/>
  </cols>
  <sheetData>
    <row r="1" spans="1:146">
      <c r="A1" s="494" t="s">
        <v>110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352"/>
      <c r="M1" s="494" t="s">
        <v>110</v>
      </c>
      <c r="N1" s="494"/>
      <c r="O1" s="494"/>
      <c r="P1" s="494"/>
      <c r="Q1" s="494"/>
      <c r="R1" s="494"/>
      <c r="S1" s="494"/>
      <c r="T1" s="494"/>
      <c r="U1" s="494"/>
      <c r="V1" s="494"/>
      <c r="W1" s="494"/>
      <c r="X1" s="22"/>
      <c r="Y1" s="494" t="s">
        <v>110</v>
      </c>
      <c r="Z1" s="494"/>
      <c r="AA1" s="494"/>
      <c r="AB1" s="494"/>
      <c r="AC1" s="494"/>
      <c r="AD1" s="494"/>
      <c r="AE1" s="494"/>
      <c r="AF1" s="494"/>
      <c r="AG1" s="494"/>
      <c r="AH1" s="494"/>
      <c r="AI1" s="494"/>
      <c r="AJ1" s="22"/>
      <c r="AK1" s="494" t="s">
        <v>110</v>
      </c>
      <c r="AL1" s="494"/>
      <c r="AM1" s="494"/>
      <c r="AN1" s="494"/>
      <c r="AO1" s="494"/>
      <c r="AP1" s="494"/>
      <c r="AQ1" s="494"/>
      <c r="AR1" s="494"/>
      <c r="AS1" s="494"/>
      <c r="AT1" s="494"/>
      <c r="AU1" s="494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</row>
    <row r="2" spans="1:146">
      <c r="A2" s="494" t="s">
        <v>354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352"/>
      <c r="M2" s="494" t="s">
        <v>354</v>
      </c>
      <c r="N2" s="494"/>
      <c r="O2" s="494"/>
      <c r="P2" s="494"/>
      <c r="Q2" s="494"/>
      <c r="R2" s="494"/>
      <c r="S2" s="494"/>
      <c r="T2" s="494"/>
      <c r="U2" s="494"/>
      <c r="V2" s="494"/>
      <c r="W2" s="494"/>
      <c r="X2" s="22"/>
      <c r="Y2" s="494" t="s">
        <v>354</v>
      </c>
      <c r="Z2" s="494"/>
      <c r="AA2" s="494"/>
      <c r="AB2" s="494"/>
      <c r="AC2" s="494"/>
      <c r="AD2" s="494"/>
      <c r="AE2" s="494"/>
      <c r="AF2" s="494"/>
      <c r="AG2" s="494"/>
      <c r="AH2" s="494"/>
      <c r="AI2" s="494"/>
      <c r="AJ2" s="22"/>
      <c r="AK2" s="494" t="s">
        <v>354</v>
      </c>
      <c r="AL2" s="494"/>
      <c r="AM2" s="494"/>
      <c r="AN2" s="494"/>
      <c r="AO2" s="494"/>
      <c r="AP2" s="494"/>
      <c r="AQ2" s="494"/>
      <c r="AR2" s="494"/>
      <c r="AS2" s="494"/>
      <c r="AT2" s="494"/>
      <c r="AU2" s="494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</row>
    <row r="3" spans="1:146">
      <c r="A3" s="494" t="s">
        <v>315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280"/>
      <c r="M3" s="494" t="s">
        <v>315</v>
      </c>
      <c r="N3" s="494"/>
      <c r="O3" s="494"/>
      <c r="P3" s="494"/>
      <c r="Q3" s="494"/>
      <c r="R3" s="494"/>
      <c r="S3" s="494"/>
      <c r="T3" s="494"/>
      <c r="U3" s="494"/>
      <c r="V3" s="494"/>
      <c r="W3" s="494"/>
      <c r="X3" s="280"/>
      <c r="Y3" s="494" t="s">
        <v>316</v>
      </c>
      <c r="Z3" s="494"/>
      <c r="AA3" s="494"/>
      <c r="AB3" s="494"/>
      <c r="AC3" s="494"/>
      <c r="AD3" s="494"/>
      <c r="AE3" s="494"/>
      <c r="AF3" s="494"/>
      <c r="AG3" s="494"/>
      <c r="AH3" s="494"/>
      <c r="AI3" s="494"/>
      <c r="AJ3" s="280"/>
      <c r="AK3" s="494" t="s">
        <v>316</v>
      </c>
      <c r="AL3" s="494"/>
      <c r="AM3" s="494"/>
      <c r="AN3" s="494"/>
      <c r="AO3" s="494"/>
      <c r="AP3" s="494"/>
      <c r="AQ3" s="494"/>
      <c r="AR3" s="494"/>
      <c r="AS3" s="494"/>
      <c r="AT3" s="494"/>
      <c r="AU3" s="494"/>
      <c r="AV3" s="281"/>
      <c r="AW3" s="281"/>
      <c r="AX3" s="281"/>
      <c r="AY3" s="281"/>
      <c r="AZ3" s="28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</row>
    <row r="4" spans="1:146">
      <c r="A4" s="493" t="s">
        <v>432</v>
      </c>
      <c r="B4" s="493"/>
      <c r="C4" s="493"/>
      <c r="D4" s="493"/>
      <c r="E4" s="493"/>
      <c r="F4" s="493"/>
      <c r="G4" s="493"/>
      <c r="H4" s="493"/>
      <c r="I4" s="493"/>
      <c r="J4" s="493"/>
      <c r="K4" s="493"/>
      <c r="L4" s="280"/>
      <c r="M4" s="493" t="s">
        <v>317</v>
      </c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280"/>
      <c r="Y4" s="493" t="s">
        <v>318</v>
      </c>
      <c r="Z4" s="493"/>
      <c r="AA4" s="493"/>
      <c r="AB4" s="493"/>
      <c r="AC4" s="493"/>
      <c r="AD4" s="493"/>
      <c r="AE4" s="493"/>
      <c r="AF4" s="493"/>
      <c r="AG4" s="493"/>
      <c r="AH4" s="493"/>
      <c r="AI4" s="493"/>
      <c r="AJ4" s="280"/>
      <c r="AK4" s="493" t="s">
        <v>319</v>
      </c>
      <c r="AL4" s="493"/>
      <c r="AM4" s="493"/>
      <c r="AN4" s="493"/>
      <c r="AO4" s="493"/>
      <c r="AP4" s="493"/>
      <c r="AQ4" s="493"/>
      <c r="AR4" s="493"/>
      <c r="AS4" s="493"/>
      <c r="AT4" s="493"/>
      <c r="AU4" s="493"/>
      <c r="AV4" s="281"/>
      <c r="AW4" s="281"/>
      <c r="AX4" s="281"/>
      <c r="AY4" s="281"/>
      <c r="AZ4" s="28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</row>
    <row r="5" spans="1:146" ht="13.5" thickBot="1">
      <c r="A5" s="283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0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0"/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0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281"/>
      <c r="AW5" s="281"/>
      <c r="AX5" s="281"/>
      <c r="AY5" s="281"/>
      <c r="AZ5" s="28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</row>
    <row r="6" spans="1:146" ht="14.25" thickTop="1" thickBot="1">
      <c r="A6" s="284" t="s">
        <v>0</v>
      </c>
      <c r="B6" s="285" t="s">
        <v>96</v>
      </c>
      <c r="C6" s="285" t="s">
        <v>320</v>
      </c>
      <c r="D6" s="285" t="s">
        <v>321</v>
      </c>
      <c r="E6" s="285" t="s">
        <v>98</v>
      </c>
      <c r="F6" s="285" t="s">
        <v>112</v>
      </c>
      <c r="G6" s="285" t="s">
        <v>111</v>
      </c>
      <c r="H6" s="285" t="s">
        <v>124</v>
      </c>
      <c r="I6" s="285" t="s">
        <v>322</v>
      </c>
      <c r="J6" s="285" t="s">
        <v>323</v>
      </c>
      <c r="K6" s="286" t="s">
        <v>53</v>
      </c>
      <c r="L6" s="280"/>
      <c r="M6" s="284" t="s">
        <v>0</v>
      </c>
      <c r="N6" s="285" t="s">
        <v>96</v>
      </c>
      <c r="O6" s="285" t="s">
        <v>97</v>
      </c>
      <c r="P6" s="285" t="s">
        <v>321</v>
      </c>
      <c r="Q6" s="285" t="s">
        <v>98</v>
      </c>
      <c r="R6" s="285" t="s">
        <v>112</v>
      </c>
      <c r="S6" s="285" t="s">
        <v>111</v>
      </c>
      <c r="T6" s="285" t="s">
        <v>124</v>
      </c>
      <c r="U6" s="285" t="s">
        <v>322</v>
      </c>
      <c r="V6" s="285" t="s">
        <v>323</v>
      </c>
      <c r="W6" s="286" t="s">
        <v>53</v>
      </c>
      <c r="X6" s="280"/>
      <c r="Y6" s="284" t="s">
        <v>0</v>
      </c>
      <c r="Z6" s="285" t="s">
        <v>96</v>
      </c>
      <c r="AA6" s="285" t="s">
        <v>97</v>
      </c>
      <c r="AB6" s="285" t="s">
        <v>321</v>
      </c>
      <c r="AC6" s="285" t="s">
        <v>98</v>
      </c>
      <c r="AD6" s="285" t="s">
        <v>112</v>
      </c>
      <c r="AE6" s="285" t="s">
        <v>111</v>
      </c>
      <c r="AF6" s="285" t="s">
        <v>124</v>
      </c>
      <c r="AG6" s="285" t="s">
        <v>322</v>
      </c>
      <c r="AH6" s="285" t="s">
        <v>323</v>
      </c>
      <c r="AI6" s="286" t="s">
        <v>53</v>
      </c>
      <c r="AJ6" s="280"/>
      <c r="AK6" s="284" t="s">
        <v>0</v>
      </c>
      <c r="AL6" s="285" t="s">
        <v>96</v>
      </c>
      <c r="AM6" s="285" t="s">
        <v>97</v>
      </c>
      <c r="AN6" s="285" t="s">
        <v>321</v>
      </c>
      <c r="AO6" s="285" t="s">
        <v>98</v>
      </c>
      <c r="AP6" s="285" t="s">
        <v>112</v>
      </c>
      <c r="AQ6" s="285" t="s">
        <v>111</v>
      </c>
      <c r="AR6" s="285" t="s">
        <v>124</v>
      </c>
      <c r="AS6" s="285" t="s">
        <v>322</v>
      </c>
      <c r="AT6" s="285" t="s">
        <v>323</v>
      </c>
      <c r="AU6" s="286" t="s">
        <v>53</v>
      </c>
      <c r="AV6" s="281"/>
      <c r="AW6" s="281"/>
      <c r="AX6" s="281"/>
      <c r="AY6" s="281"/>
      <c r="AZ6" s="28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</row>
    <row r="7" spans="1:146" ht="13.5" thickTop="1">
      <c r="A7" s="287" t="s">
        <v>1</v>
      </c>
      <c r="B7" s="288">
        <v>8230214.9927999042</v>
      </c>
      <c r="C7" s="288">
        <v>1124014.9573736647</v>
      </c>
      <c r="D7" s="288">
        <v>10414353.344565028</v>
      </c>
      <c r="E7" s="288">
        <v>276370.04543902609</v>
      </c>
      <c r="F7" s="288">
        <v>465890.72452071623</v>
      </c>
      <c r="G7" s="288">
        <v>-10371.315030131147</v>
      </c>
      <c r="H7" s="288">
        <v>229133.52476809497</v>
      </c>
      <c r="I7" s="288">
        <v>49103.577737418876</v>
      </c>
      <c r="J7" s="288">
        <v>172959.52590450901</v>
      </c>
      <c r="K7" s="289">
        <f t="shared" ref="K7:K57" si="0">SUM(B7:J7)</f>
        <v>20951669.378078233</v>
      </c>
      <c r="L7" s="280"/>
      <c r="M7" s="287" t="s">
        <v>1</v>
      </c>
      <c r="N7" s="288">
        <v>8456683.2094232384</v>
      </c>
      <c r="O7" s="288">
        <v>1154944.1205944379</v>
      </c>
      <c r="P7" s="288">
        <v>10414353.344565032</v>
      </c>
      <c r="Q7" s="288">
        <v>283974.83235813346</v>
      </c>
      <c r="R7" s="288">
        <v>478710.49187987554</v>
      </c>
      <c r="S7" s="288">
        <v>-10656.699217660556</v>
      </c>
      <c r="T7" s="288">
        <v>235438.51932391705</v>
      </c>
      <c r="U7" s="288">
        <v>50454.745318064939</v>
      </c>
      <c r="V7" s="288">
        <v>172948.3778168695</v>
      </c>
      <c r="W7" s="289">
        <f t="shared" ref="W7:W57" si="1">SUM(N7:V7)</f>
        <v>21236850.942061909</v>
      </c>
      <c r="X7" s="280"/>
      <c r="Y7" s="287" t="s">
        <v>1</v>
      </c>
      <c r="Z7" s="288">
        <f>N7-B7</f>
        <v>226468.21662333421</v>
      </c>
      <c r="AA7" s="288">
        <f t="shared" ref="AA7:AH22" si="2">O7-C7</f>
        <v>30929.163220773218</v>
      </c>
      <c r="AB7" s="288">
        <f t="shared" si="2"/>
        <v>0</v>
      </c>
      <c r="AC7" s="288">
        <f t="shared" si="2"/>
        <v>7604.7869191073696</v>
      </c>
      <c r="AD7" s="288">
        <f t="shared" si="2"/>
        <v>12819.767359159305</v>
      </c>
      <c r="AE7" s="288">
        <f t="shared" si="2"/>
        <v>-285.38418752940925</v>
      </c>
      <c r="AF7" s="288">
        <f t="shared" si="2"/>
        <v>6304.9945558220788</v>
      </c>
      <c r="AG7" s="288">
        <f t="shared" si="2"/>
        <v>1351.1675806460626</v>
      </c>
      <c r="AH7" s="288">
        <f t="shared" si="2"/>
        <v>-11.148087639507139</v>
      </c>
      <c r="AI7" s="289">
        <f t="shared" ref="AI7:AI57" si="3">SUM(Z7:AH7)</f>
        <v>285181.56398367335</v>
      </c>
      <c r="AJ7" s="280"/>
      <c r="AK7" s="287" t="s">
        <v>1</v>
      </c>
      <c r="AL7" s="288">
        <f>Z7/3</f>
        <v>75489.40554111141</v>
      </c>
      <c r="AM7" s="288">
        <f t="shared" ref="AM7:AT22" si="4">AA7/3</f>
        <v>10309.721073591072</v>
      </c>
      <c r="AN7" s="288">
        <f t="shared" si="4"/>
        <v>0</v>
      </c>
      <c r="AO7" s="288">
        <f t="shared" si="4"/>
        <v>2534.92897303579</v>
      </c>
      <c r="AP7" s="288">
        <f t="shared" si="4"/>
        <v>4273.2557863864349</v>
      </c>
      <c r="AQ7" s="288">
        <f t="shared" si="4"/>
        <v>-95.128062509803087</v>
      </c>
      <c r="AR7" s="288">
        <f t="shared" si="4"/>
        <v>2101.6648519406931</v>
      </c>
      <c r="AS7" s="288">
        <f t="shared" si="4"/>
        <v>450.3891935486875</v>
      </c>
      <c r="AT7" s="288">
        <f t="shared" si="4"/>
        <v>-3.7160292131690462</v>
      </c>
      <c r="AU7" s="289">
        <f t="shared" ref="AU7:AU57" si="5">SUM(AL7:AT7)</f>
        <v>95060.521327891111</v>
      </c>
      <c r="AV7" s="281"/>
      <c r="AW7" s="281"/>
      <c r="AX7" s="281"/>
      <c r="AY7" s="281"/>
      <c r="AZ7" s="28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</row>
    <row r="8" spans="1:146">
      <c r="A8" s="287" t="s">
        <v>2</v>
      </c>
      <c r="B8" s="288">
        <v>16302223.869109847</v>
      </c>
      <c r="C8" s="288">
        <v>2226423.4267712198</v>
      </c>
      <c r="D8" s="288">
        <v>2737645.8162669968</v>
      </c>
      <c r="E8" s="288">
        <v>547427.54052045941</v>
      </c>
      <c r="F8" s="288">
        <v>922825.81880581914</v>
      </c>
      <c r="G8" s="288">
        <v>-20543.26643789684</v>
      </c>
      <c r="H8" s="288">
        <v>453862.50783917098</v>
      </c>
      <c r="I8" s="288">
        <v>97263.257126326032</v>
      </c>
      <c r="J8" s="288">
        <v>118467.56224541379</v>
      </c>
      <c r="K8" s="289">
        <f t="shared" si="0"/>
        <v>23385596.532247353</v>
      </c>
      <c r="L8" s="280"/>
      <c r="M8" s="287" t="s">
        <v>2</v>
      </c>
      <c r="N8" s="288">
        <v>16270246.952815348</v>
      </c>
      <c r="O8" s="288">
        <v>2222056.2829922126</v>
      </c>
      <c r="P8" s="288">
        <v>2737645.8162669973</v>
      </c>
      <c r="Q8" s="288">
        <v>546353.75790153153</v>
      </c>
      <c r="R8" s="288">
        <v>921015.69006514654</v>
      </c>
      <c r="S8" s="288">
        <v>-20502.970689502356</v>
      </c>
      <c r="T8" s="288">
        <v>452972.25362975092</v>
      </c>
      <c r="U8" s="288">
        <v>97072.474625936506</v>
      </c>
      <c r="V8" s="288">
        <v>118531.44137155396</v>
      </c>
      <c r="W8" s="289">
        <f t="shared" si="1"/>
        <v>23345391.698978975</v>
      </c>
      <c r="X8" s="280"/>
      <c r="Y8" s="287" t="s">
        <v>2</v>
      </c>
      <c r="Z8" s="288">
        <f t="shared" ref="Z8:AH49" si="6">N8-B8</f>
        <v>-31976.916294498369</v>
      </c>
      <c r="AA8" s="288">
        <f t="shared" si="2"/>
        <v>-4367.1437790072523</v>
      </c>
      <c r="AB8" s="288">
        <f t="shared" si="2"/>
        <v>0</v>
      </c>
      <c r="AC8" s="288">
        <f t="shared" si="2"/>
        <v>-1073.7826189278858</v>
      </c>
      <c r="AD8" s="288">
        <f t="shared" si="2"/>
        <v>-1810.1287406726042</v>
      </c>
      <c r="AE8" s="288">
        <f t="shared" si="2"/>
        <v>40.29574839448469</v>
      </c>
      <c r="AF8" s="288">
        <f t="shared" si="2"/>
        <v>-890.25420942006167</v>
      </c>
      <c r="AG8" s="288">
        <f t="shared" si="2"/>
        <v>-190.78250038952683</v>
      </c>
      <c r="AH8" s="288">
        <f t="shared" si="2"/>
        <v>63.879126140163862</v>
      </c>
      <c r="AI8" s="289">
        <f t="shared" si="3"/>
        <v>-40204.833268381051</v>
      </c>
      <c r="AJ8" s="280"/>
      <c r="AK8" s="287" t="s">
        <v>2</v>
      </c>
      <c r="AL8" s="288">
        <f t="shared" ref="AL8:AT49" si="7">Z8/3</f>
        <v>-10658.972098166123</v>
      </c>
      <c r="AM8" s="288">
        <f t="shared" si="4"/>
        <v>-1455.7145930024174</v>
      </c>
      <c r="AN8" s="288">
        <f t="shared" si="4"/>
        <v>0</v>
      </c>
      <c r="AO8" s="288">
        <f t="shared" si="4"/>
        <v>-357.92753964262857</v>
      </c>
      <c r="AP8" s="288">
        <f t="shared" si="4"/>
        <v>-603.37624689086806</v>
      </c>
      <c r="AQ8" s="288">
        <f t="shared" si="4"/>
        <v>13.431916131494896</v>
      </c>
      <c r="AR8" s="288">
        <f t="shared" si="4"/>
        <v>-296.75140314002056</v>
      </c>
      <c r="AS8" s="288">
        <f t="shared" si="4"/>
        <v>-63.594166796508944</v>
      </c>
      <c r="AT8" s="288">
        <f t="shared" si="4"/>
        <v>21.293042046721286</v>
      </c>
      <c r="AU8" s="289">
        <f t="shared" si="5"/>
        <v>-13401.611089460352</v>
      </c>
      <c r="AV8" s="281"/>
      <c r="AW8" s="281"/>
      <c r="AX8" s="281"/>
      <c r="AY8" s="281"/>
      <c r="AZ8" s="28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</row>
    <row r="9" spans="1:146">
      <c r="A9" s="287" t="s">
        <v>3</v>
      </c>
      <c r="B9" s="288">
        <v>16959123.694198288</v>
      </c>
      <c r="C9" s="288">
        <v>2316137.392875568</v>
      </c>
      <c r="D9" s="288">
        <v>2228684.6735023893</v>
      </c>
      <c r="E9" s="288">
        <v>569486.1908312235</v>
      </c>
      <c r="F9" s="288">
        <v>960011.18221561133</v>
      </c>
      <c r="G9" s="288">
        <v>-21371.059519267186</v>
      </c>
      <c r="H9" s="288">
        <v>472150.94531908346</v>
      </c>
      <c r="I9" s="288">
        <v>101182.49030008225</v>
      </c>
      <c r="J9" s="288">
        <v>182313.33975819033</v>
      </c>
      <c r="K9" s="289">
        <f t="shared" si="0"/>
        <v>23767718.849481169</v>
      </c>
      <c r="L9" s="280"/>
      <c r="M9" s="287" t="s">
        <v>3</v>
      </c>
      <c r="N9" s="288">
        <v>17073492.169046383</v>
      </c>
      <c r="O9" s="288">
        <v>2331756.896921786</v>
      </c>
      <c r="P9" s="288">
        <v>2228684.6735023898</v>
      </c>
      <c r="Q9" s="288">
        <v>573326.67623995396</v>
      </c>
      <c r="R9" s="288">
        <v>966485.27938754729</v>
      </c>
      <c r="S9" s="288">
        <v>-21515.181086346896</v>
      </c>
      <c r="T9" s="288">
        <v>475335.02395946189</v>
      </c>
      <c r="U9" s="288">
        <v>101864.84201268351</v>
      </c>
      <c r="V9" s="288">
        <v>182278.79277927431</v>
      </c>
      <c r="W9" s="289">
        <f t="shared" si="1"/>
        <v>23911709.172763135</v>
      </c>
      <c r="X9" s="280"/>
      <c r="Y9" s="287" t="s">
        <v>3</v>
      </c>
      <c r="Z9" s="288">
        <f t="shared" si="6"/>
        <v>114368.47484809533</v>
      </c>
      <c r="AA9" s="288">
        <f t="shared" si="2"/>
        <v>15619.504046218004</v>
      </c>
      <c r="AB9" s="288">
        <f t="shared" si="2"/>
        <v>0</v>
      </c>
      <c r="AC9" s="288">
        <f t="shared" si="2"/>
        <v>3840.4854087304557</v>
      </c>
      <c r="AD9" s="288">
        <f t="shared" si="2"/>
        <v>6474.0971719359513</v>
      </c>
      <c r="AE9" s="288">
        <f t="shared" si="2"/>
        <v>-144.12156707971008</v>
      </c>
      <c r="AF9" s="288">
        <f t="shared" si="2"/>
        <v>3184.0786403784296</v>
      </c>
      <c r="AG9" s="288">
        <f t="shared" si="2"/>
        <v>682.35171260125935</v>
      </c>
      <c r="AH9" s="288">
        <f t="shared" si="2"/>
        <v>-34.546978916012449</v>
      </c>
      <c r="AI9" s="289">
        <f t="shared" si="3"/>
        <v>143990.32328196371</v>
      </c>
      <c r="AJ9" s="280"/>
      <c r="AK9" s="287" t="s">
        <v>3</v>
      </c>
      <c r="AL9" s="288">
        <f t="shared" si="7"/>
        <v>38122.824949365109</v>
      </c>
      <c r="AM9" s="288">
        <f t="shared" si="4"/>
        <v>5206.5013487393344</v>
      </c>
      <c r="AN9" s="288">
        <f t="shared" si="4"/>
        <v>0</v>
      </c>
      <c r="AO9" s="288">
        <f t="shared" si="4"/>
        <v>1280.1618029101519</v>
      </c>
      <c r="AP9" s="288">
        <f t="shared" si="4"/>
        <v>2158.0323906453173</v>
      </c>
      <c r="AQ9" s="288">
        <f t="shared" si="4"/>
        <v>-48.040522359903356</v>
      </c>
      <c r="AR9" s="288">
        <f t="shared" si="4"/>
        <v>1061.3595467928099</v>
      </c>
      <c r="AS9" s="288">
        <f t="shared" si="4"/>
        <v>227.45057086708644</v>
      </c>
      <c r="AT9" s="288">
        <f t="shared" si="4"/>
        <v>-11.515659638670817</v>
      </c>
      <c r="AU9" s="289">
        <f t="shared" si="5"/>
        <v>47996.774427321237</v>
      </c>
      <c r="AV9" s="281"/>
      <c r="AW9" s="281"/>
      <c r="AX9" s="281"/>
      <c r="AY9" s="281"/>
      <c r="AZ9" s="28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</row>
    <row r="10" spans="1:146">
      <c r="A10" s="287" t="s">
        <v>4</v>
      </c>
      <c r="B10" s="288">
        <v>46907822.945264407</v>
      </c>
      <c r="C10" s="288">
        <v>6406283.9979804438</v>
      </c>
      <c r="D10" s="288">
        <v>11539265.918210864</v>
      </c>
      <c r="E10" s="288">
        <v>1575161.4228996234</v>
      </c>
      <c r="F10" s="288">
        <v>2655327.9151003137</v>
      </c>
      <c r="G10" s="288">
        <v>-59110.947838975757</v>
      </c>
      <c r="H10" s="288">
        <v>1305938.5228756522</v>
      </c>
      <c r="I10" s="288">
        <v>279864.12657517695</v>
      </c>
      <c r="J10" s="288">
        <v>1090476.1558129548</v>
      </c>
      <c r="K10" s="289">
        <f t="shared" si="0"/>
        <v>71701030.056880444</v>
      </c>
      <c r="L10" s="280"/>
      <c r="M10" s="287" t="s">
        <v>4</v>
      </c>
      <c r="N10" s="288">
        <v>47100062.160482042</v>
      </c>
      <c r="O10" s="288">
        <v>6432538.4461919954</v>
      </c>
      <c r="P10" s="288">
        <v>11539265.918210864</v>
      </c>
      <c r="Q10" s="288">
        <v>1581616.8023388414</v>
      </c>
      <c r="R10" s="288">
        <v>2666210.0691312095</v>
      </c>
      <c r="S10" s="288">
        <v>-59353.198310428983</v>
      </c>
      <c r="T10" s="288">
        <v>1311290.5639851498</v>
      </c>
      <c r="U10" s="288">
        <v>281011.07513689465</v>
      </c>
      <c r="V10" s="288">
        <v>1090479.9042212656</v>
      </c>
      <c r="W10" s="289">
        <f t="shared" si="1"/>
        <v>71943121.741387829</v>
      </c>
      <c r="X10" s="280"/>
      <c r="Y10" s="287" t="s">
        <v>4</v>
      </c>
      <c r="Z10" s="288">
        <f t="shared" si="6"/>
        <v>192239.21521763504</v>
      </c>
      <c r="AA10" s="288">
        <f t="shared" si="2"/>
        <v>26254.448211551644</v>
      </c>
      <c r="AB10" s="288">
        <f t="shared" si="2"/>
        <v>0</v>
      </c>
      <c r="AC10" s="288">
        <f t="shared" si="2"/>
        <v>6455.3794392179698</v>
      </c>
      <c r="AD10" s="288">
        <f t="shared" si="2"/>
        <v>10882.154030895792</v>
      </c>
      <c r="AE10" s="288">
        <f t="shared" si="2"/>
        <v>-242.25047145322606</v>
      </c>
      <c r="AF10" s="288">
        <f t="shared" si="2"/>
        <v>5352.0411094976589</v>
      </c>
      <c r="AG10" s="288">
        <f t="shared" si="2"/>
        <v>1146.9485617176979</v>
      </c>
      <c r="AH10" s="288">
        <f t="shared" si="2"/>
        <v>3.7484083108138293</v>
      </c>
      <c r="AI10" s="289">
        <f t="shared" si="3"/>
        <v>242091.68450737337</v>
      </c>
      <c r="AJ10" s="280"/>
      <c r="AK10" s="287" t="s">
        <v>4</v>
      </c>
      <c r="AL10" s="288">
        <f t="shared" si="7"/>
        <v>64079.738405878343</v>
      </c>
      <c r="AM10" s="288">
        <f t="shared" si="4"/>
        <v>8751.4827371838819</v>
      </c>
      <c r="AN10" s="288">
        <f t="shared" si="4"/>
        <v>0</v>
      </c>
      <c r="AO10" s="288">
        <f t="shared" si="4"/>
        <v>2151.7931464059898</v>
      </c>
      <c r="AP10" s="288">
        <f t="shared" si="4"/>
        <v>3627.3846769652641</v>
      </c>
      <c r="AQ10" s="288">
        <f t="shared" si="4"/>
        <v>-80.750157151075356</v>
      </c>
      <c r="AR10" s="288">
        <f t="shared" si="4"/>
        <v>1784.0137031658862</v>
      </c>
      <c r="AS10" s="288">
        <f t="shared" si="4"/>
        <v>382.31618723923265</v>
      </c>
      <c r="AT10" s="288">
        <f t="shared" si="4"/>
        <v>1.2494694369379431</v>
      </c>
      <c r="AU10" s="289">
        <f t="shared" si="5"/>
        <v>80697.228169124457</v>
      </c>
      <c r="AV10" s="281"/>
      <c r="AW10" s="281"/>
      <c r="AX10" s="281"/>
      <c r="AY10" s="281"/>
      <c r="AZ10" s="28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</row>
    <row r="11" spans="1:146">
      <c r="A11" s="287" t="s">
        <v>5</v>
      </c>
      <c r="B11" s="288">
        <v>59243462.486712553</v>
      </c>
      <c r="C11" s="288">
        <v>8090984.0168119976</v>
      </c>
      <c r="D11" s="288">
        <v>13773807.297830477</v>
      </c>
      <c r="E11" s="288">
        <v>1989391.3383480008</v>
      </c>
      <c r="F11" s="288">
        <v>3353615.8757938575</v>
      </c>
      <c r="G11" s="288">
        <v>-74655.718406260465</v>
      </c>
      <c r="H11" s="288">
        <v>1649369.2316570673</v>
      </c>
      <c r="I11" s="288">
        <v>353461.7222265891</v>
      </c>
      <c r="J11" s="288">
        <v>694313.22701173113</v>
      </c>
      <c r="K11" s="289">
        <f t="shared" si="0"/>
        <v>89073749.477986023</v>
      </c>
      <c r="L11" s="280"/>
      <c r="M11" s="287" t="s">
        <v>5</v>
      </c>
      <c r="N11" s="288">
        <v>59127256.056464493</v>
      </c>
      <c r="O11" s="288">
        <v>8075113.4999596318</v>
      </c>
      <c r="P11" s="288">
        <v>13773807.297830481</v>
      </c>
      <c r="Q11" s="288">
        <v>1985489.1345251291</v>
      </c>
      <c r="R11" s="288">
        <v>3347037.7368230531</v>
      </c>
      <c r="S11" s="288">
        <v>-74509.28073753808</v>
      </c>
      <c r="T11" s="288">
        <v>1646133.983369295</v>
      </c>
      <c r="U11" s="288">
        <v>352768.40479973383</v>
      </c>
      <c r="V11" s="288">
        <v>693667.46160394547</v>
      </c>
      <c r="W11" s="289">
        <f t="shared" si="1"/>
        <v>88926764.294638216</v>
      </c>
      <c r="X11" s="280"/>
      <c r="Y11" s="287" t="s">
        <v>5</v>
      </c>
      <c r="Z11" s="288">
        <f t="shared" si="6"/>
        <v>-116206.43024805933</v>
      </c>
      <c r="AA11" s="288">
        <f t="shared" si="2"/>
        <v>-15870.516852365807</v>
      </c>
      <c r="AB11" s="288">
        <f t="shared" si="2"/>
        <v>0</v>
      </c>
      <c r="AC11" s="288">
        <f t="shared" si="2"/>
        <v>-3902.2038228716701</v>
      </c>
      <c r="AD11" s="288">
        <f t="shared" si="2"/>
        <v>-6578.1389708044007</v>
      </c>
      <c r="AE11" s="288">
        <f t="shared" si="2"/>
        <v>146.43766872238484</v>
      </c>
      <c r="AF11" s="288">
        <f t="shared" si="2"/>
        <v>-3235.2482877722941</v>
      </c>
      <c r="AG11" s="288">
        <f t="shared" si="2"/>
        <v>-693.31742685526842</v>
      </c>
      <c r="AH11" s="288">
        <f t="shared" si="2"/>
        <v>-645.76540778565686</v>
      </c>
      <c r="AI11" s="289">
        <f t="shared" si="3"/>
        <v>-146985.18334779204</v>
      </c>
      <c r="AJ11" s="280"/>
      <c r="AK11" s="287" t="s">
        <v>5</v>
      </c>
      <c r="AL11" s="288">
        <f t="shared" si="7"/>
        <v>-38735.476749353111</v>
      </c>
      <c r="AM11" s="288">
        <f t="shared" si="4"/>
        <v>-5290.1722841219353</v>
      </c>
      <c r="AN11" s="288">
        <f t="shared" si="4"/>
        <v>0</v>
      </c>
      <c r="AO11" s="288">
        <f t="shared" si="4"/>
        <v>-1300.73460762389</v>
      </c>
      <c r="AP11" s="288">
        <f t="shared" si="4"/>
        <v>-2192.7129902681336</v>
      </c>
      <c r="AQ11" s="288">
        <f t="shared" si="4"/>
        <v>48.812556240794947</v>
      </c>
      <c r="AR11" s="288">
        <f t="shared" si="4"/>
        <v>-1078.416095924098</v>
      </c>
      <c r="AS11" s="288">
        <f t="shared" si="4"/>
        <v>-231.10580895175613</v>
      </c>
      <c r="AT11" s="288">
        <f t="shared" si="4"/>
        <v>-215.25513592855228</v>
      </c>
      <c r="AU11" s="289">
        <f t="shared" si="5"/>
        <v>-48995.061115930679</v>
      </c>
      <c r="AV11" s="281"/>
      <c r="AW11" s="281"/>
      <c r="AX11" s="281"/>
      <c r="AY11" s="281"/>
      <c r="AZ11" s="28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</row>
    <row r="12" spans="1:146">
      <c r="A12" s="287" t="s">
        <v>6</v>
      </c>
      <c r="B12" s="288">
        <v>404184810.36659199</v>
      </c>
      <c r="C12" s="288">
        <v>55200231.439000614</v>
      </c>
      <c r="D12" s="288">
        <v>11798774.956882618</v>
      </c>
      <c r="E12" s="288">
        <v>13572497.742100593</v>
      </c>
      <c r="F12" s="288">
        <v>22879834.160674643</v>
      </c>
      <c r="G12" s="288">
        <v>-509333.96057976561</v>
      </c>
      <c r="H12" s="288">
        <v>11252718.226442676</v>
      </c>
      <c r="I12" s="288">
        <v>2411470.4504660782</v>
      </c>
      <c r="J12" s="288">
        <v>15906492.799094236</v>
      </c>
      <c r="K12" s="289">
        <f t="shared" si="0"/>
        <v>536697496.18067372</v>
      </c>
      <c r="L12" s="280"/>
      <c r="M12" s="287" t="s">
        <v>6</v>
      </c>
      <c r="N12" s="288">
        <v>405989025.02593166</v>
      </c>
      <c r="O12" s="288">
        <v>55446636.212774418</v>
      </c>
      <c r="P12" s="288">
        <v>11798774.956882624</v>
      </c>
      <c r="Q12" s="288">
        <v>13633083.144525647</v>
      </c>
      <c r="R12" s="288">
        <v>22981965.985367682</v>
      </c>
      <c r="S12" s="288">
        <v>-511607.54378875374</v>
      </c>
      <c r="T12" s="288">
        <v>11302948.513828175</v>
      </c>
      <c r="U12" s="288">
        <v>2422234.8587904512</v>
      </c>
      <c r="V12" s="288">
        <v>15906187.027619462</v>
      </c>
      <c r="W12" s="289">
        <f t="shared" si="1"/>
        <v>538969248.18193126</v>
      </c>
      <c r="X12" s="280"/>
      <c r="Y12" s="287" t="s">
        <v>6</v>
      </c>
      <c r="Z12" s="288">
        <f t="shared" si="6"/>
        <v>1804214.6593396664</v>
      </c>
      <c r="AA12" s="288">
        <f t="shared" si="2"/>
        <v>246404.77377380431</v>
      </c>
      <c r="AB12" s="288">
        <f t="shared" si="2"/>
        <v>0</v>
      </c>
      <c r="AC12" s="288">
        <f t="shared" si="2"/>
        <v>60585.402425054461</v>
      </c>
      <c r="AD12" s="288">
        <f t="shared" si="2"/>
        <v>102131.82469303906</v>
      </c>
      <c r="AE12" s="288">
        <f t="shared" si="2"/>
        <v>-2273.5832089881296</v>
      </c>
      <c r="AF12" s="288">
        <f t="shared" si="2"/>
        <v>50230.287385499105</v>
      </c>
      <c r="AG12" s="288">
        <f t="shared" si="2"/>
        <v>10764.408324372955</v>
      </c>
      <c r="AH12" s="288">
        <f t="shared" si="2"/>
        <v>-305.77147477306426</v>
      </c>
      <c r="AI12" s="289">
        <f t="shared" si="3"/>
        <v>2271752.0012576752</v>
      </c>
      <c r="AJ12" s="280"/>
      <c r="AK12" s="287" t="s">
        <v>6</v>
      </c>
      <c r="AL12" s="288">
        <f t="shared" si="7"/>
        <v>601404.88644655549</v>
      </c>
      <c r="AM12" s="288">
        <f t="shared" si="4"/>
        <v>82134.924591268107</v>
      </c>
      <c r="AN12" s="288">
        <f t="shared" si="4"/>
        <v>0</v>
      </c>
      <c r="AO12" s="288">
        <f t="shared" si="4"/>
        <v>20195.134141684819</v>
      </c>
      <c r="AP12" s="288">
        <f t="shared" si="4"/>
        <v>34043.941564346351</v>
      </c>
      <c r="AQ12" s="288">
        <f t="shared" si="4"/>
        <v>-757.86106966270984</v>
      </c>
      <c r="AR12" s="288">
        <f t="shared" si="4"/>
        <v>16743.429128499702</v>
      </c>
      <c r="AS12" s="288">
        <f t="shared" si="4"/>
        <v>3588.1361081243181</v>
      </c>
      <c r="AT12" s="288">
        <f t="shared" si="4"/>
        <v>-101.92382492435475</v>
      </c>
      <c r="AU12" s="289">
        <f t="shared" si="5"/>
        <v>757250.66708589159</v>
      </c>
      <c r="AV12" s="281"/>
      <c r="AW12" s="281"/>
      <c r="AX12" s="281"/>
      <c r="AY12" s="281"/>
      <c r="AZ12" s="28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</row>
    <row r="13" spans="1:146">
      <c r="A13" s="287" t="s">
        <v>7</v>
      </c>
      <c r="B13" s="288">
        <v>67626794.431132525</v>
      </c>
      <c r="C13" s="288">
        <v>9235910.4259519875</v>
      </c>
      <c r="D13" s="288">
        <v>0</v>
      </c>
      <c r="E13" s="288">
        <v>2270903.0403432343</v>
      </c>
      <c r="F13" s="288">
        <v>3828174.1463737097</v>
      </c>
      <c r="G13" s="288">
        <v>-85219.98394170581</v>
      </c>
      <c r="H13" s="288">
        <v>1882765.6130889491</v>
      </c>
      <c r="I13" s="288">
        <v>403478.83504703682</v>
      </c>
      <c r="J13" s="288">
        <v>757287.68459223385</v>
      </c>
      <c r="K13" s="289">
        <f t="shared" si="0"/>
        <v>85920094.192587972</v>
      </c>
      <c r="L13" s="280"/>
      <c r="M13" s="287" t="s">
        <v>7</v>
      </c>
      <c r="N13" s="288">
        <v>67494144.041703939</v>
      </c>
      <c r="O13" s="288">
        <v>9217794.1286317334</v>
      </c>
      <c r="P13" s="288">
        <v>0</v>
      </c>
      <c r="Q13" s="288">
        <v>2266448.6495179702</v>
      </c>
      <c r="R13" s="288">
        <v>3820665.1583226188</v>
      </c>
      <c r="S13" s="288">
        <v>-85052.824398627388</v>
      </c>
      <c r="T13" s="288">
        <v>1879072.5563075377</v>
      </c>
      <c r="U13" s="288">
        <v>402687.40873376263</v>
      </c>
      <c r="V13" s="288">
        <v>757873.89857822342</v>
      </c>
      <c r="W13" s="289">
        <f t="shared" si="1"/>
        <v>85753633.017397165</v>
      </c>
      <c r="X13" s="280"/>
      <c r="Y13" s="287" t="s">
        <v>7</v>
      </c>
      <c r="Z13" s="288">
        <f t="shared" si="6"/>
        <v>-132650.38942858577</v>
      </c>
      <c r="AA13" s="288">
        <f t="shared" si="2"/>
        <v>-18116.297320254147</v>
      </c>
      <c r="AB13" s="288">
        <f t="shared" si="2"/>
        <v>0</v>
      </c>
      <c r="AC13" s="288">
        <f t="shared" si="2"/>
        <v>-4454.3908252641559</v>
      </c>
      <c r="AD13" s="288">
        <f t="shared" si="2"/>
        <v>-7508.9880510908552</v>
      </c>
      <c r="AE13" s="288">
        <f t="shared" si="2"/>
        <v>167.15954307842185</v>
      </c>
      <c r="AF13" s="288">
        <f t="shared" si="2"/>
        <v>-3693.0567814114038</v>
      </c>
      <c r="AG13" s="288">
        <f t="shared" si="2"/>
        <v>-791.42631327419076</v>
      </c>
      <c r="AH13" s="288">
        <f t="shared" si="2"/>
        <v>586.21398598956876</v>
      </c>
      <c r="AI13" s="289">
        <f t="shared" si="3"/>
        <v>-166461.17519081253</v>
      </c>
      <c r="AJ13" s="280"/>
      <c r="AK13" s="287" t="s">
        <v>7</v>
      </c>
      <c r="AL13" s="288">
        <f t="shared" si="7"/>
        <v>-44216.796476195253</v>
      </c>
      <c r="AM13" s="288">
        <f t="shared" si="4"/>
        <v>-6038.7657734180493</v>
      </c>
      <c r="AN13" s="288">
        <f t="shared" si="4"/>
        <v>0</v>
      </c>
      <c r="AO13" s="288">
        <f t="shared" si="4"/>
        <v>-1484.7969417547185</v>
      </c>
      <c r="AP13" s="288">
        <f t="shared" si="4"/>
        <v>-2502.9960170302852</v>
      </c>
      <c r="AQ13" s="288">
        <f t="shared" si="4"/>
        <v>55.719847692807285</v>
      </c>
      <c r="AR13" s="288">
        <f t="shared" si="4"/>
        <v>-1231.0189271371346</v>
      </c>
      <c r="AS13" s="288">
        <f t="shared" si="4"/>
        <v>-263.80877109139692</v>
      </c>
      <c r="AT13" s="288">
        <f t="shared" si="4"/>
        <v>195.40466199652292</v>
      </c>
      <c r="AU13" s="289">
        <f t="shared" si="5"/>
        <v>-55487.058396937507</v>
      </c>
      <c r="AV13" s="281"/>
      <c r="AW13" s="281"/>
      <c r="AX13" s="281"/>
      <c r="AY13" s="281"/>
      <c r="AZ13" s="28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</row>
    <row r="14" spans="1:146">
      <c r="A14" s="287" t="s">
        <v>8</v>
      </c>
      <c r="B14" s="288">
        <v>10753018.787513593</v>
      </c>
      <c r="C14" s="288">
        <v>1468558.7150103692</v>
      </c>
      <c r="D14" s="288">
        <v>3382688.4276656546</v>
      </c>
      <c r="E14" s="288">
        <v>361085.62091168738</v>
      </c>
      <c r="F14" s="288">
        <v>608699.9814807123</v>
      </c>
      <c r="G14" s="288">
        <v>-13550.429176854641</v>
      </c>
      <c r="H14" s="288">
        <v>299369.71255745162</v>
      </c>
      <c r="I14" s="288">
        <v>64155.27351430351</v>
      </c>
      <c r="J14" s="288">
        <v>119521.31772758435</v>
      </c>
      <c r="K14" s="289">
        <f t="shared" si="0"/>
        <v>17043547.407204501</v>
      </c>
      <c r="L14" s="280"/>
      <c r="M14" s="287" t="s">
        <v>8</v>
      </c>
      <c r="N14" s="288">
        <v>10731926.672447437</v>
      </c>
      <c r="O14" s="288">
        <v>1465678.1277064234</v>
      </c>
      <c r="P14" s="288">
        <v>3382688.4276656555</v>
      </c>
      <c r="Q14" s="288">
        <v>360377.34915884287</v>
      </c>
      <c r="R14" s="288">
        <v>607506.01257729449</v>
      </c>
      <c r="S14" s="288">
        <v>-13523.849923433647</v>
      </c>
      <c r="T14" s="288">
        <v>298782.49695322377</v>
      </c>
      <c r="U14" s="288">
        <v>64029.432535337146</v>
      </c>
      <c r="V14" s="288">
        <v>119555.50292521103</v>
      </c>
      <c r="W14" s="289">
        <f t="shared" si="1"/>
        <v>17017020.172045991</v>
      </c>
      <c r="X14" s="280"/>
      <c r="Y14" s="287" t="s">
        <v>8</v>
      </c>
      <c r="Z14" s="288">
        <f t="shared" si="6"/>
        <v>-21092.115066155791</v>
      </c>
      <c r="AA14" s="288">
        <f t="shared" si="2"/>
        <v>-2880.5873039457947</v>
      </c>
      <c r="AB14" s="288">
        <f t="shared" si="2"/>
        <v>0</v>
      </c>
      <c r="AC14" s="288">
        <f t="shared" si="2"/>
        <v>-708.27175284450641</v>
      </c>
      <c r="AD14" s="288">
        <f t="shared" si="2"/>
        <v>-1193.9689034178155</v>
      </c>
      <c r="AE14" s="288">
        <f t="shared" si="2"/>
        <v>26.579253420994064</v>
      </c>
      <c r="AF14" s="288">
        <f t="shared" si="2"/>
        <v>-587.21560422785114</v>
      </c>
      <c r="AG14" s="288">
        <f t="shared" si="2"/>
        <v>-125.84097896636376</v>
      </c>
      <c r="AH14" s="288">
        <f t="shared" si="2"/>
        <v>34.185197626677109</v>
      </c>
      <c r="AI14" s="289">
        <f t="shared" si="3"/>
        <v>-26527.235158510452</v>
      </c>
      <c r="AJ14" s="280"/>
      <c r="AK14" s="287" t="s">
        <v>8</v>
      </c>
      <c r="AL14" s="288">
        <f t="shared" si="7"/>
        <v>-7030.7050220519304</v>
      </c>
      <c r="AM14" s="288">
        <f t="shared" si="4"/>
        <v>-960.19576798193157</v>
      </c>
      <c r="AN14" s="288">
        <f t="shared" si="4"/>
        <v>0</v>
      </c>
      <c r="AO14" s="288">
        <f t="shared" si="4"/>
        <v>-236.09058428150215</v>
      </c>
      <c r="AP14" s="288">
        <f t="shared" si="4"/>
        <v>-397.98963447260513</v>
      </c>
      <c r="AQ14" s="288">
        <f t="shared" si="4"/>
        <v>8.8597511403313547</v>
      </c>
      <c r="AR14" s="288">
        <f t="shared" si="4"/>
        <v>-195.73853474261705</v>
      </c>
      <c r="AS14" s="288">
        <f t="shared" si="4"/>
        <v>-41.946992988787919</v>
      </c>
      <c r="AT14" s="288">
        <f t="shared" si="4"/>
        <v>11.395065875559036</v>
      </c>
      <c r="AU14" s="289">
        <f t="shared" si="5"/>
        <v>-8842.4117195034851</v>
      </c>
      <c r="AV14" s="281"/>
      <c r="AW14" s="281"/>
      <c r="AX14" s="281"/>
      <c r="AY14" s="281"/>
      <c r="AZ14" s="28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</row>
    <row r="15" spans="1:146">
      <c r="A15" s="287" t="s">
        <v>9</v>
      </c>
      <c r="B15" s="288">
        <v>106887110.72995405</v>
      </c>
      <c r="C15" s="288">
        <v>14597760.971739952</v>
      </c>
      <c r="D15" s="288">
        <v>2957828.3168392973</v>
      </c>
      <c r="E15" s="288">
        <v>3589261.7234333046</v>
      </c>
      <c r="F15" s="288">
        <v>6050596.9167839717</v>
      </c>
      <c r="G15" s="288">
        <v>-134693.91735339523</v>
      </c>
      <c r="H15" s="288">
        <v>2975793.5187911894</v>
      </c>
      <c r="I15" s="288">
        <v>637715.97162990435</v>
      </c>
      <c r="J15" s="288">
        <v>2726362.2668278143</v>
      </c>
      <c r="K15" s="289">
        <f t="shared" si="0"/>
        <v>140287736.49864611</v>
      </c>
      <c r="L15" s="280"/>
      <c r="M15" s="287" t="s">
        <v>9</v>
      </c>
      <c r="N15" s="288">
        <v>106677450.97922218</v>
      </c>
      <c r="O15" s="288">
        <v>14569127.37031058</v>
      </c>
      <c r="P15" s="288">
        <v>2957828.3168392973</v>
      </c>
      <c r="Q15" s="288">
        <v>3582221.3636265215</v>
      </c>
      <c r="R15" s="288">
        <v>6038728.6322668903</v>
      </c>
      <c r="S15" s="288">
        <v>-134429.71437377908</v>
      </c>
      <c r="T15" s="288">
        <v>2969956.4807880246</v>
      </c>
      <c r="U15" s="288">
        <v>636465.08767638961</v>
      </c>
      <c r="V15" s="288">
        <v>2726385.8183437819</v>
      </c>
      <c r="W15" s="289">
        <f t="shared" si="1"/>
        <v>140023734.33469987</v>
      </c>
      <c r="X15" s="280"/>
      <c r="Y15" s="287" t="s">
        <v>9</v>
      </c>
      <c r="Z15" s="288">
        <f t="shared" si="6"/>
        <v>-209659.75073187053</v>
      </c>
      <c r="AA15" s="288">
        <f t="shared" si="2"/>
        <v>-28633.601429371163</v>
      </c>
      <c r="AB15" s="288">
        <f t="shared" si="2"/>
        <v>0</v>
      </c>
      <c r="AC15" s="288">
        <f t="shared" si="2"/>
        <v>-7040.3598067830317</v>
      </c>
      <c r="AD15" s="288">
        <f t="shared" si="2"/>
        <v>-11868.284517081454</v>
      </c>
      <c r="AE15" s="288">
        <f t="shared" si="2"/>
        <v>264.20297961615142</v>
      </c>
      <c r="AF15" s="288">
        <f t="shared" si="2"/>
        <v>-5837.0380031648092</v>
      </c>
      <c r="AG15" s="288">
        <f t="shared" si="2"/>
        <v>-1250.8839535147417</v>
      </c>
      <c r="AH15" s="288">
        <f t="shared" si="2"/>
        <v>23.551515967585146</v>
      </c>
      <c r="AI15" s="289">
        <f t="shared" si="3"/>
        <v>-264002.16394620202</v>
      </c>
      <c r="AJ15" s="280"/>
      <c r="AK15" s="287" t="s">
        <v>9</v>
      </c>
      <c r="AL15" s="288">
        <f t="shared" si="7"/>
        <v>-69886.583577290177</v>
      </c>
      <c r="AM15" s="288">
        <f t="shared" si="4"/>
        <v>-9544.5338097903877</v>
      </c>
      <c r="AN15" s="288">
        <f t="shared" si="4"/>
        <v>0</v>
      </c>
      <c r="AO15" s="288">
        <f t="shared" si="4"/>
        <v>-2346.7866022610106</v>
      </c>
      <c r="AP15" s="288">
        <f t="shared" si="4"/>
        <v>-3956.0948390271515</v>
      </c>
      <c r="AQ15" s="288">
        <f t="shared" si="4"/>
        <v>88.06765987205047</v>
      </c>
      <c r="AR15" s="288">
        <f t="shared" si="4"/>
        <v>-1945.6793343882698</v>
      </c>
      <c r="AS15" s="288">
        <f t="shared" si="4"/>
        <v>-416.96131783824723</v>
      </c>
      <c r="AT15" s="288">
        <f t="shared" si="4"/>
        <v>7.8505053225283818</v>
      </c>
      <c r="AU15" s="289">
        <f t="shared" si="5"/>
        <v>-88000.721315400675</v>
      </c>
      <c r="AV15" s="281"/>
      <c r="AW15" s="281"/>
      <c r="AX15" s="281"/>
      <c r="AY15" s="281"/>
      <c r="AZ15" s="28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</row>
    <row r="16" spans="1:146">
      <c r="A16" s="287" t="s">
        <v>10</v>
      </c>
      <c r="B16" s="288">
        <v>17759166.786069464</v>
      </c>
      <c r="C16" s="288">
        <v>2425400.6870414419</v>
      </c>
      <c r="D16" s="288">
        <v>1506365.6158656636</v>
      </c>
      <c r="E16" s="288">
        <v>596351.58205697522</v>
      </c>
      <c r="F16" s="288">
        <v>1005299.5077387883</v>
      </c>
      <c r="G16" s="288">
        <v>-22379.234755361867</v>
      </c>
      <c r="H16" s="288">
        <v>494424.56681830063</v>
      </c>
      <c r="I16" s="288">
        <v>105955.75298998153</v>
      </c>
      <c r="J16" s="288">
        <v>1728889.8830070896</v>
      </c>
      <c r="K16" s="289">
        <f t="shared" si="0"/>
        <v>25599475.146832343</v>
      </c>
      <c r="L16" s="280"/>
      <c r="M16" s="287" t="s">
        <v>10</v>
      </c>
      <c r="N16" s="288">
        <v>18469977.027782053</v>
      </c>
      <c r="O16" s="288">
        <v>2522477.2936961041</v>
      </c>
      <c r="P16" s="288">
        <v>1506365.6158656639</v>
      </c>
      <c r="Q16" s="288">
        <v>620220.54039797757</v>
      </c>
      <c r="R16" s="288">
        <v>1045536.5973892942</v>
      </c>
      <c r="S16" s="288">
        <v>-23274.963111169629</v>
      </c>
      <c r="T16" s="288">
        <v>514213.89872121601</v>
      </c>
      <c r="U16" s="288">
        <v>110196.62956380399</v>
      </c>
      <c r="V16" s="288">
        <v>1728934.6969323782</v>
      </c>
      <c r="W16" s="289">
        <f t="shared" si="1"/>
        <v>26494647.337237325</v>
      </c>
      <c r="X16" s="280"/>
      <c r="Y16" s="287" t="s">
        <v>10</v>
      </c>
      <c r="Z16" s="288">
        <f t="shared" si="6"/>
        <v>710810.24171258882</v>
      </c>
      <c r="AA16" s="288">
        <f t="shared" si="2"/>
        <v>97076.606654662173</v>
      </c>
      <c r="AB16" s="288">
        <f t="shared" si="2"/>
        <v>0</v>
      </c>
      <c r="AC16" s="288">
        <f t="shared" si="2"/>
        <v>23868.958341002348</v>
      </c>
      <c r="AD16" s="288">
        <f t="shared" si="2"/>
        <v>40237.089650505921</v>
      </c>
      <c r="AE16" s="288">
        <f t="shared" si="2"/>
        <v>-895.72835580776155</v>
      </c>
      <c r="AF16" s="288">
        <f t="shared" si="2"/>
        <v>19789.331902915379</v>
      </c>
      <c r="AG16" s="288">
        <f t="shared" si="2"/>
        <v>4240.8765738224611</v>
      </c>
      <c r="AH16" s="288">
        <f t="shared" si="2"/>
        <v>44.813925288617611</v>
      </c>
      <c r="AI16" s="289">
        <f t="shared" si="3"/>
        <v>895172.190404978</v>
      </c>
      <c r="AJ16" s="280"/>
      <c r="AK16" s="287" t="s">
        <v>10</v>
      </c>
      <c r="AL16" s="288">
        <f t="shared" si="7"/>
        <v>236936.74723752961</v>
      </c>
      <c r="AM16" s="288">
        <f t="shared" si="4"/>
        <v>32358.86888488739</v>
      </c>
      <c r="AN16" s="288">
        <f t="shared" si="4"/>
        <v>0</v>
      </c>
      <c r="AO16" s="288">
        <f t="shared" si="4"/>
        <v>7956.3194470007829</v>
      </c>
      <c r="AP16" s="288">
        <f t="shared" si="4"/>
        <v>13412.363216835307</v>
      </c>
      <c r="AQ16" s="288">
        <f t="shared" si="4"/>
        <v>-298.5761186025872</v>
      </c>
      <c r="AR16" s="288">
        <f t="shared" si="4"/>
        <v>6596.44396763846</v>
      </c>
      <c r="AS16" s="288">
        <f t="shared" si="4"/>
        <v>1413.625524607487</v>
      </c>
      <c r="AT16" s="288">
        <f t="shared" si="4"/>
        <v>14.93797509620587</v>
      </c>
      <c r="AU16" s="289">
        <f t="shared" si="5"/>
        <v>298390.73013499269</v>
      </c>
      <c r="AV16" s="281"/>
      <c r="AW16" s="281"/>
      <c r="AX16" s="281"/>
      <c r="AY16" s="281"/>
      <c r="AZ16" s="28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</row>
    <row r="17" spans="1:126">
      <c r="A17" s="287" t="s">
        <v>11</v>
      </c>
      <c r="B17" s="288">
        <v>25801433.094717696</v>
      </c>
      <c r="C17" s="288">
        <v>3523747.1615881096</v>
      </c>
      <c r="D17" s="288">
        <v>16467600.185874075</v>
      </c>
      <c r="E17" s="288">
        <v>866410.32379073428</v>
      </c>
      <c r="F17" s="288">
        <v>1460550.9538556309</v>
      </c>
      <c r="G17" s="288">
        <v>-32513.706031770816</v>
      </c>
      <c r="H17" s="288">
        <v>718325.50112395058</v>
      </c>
      <c r="I17" s="288">
        <v>153937.98057664966</v>
      </c>
      <c r="J17" s="288">
        <v>247890.47466622578</v>
      </c>
      <c r="K17" s="289">
        <f t="shared" si="0"/>
        <v>49207381.970161304</v>
      </c>
      <c r="L17" s="280"/>
      <c r="M17" s="287" t="s">
        <v>11</v>
      </c>
      <c r="N17" s="288">
        <v>25750823.418824874</v>
      </c>
      <c r="O17" s="288">
        <v>3516835.3090130393</v>
      </c>
      <c r="P17" s="288">
        <v>16467600.185874082</v>
      </c>
      <c r="Q17" s="288">
        <v>864710.85440404282</v>
      </c>
      <c r="R17" s="288">
        <v>1457686.0738263617</v>
      </c>
      <c r="S17" s="288">
        <v>-32449.930189618877</v>
      </c>
      <c r="T17" s="288">
        <v>716916.50106321846</v>
      </c>
      <c r="U17" s="288">
        <v>153636.03024404682</v>
      </c>
      <c r="V17" s="288">
        <v>247923.93328786793</v>
      </c>
      <c r="W17" s="289">
        <f t="shared" si="1"/>
        <v>49143682.376347914</v>
      </c>
      <c r="X17" s="280"/>
      <c r="Y17" s="287" t="s">
        <v>11</v>
      </c>
      <c r="Z17" s="288">
        <f t="shared" si="6"/>
        <v>-50609.675892822444</v>
      </c>
      <c r="AA17" s="288">
        <f t="shared" si="2"/>
        <v>-6911.8525750702247</v>
      </c>
      <c r="AB17" s="288">
        <f t="shared" si="2"/>
        <v>0</v>
      </c>
      <c r="AC17" s="288">
        <f t="shared" si="2"/>
        <v>-1699.4693866914604</v>
      </c>
      <c r="AD17" s="288">
        <f t="shared" si="2"/>
        <v>-2864.8800292692613</v>
      </c>
      <c r="AE17" s="288">
        <f t="shared" si="2"/>
        <v>63.775842151939287</v>
      </c>
      <c r="AF17" s="288">
        <f t="shared" si="2"/>
        <v>-1409.0000607321272</v>
      </c>
      <c r="AG17" s="288">
        <f t="shared" si="2"/>
        <v>-301.95033260283526</v>
      </c>
      <c r="AH17" s="288">
        <f t="shared" si="2"/>
        <v>33.458621642144863</v>
      </c>
      <c r="AI17" s="289">
        <f t="shared" si="3"/>
        <v>-63699.593813394269</v>
      </c>
      <c r="AJ17" s="280"/>
      <c r="AK17" s="287" t="s">
        <v>11</v>
      </c>
      <c r="AL17" s="288">
        <f t="shared" si="7"/>
        <v>-16869.891964274149</v>
      </c>
      <c r="AM17" s="288">
        <f t="shared" si="4"/>
        <v>-2303.9508583567417</v>
      </c>
      <c r="AN17" s="288">
        <f t="shared" si="4"/>
        <v>0</v>
      </c>
      <c r="AO17" s="288">
        <f t="shared" si="4"/>
        <v>-566.48979556382017</v>
      </c>
      <c r="AP17" s="288">
        <f t="shared" si="4"/>
        <v>-954.96000975642039</v>
      </c>
      <c r="AQ17" s="288">
        <f t="shared" si="4"/>
        <v>21.258614050646429</v>
      </c>
      <c r="AR17" s="288">
        <f t="shared" si="4"/>
        <v>-469.66668691070907</v>
      </c>
      <c r="AS17" s="288">
        <f t="shared" si="4"/>
        <v>-100.65011086761176</v>
      </c>
      <c r="AT17" s="288">
        <f t="shared" si="4"/>
        <v>11.152873880714955</v>
      </c>
      <c r="AU17" s="289">
        <f t="shared" si="5"/>
        <v>-21233.197937798093</v>
      </c>
      <c r="AV17" s="281"/>
      <c r="AW17" s="281"/>
      <c r="AX17" s="281"/>
      <c r="AY17" s="281"/>
      <c r="AZ17" s="28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</row>
    <row r="18" spans="1:126">
      <c r="A18" s="287" t="s">
        <v>12</v>
      </c>
      <c r="B18" s="288">
        <v>54264189.070388146</v>
      </c>
      <c r="C18" s="288">
        <v>7410955.8763930695</v>
      </c>
      <c r="D18" s="288">
        <v>2771893.3753920798</v>
      </c>
      <c r="E18" s="288">
        <v>1822187.6843089764</v>
      </c>
      <c r="F18" s="288">
        <v>3071752.3641422712</v>
      </c>
      <c r="G18" s="288">
        <v>-68381.08119847966</v>
      </c>
      <c r="H18" s="288">
        <v>1510743.6344321345</v>
      </c>
      <c r="I18" s="288">
        <v>323754.09739683114</v>
      </c>
      <c r="J18" s="288">
        <v>501446.17442216061</v>
      </c>
      <c r="K18" s="289">
        <f t="shared" si="0"/>
        <v>71608541.195677191</v>
      </c>
      <c r="L18" s="280"/>
      <c r="M18" s="287" t="s">
        <v>12</v>
      </c>
      <c r="N18" s="288">
        <v>54157749.516764998</v>
      </c>
      <c r="O18" s="288">
        <v>7396419.239083684</v>
      </c>
      <c r="P18" s="288">
        <v>2771893.3753920812</v>
      </c>
      <c r="Q18" s="288">
        <v>1818613.4515219745</v>
      </c>
      <c r="R18" s="288">
        <v>3065727.1022507488</v>
      </c>
      <c r="S18" s="288">
        <v>-68246.951270736812</v>
      </c>
      <c r="T18" s="288">
        <v>1507780.3011391705</v>
      </c>
      <c r="U18" s="288">
        <v>323119.05166591849</v>
      </c>
      <c r="V18" s="288">
        <v>500956.4958282336</v>
      </c>
      <c r="W18" s="289">
        <f t="shared" si="1"/>
        <v>71474011.582376063</v>
      </c>
      <c r="X18" s="280"/>
      <c r="Y18" s="287" t="s">
        <v>12</v>
      </c>
      <c r="Z18" s="288">
        <f t="shared" si="6"/>
        <v>-106439.55362314731</v>
      </c>
      <c r="AA18" s="288">
        <f t="shared" si="2"/>
        <v>-14536.637309385464</v>
      </c>
      <c r="AB18" s="288">
        <f t="shared" si="2"/>
        <v>0</v>
      </c>
      <c r="AC18" s="288">
        <f t="shared" si="2"/>
        <v>-3574.232787001878</v>
      </c>
      <c r="AD18" s="288">
        <f t="shared" si="2"/>
        <v>-6025.2618915224448</v>
      </c>
      <c r="AE18" s="288">
        <f t="shared" si="2"/>
        <v>134.12992774284794</v>
      </c>
      <c r="AF18" s="288">
        <f t="shared" si="2"/>
        <v>-2963.3332929639146</v>
      </c>
      <c r="AG18" s="288">
        <f t="shared" si="2"/>
        <v>-635.04573091265047</v>
      </c>
      <c r="AH18" s="288">
        <f t="shared" si="2"/>
        <v>-489.67859392700484</v>
      </c>
      <c r="AI18" s="289">
        <f t="shared" si="3"/>
        <v>-134529.61330111782</v>
      </c>
      <c r="AJ18" s="280"/>
      <c r="AK18" s="287" t="s">
        <v>12</v>
      </c>
      <c r="AL18" s="288">
        <f t="shared" si="7"/>
        <v>-35479.851207715772</v>
      </c>
      <c r="AM18" s="288">
        <f t="shared" si="4"/>
        <v>-4845.5457697951542</v>
      </c>
      <c r="AN18" s="288">
        <f t="shared" si="4"/>
        <v>0</v>
      </c>
      <c r="AO18" s="288">
        <f t="shared" si="4"/>
        <v>-1191.4109290006261</v>
      </c>
      <c r="AP18" s="288">
        <f t="shared" si="4"/>
        <v>-2008.4206305074815</v>
      </c>
      <c r="AQ18" s="288">
        <f t="shared" si="4"/>
        <v>44.709975914282644</v>
      </c>
      <c r="AR18" s="288">
        <f t="shared" si="4"/>
        <v>-987.77776432130486</v>
      </c>
      <c r="AS18" s="288">
        <f t="shared" si="4"/>
        <v>-211.68191030421681</v>
      </c>
      <c r="AT18" s="288">
        <f t="shared" si="4"/>
        <v>-163.22619797566827</v>
      </c>
      <c r="AU18" s="289">
        <f t="shared" si="5"/>
        <v>-44843.204433705941</v>
      </c>
      <c r="AV18" s="281"/>
      <c r="AW18" s="281"/>
      <c r="AX18" s="281"/>
      <c r="AY18" s="281"/>
      <c r="AZ18" s="28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</row>
    <row r="19" spans="1:126">
      <c r="A19" s="287" t="s">
        <v>13</v>
      </c>
      <c r="B19" s="288">
        <v>27610137.940987296</v>
      </c>
      <c r="C19" s="288">
        <v>3770765.1680994597</v>
      </c>
      <c r="D19" s="288">
        <v>2710434.2273094216</v>
      </c>
      <c r="E19" s="288">
        <v>927146.50637972145</v>
      </c>
      <c r="F19" s="288">
        <v>1562936.9561666108</v>
      </c>
      <c r="G19" s="288">
        <v>-34792.947555060025</v>
      </c>
      <c r="H19" s="288">
        <v>768680.79768102115</v>
      </c>
      <c r="I19" s="288">
        <v>164729.17851018396</v>
      </c>
      <c r="J19" s="288">
        <v>1364216.9753113296</v>
      </c>
      <c r="K19" s="289">
        <f t="shared" si="0"/>
        <v>38844254.802889988</v>
      </c>
      <c r="L19" s="280"/>
      <c r="M19" s="287" t="s">
        <v>13</v>
      </c>
      <c r="N19" s="288">
        <v>27763180.210928172</v>
      </c>
      <c r="O19" s="288">
        <v>3791666.4204573212</v>
      </c>
      <c r="P19" s="288">
        <v>2710434.2273094216</v>
      </c>
      <c r="Q19" s="288">
        <v>932285.65513035026</v>
      </c>
      <c r="R19" s="288">
        <v>1571600.2746932141</v>
      </c>
      <c r="S19" s="288">
        <v>-34985.803950168985</v>
      </c>
      <c r="T19" s="288">
        <v>772941.57516748318</v>
      </c>
      <c r="U19" s="288">
        <v>165642.26802312222</v>
      </c>
      <c r="V19" s="288">
        <v>1364045.9641622074</v>
      </c>
      <c r="W19" s="289">
        <f t="shared" si="1"/>
        <v>39036810.791921131</v>
      </c>
      <c r="X19" s="280"/>
      <c r="Y19" s="287" t="s">
        <v>13</v>
      </c>
      <c r="Z19" s="288">
        <f t="shared" si="6"/>
        <v>153042.26994087547</v>
      </c>
      <c r="AA19" s="288">
        <f t="shared" si="2"/>
        <v>20901.252357861493</v>
      </c>
      <c r="AB19" s="288">
        <f t="shared" si="2"/>
        <v>0</v>
      </c>
      <c r="AC19" s="288">
        <f t="shared" si="2"/>
        <v>5139.1487506288104</v>
      </c>
      <c r="AD19" s="288">
        <f t="shared" si="2"/>
        <v>8663.3185266032815</v>
      </c>
      <c r="AE19" s="288">
        <f t="shared" si="2"/>
        <v>-192.85639510895999</v>
      </c>
      <c r="AF19" s="288">
        <f t="shared" si="2"/>
        <v>4260.7774864620296</v>
      </c>
      <c r="AG19" s="288">
        <f t="shared" si="2"/>
        <v>913.08951293825521</v>
      </c>
      <c r="AH19" s="288">
        <f t="shared" si="2"/>
        <v>-171.01114912214689</v>
      </c>
      <c r="AI19" s="289">
        <f t="shared" si="3"/>
        <v>192555.98903113822</v>
      </c>
      <c r="AJ19" s="280"/>
      <c r="AK19" s="287" t="s">
        <v>13</v>
      </c>
      <c r="AL19" s="288">
        <f t="shared" si="7"/>
        <v>51014.089980291821</v>
      </c>
      <c r="AM19" s="288">
        <f t="shared" si="4"/>
        <v>6967.084119287164</v>
      </c>
      <c r="AN19" s="288">
        <f t="shared" si="4"/>
        <v>0</v>
      </c>
      <c r="AO19" s="288">
        <f t="shared" si="4"/>
        <v>1713.0495835429367</v>
      </c>
      <c r="AP19" s="288">
        <f t="shared" si="4"/>
        <v>2887.7728422010937</v>
      </c>
      <c r="AQ19" s="288">
        <f t="shared" si="4"/>
        <v>-64.285465036319991</v>
      </c>
      <c r="AR19" s="288">
        <f t="shared" si="4"/>
        <v>1420.2591621540098</v>
      </c>
      <c r="AS19" s="288">
        <f t="shared" si="4"/>
        <v>304.36317097941838</v>
      </c>
      <c r="AT19" s="288">
        <f t="shared" si="4"/>
        <v>-57.003716374048963</v>
      </c>
      <c r="AU19" s="289">
        <f t="shared" si="5"/>
        <v>64185.32967704608</v>
      </c>
      <c r="AV19" s="281"/>
      <c r="AW19" s="281"/>
      <c r="AX19" s="281"/>
      <c r="AY19" s="281"/>
      <c r="AZ19" s="28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</row>
    <row r="20" spans="1:126">
      <c r="A20" s="287" t="s">
        <v>14</v>
      </c>
      <c r="B20" s="288">
        <v>151231018.09018213</v>
      </c>
      <c r="C20" s="288">
        <v>20653886.50246948</v>
      </c>
      <c r="D20" s="288">
        <v>964477.64345233864</v>
      </c>
      <c r="E20" s="288">
        <v>5078327.0398085881</v>
      </c>
      <c r="F20" s="288">
        <v>8560788.3451014329</v>
      </c>
      <c r="G20" s="288">
        <v>-190573.94397508347</v>
      </c>
      <c r="H20" s="288">
        <v>4210351.2799587734</v>
      </c>
      <c r="I20" s="288">
        <v>902283.11892177572</v>
      </c>
      <c r="J20" s="288">
        <v>1994309.6815640242</v>
      </c>
      <c r="K20" s="289">
        <f t="shared" si="0"/>
        <v>193404867.75748351</v>
      </c>
      <c r="L20" s="280"/>
      <c r="M20" s="287" t="s">
        <v>14</v>
      </c>
      <c r="N20" s="288">
        <v>151914214.52818698</v>
      </c>
      <c r="O20" s="288">
        <v>20747191.843315825</v>
      </c>
      <c r="P20" s="288">
        <v>964477.64345233876</v>
      </c>
      <c r="Q20" s="288">
        <v>5101268.7285470208</v>
      </c>
      <c r="R20" s="288">
        <v>8599462.2902864031</v>
      </c>
      <c r="S20" s="288">
        <v>-191434.87476391593</v>
      </c>
      <c r="T20" s="288">
        <v>4229371.8290071283</v>
      </c>
      <c r="U20" s="288">
        <v>906359.24444618158</v>
      </c>
      <c r="V20" s="288">
        <v>1993590.8620674426</v>
      </c>
      <c r="W20" s="289">
        <f t="shared" si="1"/>
        <v>194264502.09454539</v>
      </c>
      <c r="X20" s="280"/>
      <c r="Y20" s="287" t="s">
        <v>14</v>
      </c>
      <c r="Z20" s="288">
        <f t="shared" si="6"/>
        <v>683196.43800485134</v>
      </c>
      <c r="AA20" s="288">
        <f t="shared" si="2"/>
        <v>93305.340846344829</v>
      </c>
      <c r="AB20" s="288">
        <f t="shared" si="2"/>
        <v>0</v>
      </c>
      <c r="AC20" s="288">
        <f t="shared" si="2"/>
        <v>22941.688738432713</v>
      </c>
      <c r="AD20" s="288">
        <f t="shared" si="2"/>
        <v>38673.945184970275</v>
      </c>
      <c r="AE20" s="288">
        <f t="shared" si="2"/>
        <v>-860.93078883245471</v>
      </c>
      <c r="AF20" s="288">
        <f t="shared" si="2"/>
        <v>19020.549048354849</v>
      </c>
      <c r="AG20" s="288">
        <f t="shared" si="2"/>
        <v>4076.1255244058557</v>
      </c>
      <c r="AH20" s="288">
        <f t="shared" si="2"/>
        <v>-718.81949658156373</v>
      </c>
      <c r="AI20" s="289">
        <f t="shared" si="3"/>
        <v>859634.33706194581</v>
      </c>
      <c r="AJ20" s="280"/>
      <c r="AK20" s="287" t="s">
        <v>14</v>
      </c>
      <c r="AL20" s="288">
        <f t="shared" si="7"/>
        <v>227732.1460016171</v>
      </c>
      <c r="AM20" s="288">
        <f t="shared" si="4"/>
        <v>31101.780282114942</v>
      </c>
      <c r="AN20" s="288">
        <f t="shared" si="4"/>
        <v>0</v>
      </c>
      <c r="AO20" s="288">
        <f t="shared" si="4"/>
        <v>7647.229579477571</v>
      </c>
      <c r="AP20" s="288">
        <f t="shared" si="4"/>
        <v>12891.315061656758</v>
      </c>
      <c r="AQ20" s="288">
        <f t="shared" si="4"/>
        <v>-286.97692961081822</v>
      </c>
      <c r="AR20" s="288">
        <f t="shared" si="4"/>
        <v>6340.1830161182834</v>
      </c>
      <c r="AS20" s="288">
        <f t="shared" si="4"/>
        <v>1358.7085081352852</v>
      </c>
      <c r="AT20" s="288">
        <f t="shared" si="4"/>
        <v>-239.60649886052124</v>
      </c>
      <c r="AU20" s="289">
        <f t="shared" si="5"/>
        <v>286544.77902064862</v>
      </c>
      <c r="AV20" s="281"/>
      <c r="AW20" s="281"/>
      <c r="AX20" s="281"/>
      <c r="AY20" s="281"/>
      <c r="AZ20" s="28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</row>
    <row r="21" spans="1:126">
      <c r="A21" s="287" t="s">
        <v>15</v>
      </c>
      <c r="B21" s="288">
        <v>19306274.310337823</v>
      </c>
      <c r="C21" s="288">
        <v>2636691.8865379668</v>
      </c>
      <c r="D21" s="288">
        <v>2016084.2524103422</v>
      </c>
      <c r="E21" s="288">
        <v>648303.34481835668</v>
      </c>
      <c r="F21" s="288">
        <v>1092877.1768547723</v>
      </c>
      <c r="G21" s="288">
        <v>-24328.824107974258</v>
      </c>
      <c r="H21" s="288">
        <v>537496.85600406001</v>
      </c>
      <c r="I21" s="288">
        <v>115186.1940723247</v>
      </c>
      <c r="J21" s="288">
        <v>66913.590535082709</v>
      </c>
      <c r="K21" s="289">
        <f t="shared" si="0"/>
        <v>26395498.787462749</v>
      </c>
      <c r="L21" s="280"/>
      <c r="M21" s="287" t="s">
        <v>15</v>
      </c>
      <c r="N21" s="288">
        <v>19268404.929906227</v>
      </c>
      <c r="O21" s="288">
        <v>2631519.9985534092</v>
      </c>
      <c r="P21" s="288">
        <v>2016084.2524103427</v>
      </c>
      <c r="Q21" s="288">
        <v>647031.69366467686</v>
      </c>
      <c r="R21" s="288">
        <v>1090733.4912886163</v>
      </c>
      <c r="S21" s="288">
        <v>-24281.102964019261</v>
      </c>
      <c r="T21" s="288">
        <v>536442.55248627032</v>
      </c>
      <c r="U21" s="288">
        <v>114960.25561658356</v>
      </c>
      <c r="V21" s="288">
        <v>66928.561315456303</v>
      </c>
      <c r="W21" s="289">
        <f t="shared" si="1"/>
        <v>26347824.632277563</v>
      </c>
      <c r="X21" s="280"/>
      <c r="Y21" s="287" t="s">
        <v>15</v>
      </c>
      <c r="Z21" s="288">
        <f t="shared" si="6"/>
        <v>-37869.38043159619</v>
      </c>
      <c r="AA21" s="288">
        <f t="shared" si="2"/>
        <v>-5171.8879845575429</v>
      </c>
      <c r="AB21" s="288">
        <f t="shared" si="2"/>
        <v>0</v>
      </c>
      <c r="AC21" s="288">
        <f t="shared" si="2"/>
        <v>-1271.6511536798207</v>
      </c>
      <c r="AD21" s="288">
        <f t="shared" si="2"/>
        <v>-2143.6855661559384</v>
      </c>
      <c r="AE21" s="288">
        <f t="shared" si="2"/>
        <v>47.721143954997387</v>
      </c>
      <c r="AF21" s="288">
        <f t="shared" si="2"/>
        <v>-1054.3035177896963</v>
      </c>
      <c r="AG21" s="288">
        <f t="shared" si="2"/>
        <v>-225.93845574113948</v>
      </c>
      <c r="AH21" s="288">
        <f t="shared" si="2"/>
        <v>14.970780373594607</v>
      </c>
      <c r="AI21" s="289">
        <f t="shared" si="3"/>
        <v>-47674.155185191732</v>
      </c>
      <c r="AJ21" s="280"/>
      <c r="AK21" s="287" t="s">
        <v>15</v>
      </c>
      <c r="AL21" s="288">
        <f t="shared" si="7"/>
        <v>-12623.126810532063</v>
      </c>
      <c r="AM21" s="288">
        <f t="shared" si="4"/>
        <v>-1723.962661519181</v>
      </c>
      <c r="AN21" s="288">
        <f t="shared" si="4"/>
        <v>0</v>
      </c>
      <c r="AO21" s="288">
        <f t="shared" si="4"/>
        <v>-423.88371789327357</v>
      </c>
      <c r="AP21" s="288">
        <f t="shared" si="4"/>
        <v>-714.56185538531281</v>
      </c>
      <c r="AQ21" s="288">
        <f t="shared" si="4"/>
        <v>15.90704798499913</v>
      </c>
      <c r="AR21" s="288">
        <f t="shared" si="4"/>
        <v>-351.43450592989876</v>
      </c>
      <c r="AS21" s="288">
        <f t="shared" si="4"/>
        <v>-75.312818580379826</v>
      </c>
      <c r="AT21" s="288">
        <f t="shared" si="4"/>
        <v>4.9902601245315354</v>
      </c>
      <c r="AU21" s="289">
        <f t="shared" si="5"/>
        <v>-15891.385061730578</v>
      </c>
      <c r="AV21" s="281"/>
      <c r="AW21" s="281"/>
      <c r="AX21" s="281"/>
      <c r="AY21" s="281"/>
      <c r="AZ21" s="28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</row>
    <row r="22" spans="1:126">
      <c r="A22" s="287" t="s">
        <v>16</v>
      </c>
      <c r="B22" s="288">
        <v>13444372.218882002</v>
      </c>
      <c r="C22" s="288">
        <v>1836121.5933900368</v>
      </c>
      <c r="D22" s="288">
        <v>2666034.3180637765</v>
      </c>
      <c r="E22" s="288">
        <v>451461.08142766159</v>
      </c>
      <c r="F22" s="288">
        <v>761050.38802276272</v>
      </c>
      <c r="G22" s="288">
        <v>-16941.941344952975</v>
      </c>
      <c r="H22" s="288">
        <v>374298.41109881958</v>
      </c>
      <c r="I22" s="288">
        <v>80212.579739193359</v>
      </c>
      <c r="J22" s="288">
        <v>177169.03116113349</v>
      </c>
      <c r="K22" s="289">
        <f t="shared" si="0"/>
        <v>19773777.68044043</v>
      </c>
      <c r="L22" s="280"/>
      <c r="M22" s="287" t="s">
        <v>16</v>
      </c>
      <c r="N22" s="288">
        <v>13505798.101365058</v>
      </c>
      <c r="O22" s="288">
        <v>1844510.6343496272</v>
      </c>
      <c r="P22" s="288">
        <v>2666034.3180637769</v>
      </c>
      <c r="Q22" s="288">
        <v>453523.75827727321</v>
      </c>
      <c r="R22" s="288">
        <v>764527.54492806725</v>
      </c>
      <c r="S22" s="288">
        <v>-17019.347242465119</v>
      </c>
      <c r="T22" s="288">
        <v>376008.54005385254</v>
      </c>
      <c r="U22" s="288">
        <v>80579.062339980228</v>
      </c>
      <c r="V22" s="288">
        <v>177158.63855815426</v>
      </c>
      <c r="W22" s="289">
        <f t="shared" si="1"/>
        <v>19851121.250693325</v>
      </c>
      <c r="X22" s="280"/>
      <c r="Y22" s="287" t="s">
        <v>16</v>
      </c>
      <c r="Z22" s="288">
        <f t="shared" si="6"/>
        <v>61425.882483055815</v>
      </c>
      <c r="AA22" s="288">
        <f t="shared" si="2"/>
        <v>8389.0409595903475</v>
      </c>
      <c r="AB22" s="288">
        <f t="shared" si="2"/>
        <v>0</v>
      </c>
      <c r="AC22" s="288">
        <f t="shared" si="2"/>
        <v>2062.6768496116274</v>
      </c>
      <c r="AD22" s="288">
        <f t="shared" si="2"/>
        <v>3477.1569053045241</v>
      </c>
      <c r="AE22" s="288">
        <f t="shared" si="2"/>
        <v>-77.405897512144293</v>
      </c>
      <c r="AF22" s="288">
        <f t="shared" si="2"/>
        <v>1710.1289550329675</v>
      </c>
      <c r="AG22" s="288">
        <f t="shared" si="2"/>
        <v>366.48260078686872</v>
      </c>
      <c r="AH22" s="288">
        <f t="shared" si="2"/>
        <v>-10.392602979234653</v>
      </c>
      <c r="AI22" s="289">
        <f t="shared" si="3"/>
        <v>77343.570252890771</v>
      </c>
      <c r="AJ22" s="280"/>
      <c r="AK22" s="287" t="s">
        <v>16</v>
      </c>
      <c r="AL22" s="288">
        <f t="shared" si="7"/>
        <v>20475.294161018606</v>
      </c>
      <c r="AM22" s="288">
        <f t="shared" si="4"/>
        <v>2796.3469865301158</v>
      </c>
      <c r="AN22" s="288">
        <f t="shared" si="4"/>
        <v>0</v>
      </c>
      <c r="AO22" s="288">
        <f t="shared" si="4"/>
        <v>687.55894987054251</v>
      </c>
      <c r="AP22" s="288">
        <f t="shared" si="4"/>
        <v>1159.0523017681746</v>
      </c>
      <c r="AQ22" s="288">
        <f t="shared" si="4"/>
        <v>-25.801965837381431</v>
      </c>
      <c r="AR22" s="288">
        <f t="shared" si="4"/>
        <v>570.04298501098913</v>
      </c>
      <c r="AS22" s="288">
        <f t="shared" si="4"/>
        <v>122.16086692895624</v>
      </c>
      <c r="AT22" s="288">
        <f t="shared" si="4"/>
        <v>-3.4642009930782174</v>
      </c>
      <c r="AU22" s="289">
        <f t="shared" si="5"/>
        <v>25781.190084296923</v>
      </c>
      <c r="AV22" s="281"/>
      <c r="AW22" s="281"/>
      <c r="AX22" s="281"/>
      <c r="AY22" s="281"/>
      <c r="AZ22" s="28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</row>
    <row r="23" spans="1:126">
      <c r="A23" s="287" t="s">
        <v>17</v>
      </c>
      <c r="B23" s="288">
        <v>117908945.50618327</v>
      </c>
      <c r="C23" s="288">
        <v>16103032.359792503</v>
      </c>
      <c r="D23" s="288">
        <v>1120985.0503827636</v>
      </c>
      <c r="E23" s="288">
        <v>3959374.1664973986</v>
      </c>
      <c r="F23" s="288">
        <v>6674513.8611089149</v>
      </c>
      <c r="G23" s="288">
        <v>-148583.09531221303</v>
      </c>
      <c r="H23" s="288">
        <v>3282647.2102073124</v>
      </c>
      <c r="I23" s="288">
        <v>703475.07041614875</v>
      </c>
      <c r="J23" s="288">
        <v>1551126.3278144237</v>
      </c>
      <c r="K23" s="289">
        <f t="shared" si="0"/>
        <v>151155516.45709056</v>
      </c>
      <c r="L23" s="280"/>
      <c r="M23" s="287" t="s">
        <v>17</v>
      </c>
      <c r="N23" s="288">
        <v>117677666.35610558</v>
      </c>
      <c r="O23" s="288">
        <v>16071446.158916414</v>
      </c>
      <c r="P23" s="288">
        <v>1120985.0503827636</v>
      </c>
      <c r="Q23" s="288">
        <v>3951607.8287684349</v>
      </c>
      <c r="R23" s="288">
        <v>6661421.7595185572</v>
      </c>
      <c r="S23" s="288">
        <v>-148291.64862127538</v>
      </c>
      <c r="T23" s="288">
        <v>3276208.2767275637</v>
      </c>
      <c r="U23" s="288">
        <v>702095.19957014779</v>
      </c>
      <c r="V23" s="288">
        <v>1552555.4236253127</v>
      </c>
      <c r="W23" s="289">
        <f t="shared" si="1"/>
        <v>150865694.40499353</v>
      </c>
      <c r="X23" s="280"/>
      <c r="Y23" s="287" t="s">
        <v>17</v>
      </c>
      <c r="Z23" s="288">
        <f t="shared" si="6"/>
        <v>-231279.15007768571</v>
      </c>
      <c r="AA23" s="288">
        <f t="shared" si="6"/>
        <v>-31586.200876088813</v>
      </c>
      <c r="AB23" s="288">
        <f t="shared" si="6"/>
        <v>0</v>
      </c>
      <c r="AC23" s="288">
        <f t="shared" si="6"/>
        <v>-7766.3377289636992</v>
      </c>
      <c r="AD23" s="288">
        <f t="shared" si="6"/>
        <v>-13092.101590357721</v>
      </c>
      <c r="AE23" s="288">
        <f t="shared" si="6"/>
        <v>291.44669093764969</v>
      </c>
      <c r="AF23" s="288">
        <f t="shared" si="6"/>
        <v>-6438.9334797486663</v>
      </c>
      <c r="AG23" s="288">
        <f t="shared" si="6"/>
        <v>-1379.8708460009657</v>
      </c>
      <c r="AH23" s="288">
        <f t="shared" si="6"/>
        <v>1429.0958108890336</v>
      </c>
      <c r="AI23" s="289">
        <f t="shared" si="3"/>
        <v>-289822.05209701892</v>
      </c>
      <c r="AJ23" s="280"/>
      <c r="AK23" s="287" t="s">
        <v>17</v>
      </c>
      <c r="AL23" s="288">
        <f t="shared" si="7"/>
        <v>-77093.050025895238</v>
      </c>
      <c r="AM23" s="288">
        <f t="shared" si="7"/>
        <v>-10528.733625362938</v>
      </c>
      <c r="AN23" s="288">
        <f t="shared" si="7"/>
        <v>0</v>
      </c>
      <c r="AO23" s="288">
        <f t="shared" si="7"/>
        <v>-2588.7792429878996</v>
      </c>
      <c r="AP23" s="288">
        <f t="shared" si="7"/>
        <v>-4364.0338634525733</v>
      </c>
      <c r="AQ23" s="288">
        <f t="shared" si="7"/>
        <v>97.148896979216559</v>
      </c>
      <c r="AR23" s="288">
        <f t="shared" si="7"/>
        <v>-2146.3111599162221</v>
      </c>
      <c r="AS23" s="288">
        <f t="shared" si="7"/>
        <v>-459.95694866698858</v>
      </c>
      <c r="AT23" s="288">
        <f t="shared" si="7"/>
        <v>476.36527029634453</v>
      </c>
      <c r="AU23" s="289">
        <f t="shared" si="5"/>
        <v>-96607.350699006303</v>
      </c>
      <c r="AV23" s="281"/>
      <c r="AW23" s="281"/>
      <c r="AX23" s="281"/>
      <c r="AY23" s="281"/>
      <c r="AZ23" s="28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</row>
    <row r="24" spans="1:126">
      <c r="A24" s="287" t="s">
        <v>18</v>
      </c>
      <c r="B24" s="288">
        <v>144619370.77886</v>
      </c>
      <c r="C24" s="288">
        <v>19750922.184124596</v>
      </c>
      <c r="D24" s="288">
        <v>4205842.842085042</v>
      </c>
      <c r="E24" s="288">
        <v>4856308.3842260232</v>
      </c>
      <c r="F24" s="288">
        <v>8186520.4603812816</v>
      </c>
      <c r="G24" s="288">
        <v>-182242.26889808607</v>
      </c>
      <c r="H24" s="288">
        <v>4026279.5328304088</v>
      </c>
      <c r="I24" s="288">
        <v>862836.33192922175</v>
      </c>
      <c r="J24" s="288">
        <v>7897426.8712033192</v>
      </c>
      <c r="K24" s="289">
        <f t="shared" si="0"/>
        <v>194223265.11674181</v>
      </c>
      <c r="L24" s="280"/>
      <c r="M24" s="287" t="s">
        <v>18</v>
      </c>
      <c r="N24" s="288">
        <v>145685695.5578433</v>
      </c>
      <c r="O24" s="288">
        <v>19896552.037299018</v>
      </c>
      <c r="P24" s="288">
        <v>4205842.842085043</v>
      </c>
      <c r="Q24" s="288">
        <v>4892115.4959330922</v>
      </c>
      <c r="R24" s="288">
        <v>8246882.2886311542</v>
      </c>
      <c r="S24" s="288">
        <v>-183585.99931302003</v>
      </c>
      <c r="T24" s="288">
        <v>4055966.5768954488</v>
      </c>
      <c r="U24" s="288">
        <v>869198.29959640279</v>
      </c>
      <c r="V24" s="288">
        <v>7897272.1923279166</v>
      </c>
      <c r="W24" s="289">
        <f t="shared" si="1"/>
        <v>195565939.2912983</v>
      </c>
      <c r="X24" s="280"/>
      <c r="Y24" s="287" t="s">
        <v>18</v>
      </c>
      <c r="Z24" s="288">
        <f t="shared" si="6"/>
        <v>1066324.778983295</v>
      </c>
      <c r="AA24" s="288">
        <f t="shared" si="6"/>
        <v>145629.85317442194</v>
      </c>
      <c r="AB24" s="288">
        <f t="shared" si="6"/>
        <v>0</v>
      </c>
      <c r="AC24" s="288">
        <f t="shared" si="6"/>
        <v>35807.11170706898</v>
      </c>
      <c r="AD24" s="288">
        <f t="shared" si="6"/>
        <v>60361.828249872662</v>
      </c>
      <c r="AE24" s="288">
        <f t="shared" si="6"/>
        <v>-1343.7304149339616</v>
      </c>
      <c r="AF24" s="288">
        <f t="shared" si="6"/>
        <v>29687.044065040071</v>
      </c>
      <c r="AG24" s="288">
        <f t="shared" si="6"/>
        <v>6361.9676671810448</v>
      </c>
      <c r="AH24" s="288">
        <f t="shared" si="6"/>
        <v>-154.67887540254742</v>
      </c>
      <c r="AI24" s="289">
        <f t="shared" si="3"/>
        <v>1342674.1745565431</v>
      </c>
      <c r="AJ24" s="280"/>
      <c r="AK24" s="287" t="s">
        <v>18</v>
      </c>
      <c r="AL24" s="288">
        <f t="shared" si="7"/>
        <v>355441.59299443167</v>
      </c>
      <c r="AM24" s="288">
        <f t="shared" si="7"/>
        <v>48543.284391473979</v>
      </c>
      <c r="AN24" s="288">
        <f t="shared" si="7"/>
        <v>0</v>
      </c>
      <c r="AO24" s="288">
        <f t="shared" si="7"/>
        <v>11935.703902356327</v>
      </c>
      <c r="AP24" s="288">
        <f t="shared" si="7"/>
        <v>20120.609416624222</v>
      </c>
      <c r="AQ24" s="288">
        <f t="shared" si="7"/>
        <v>-447.91013831132051</v>
      </c>
      <c r="AR24" s="288">
        <f t="shared" si="7"/>
        <v>9895.6813550133575</v>
      </c>
      <c r="AS24" s="288">
        <f t="shared" si="7"/>
        <v>2120.6558890603483</v>
      </c>
      <c r="AT24" s="288">
        <f t="shared" si="7"/>
        <v>-51.559625134182475</v>
      </c>
      <c r="AU24" s="289">
        <f t="shared" si="5"/>
        <v>447558.05818551441</v>
      </c>
      <c r="AV24" s="281"/>
      <c r="AW24" s="281"/>
      <c r="AX24" s="281"/>
      <c r="AY24" s="281"/>
      <c r="AZ24" s="28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</row>
    <row r="25" spans="1:126">
      <c r="A25" s="287" t="s">
        <v>19</v>
      </c>
      <c r="B25" s="288">
        <v>22662140.267507583</v>
      </c>
      <c r="C25" s="288">
        <v>3095008.41096653</v>
      </c>
      <c r="D25" s="288">
        <v>1476883.9745658336</v>
      </c>
      <c r="E25" s="288">
        <v>760993.08960408391</v>
      </c>
      <c r="F25" s="288">
        <v>1282843.8816793738</v>
      </c>
      <c r="G25" s="288">
        <v>-28557.722511132462</v>
      </c>
      <c r="H25" s="288">
        <v>630925.93362697307</v>
      </c>
      <c r="I25" s="288">
        <v>135208.15279981881</v>
      </c>
      <c r="J25" s="288">
        <v>263978.02453997009</v>
      </c>
      <c r="K25" s="289">
        <f t="shared" si="0"/>
        <v>30279424.012779035</v>
      </c>
      <c r="L25" s="280"/>
      <c r="M25" s="287" t="s">
        <v>19</v>
      </c>
      <c r="N25" s="288">
        <v>22617688.334556192</v>
      </c>
      <c r="O25" s="288">
        <v>3088937.5321905506</v>
      </c>
      <c r="P25" s="288">
        <v>1476883.974565834</v>
      </c>
      <c r="Q25" s="288">
        <v>759500.39679589192</v>
      </c>
      <c r="R25" s="288">
        <v>1280327.5752077703</v>
      </c>
      <c r="S25" s="288">
        <v>-28501.706355935967</v>
      </c>
      <c r="T25" s="288">
        <v>629688.36837639124</v>
      </c>
      <c r="U25" s="288">
        <v>134942.94114408849</v>
      </c>
      <c r="V25" s="288">
        <v>263882.27544524689</v>
      </c>
      <c r="W25" s="289">
        <f t="shared" si="1"/>
        <v>30223349.691926029</v>
      </c>
      <c r="X25" s="280"/>
      <c r="Y25" s="287" t="s">
        <v>19</v>
      </c>
      <c r="Z25" s="288">
        <f t="shared" si="6"/>
        <v>-44451.932951390743</v>
      </c>
      <c r="AA25" s="288">
        <f t="shared" si="6"/>
        <v>-6070.8787759793922</v>
      </c>
      <c r="AB25" s="288">
        <f t="shared" si="6"/>
        <v>0</v>
      </c>
      <c r="AC25" s="288">
        <f t="shared" si="6"/>
        <v>-1492.6928081919905</v>
      </c>
      <c r="AD25" s="288">
        <f t="shared" si="6"/>
        <v>-2516.3064716034569</v>
      </c>
      <c r="AE25" s="288">
        <f t="shared" si="6"/>
        <v>56.016155196495674</v>
      </c>
      <c r="AF25" s="288">
        <f t="shared" si="6"/>
        <v>-1237.5652505818289</v>
      </c>
      <c r="AG25" s="288">
        <f t="shared" si="6"/>
        <v>-265.2116557303234</v>
      </c>
      <c r="AH25" s="288">
        <f t="shared" si="6"/>
        <v>-95.74909472319996</v>
      </c>
      <c r="AI25" s="289">
        <f t="shared" si="3"/>
        <v>-56074.320853004436</v>
      </c>
      <c r="AJ25" s="280"/>
      <c r="AK25" s="287" t="s">
        <v>19</v>
      </c>
      <c r="AL25" s="288">
        <f t="shared" si="7"/>
        <v>-14817.310983796915</v>
      </c>
      <c r="AM25" s="288">
        <f t="shared" si="7"/>
        <v>-2023.6262586597975</v>
      </c>
      <c r="AN25" s="288">
        <f t="shared" si="7"/>
        <v>0</v>
      </c>
      <c r="AO25" s="288">
        <f t="shared" si="7"/>
        <v>-497.56426939733018</v>
      </c>
      <c r="AP25" s="288">
        <f t="shared" si="7"/>
        <v>-838.76882386781892</v>
      </c>
      <c r="AQ25" s="288">
        <f t="shared" si="7"/>
        <v>18.672051732165226</v>
      </c>
      <c r="AR25" s="288">
        <f t="shared" si="7"/>
        <v>-412.52175019394298</v>
      </c>
      <c r="AS25" s="288">
        <f t="shared" si="7"/>
        <v>-88.403885243441138</v>
      </c>
      <c r="AT25" s="288">
        <f t="shared" si="7"/>
        <v>-31.916364907733321</v>
      </c>
      <c r="AU25" s="289">
        <f t="shared" si="5"/>
        <v>-18691.440284334818</v>
      </c>
      <c r="AV25" s="281"/>
      <c r="AW25" s="281"/>
      <c r="AX25" s="281"/>
      <c r="AY25" s="281"/>
      <c r="AZ25" s="28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</row>
    <row r="26" spans="1:126">
      <c r="A26" s="287" t="s">
        <v>20</v>
      </c>
      <c r="B26" s="288">
        <v>309778045.72649455</v>
      </c>
      <c r="C26" s="288">
        <v>42306933.314278759</v>
      </c>
      <c r="D26" s="288">
        <v>5804285.7999638738</v>
      </c>
      <c r="E26" s="288">
        <v>10402325.169918614</v>
      </c>
      <c r="F26" s="288">
        <v>17535716.659939863</v>
      </c>
      <c r="G26" s="288">
        <v>-390367.16591954493</v>
      </c>
      <c r="H26" s="288">
        <v>8624384.1230369043</v>
      </c>
      <c r="I26" s="288">
        <v>1848215.4309436572</v>
      </c>
      <c r="J26" s="288">
        <v>10833065.869407613</v>
      </c>
      <c r="K26" s="289">
        <f t="shared" si="0"/>
        <v>406742604.92806435</v>
      </c>
      <c r="L26" s="280"/>
      <c r="M26" s="287" t="s">
        <v>20</v>
      </c>
      <c r="N26" s="288">
        <v>309170414.1102438</v>
      </c>
      <c r="O26" s="288">
        <v>42223947.994231045</v>
      </c>
      <c r="P26" s="288">
        <v>5804285.7999638738</v>
      </c>
      <c r="Q26" s="288">
        <v>10381920.942624392</v>
      </c>
      <c r="R26" s="288">
        <v>17501320.239653829</v>
      </c>
      <c r="S26" s="288">
        <v>-389601.45822905103</v>
      </c>
      <c r="T26" s="288">
        <v>8607467.3384676222</v>
      </c>
      <c r="U26" s="288">
        <v>1844590.1445653078</v>
      </c>
      <c r="V26" s="288">
        <v>10833027.744572947</v>
      </c>
      <c r="W26" s="289">
        <f t="shared" si="1"/>
        <v>405977372.8560937</v>
      </c>
      <c r="X26" s="280"/>
      <c r="Y26" s="287" t="s">
        <v>20</v>
      </c>
      <c r="Z26" s="288">
        <f t="shared" si="6"/>
        <v>-607631.6162507534</v>
      </c>
      <c r="AA26" s="288">
        <f t="shared" si="6"/>
        <v>-82985.320047713816</v>
      </c>
      <c r="AB26" s="288">
        <f t="shared" si="6"/>
        <v>0</v>
      </c>
      <c r="AC26" s="288">
        <f t="shared" si="6"/>
        <v>-20404.22729422152</v>
      </c>
      <c r="AD26" s="288">
        <f t="shared" si="6"/>
        <v>-34396.420286033303</v>
      </c>
      <c r="AE26" s="288">
        <f t="shared" si="6"/>
        <v>765.70769049390219</v>
      </c>
      <c r="AF26" s="288">
        <f t="shared" si="6"/>
        <v>-16916.784569282085</v>
      </c>
      <c r="AG26" s="288">
        <f t="shared" si="6"/>
        <v>-3625.2863783494104</v>
      </c>
      <c r="AH26" s="288">
        <f t="shared" si="6"/>
        <v>-38.124834666028619</v>
      </c>
      <c r="AI26" s="289">
        <f t="shared" si="3"/>
        <v>-765232.07197052566</v>
      </c>
      <c r="AJ26" s="280"/>
      <c r="AK26" s="287" t="s">
        <v>20</v>
      </c>
      <c r="AL26" s="288">
        <f t="shared" si="7"/>
        <v>-202543.87208358446</v>
      </c>
      <c r="AM26" s="288">
        <f t="shared" si="7"/>
        <v>-27661.773349237938</v>
      </c>
      <c r="AN26" s="288">
        <f t="shared" si="7"/>
        <v>0</v>
      </c>
      <c r="AO26" s="288">
        <f t="shared" si="7"/>
        <v>-6801.4090980738401</v>
      </c>
      <c r="AP26" s="288">
        <f t="shared" si="7"/>
        <v>-11465.473428677768</v>
      </c>
      <c r="AQ26" s="288">
        <f t="shared" si="7"/>
        <v>255.23589683130072</v>
      </c>
      <c r="AR26" s="288">
        <f t="shared" si="7"/>
        <v>-5638.9281897606952</v>
      </c>
      <c r="AS26" s="288">
        <f t="shared" si="7"/>
        <v>-1208.4287927831367</v>
      </c>
      <c r="AT26" s="288">
        <f t="shared" si="7"/>
        <v>-12.70827822200954</v>
      </c>
      <c r="AU26" s="289">
        <f t="shared" si="5"/>
        <v>-255077.35732350856</v>
      </c>
      <c r="AV26" s="281"/>
      <c r="AW26" s="281"/>
      <c r="AX26" s="281"/>
      <c r="AY26" s="281"/>
      <c r="AZ26" s="28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</row>
    <row r="27" spans="1:126">
      <c r="A27" s="287" t="s">
        <v>21</v>
      </c>
      <c r="B27" s="288">
        <v>45737557.435431592</v>
      </c>
      <c r="C27" s="288">
        <v>6246458.7761239856</v>
      </c>
      <c r="D27" s="288">
        <v>2771747.8081094362</v>
      </c>
      <c r="E27" s="288">
        <v>1535863.988700011</v>
      </c>
      <c r="F27" s="288">
        <v>2589082.276713639</v>
      </c>
      <c r="G27" s="288">
        <v>-57636.23639073399</v>
      </c>
      <c r="H27" s="288">
        <v>1273357.7140611671</v>
      </c>
      <c r="I27" s="288">
        <v>272882.02179592545</v>
      </c>
      <c r="J27" s="288">
        <v>590799.50115406979</v>
      </c>
      <c r="K27" s="289">
        <f t="shared" si="0"/>
        <v>60960113.285699107</v>
      </c>
      <c r="L27" s="280"/>
      <c r="M27" s="287" t="s">
        <v>21</v>
      </c>
      <c r="N27" s="288">
        <v>45647842.924247697</v>
      </c>
      <c r="O27" s="288">
        <v>6234206.3073182032</v>
      </c>
      <c r="P27" s="288">
        <v>2771747.8081094371</v>
      </c>
      <c r="Q27" s="288">
        <v>1532851.3816716259</v>
      </c>
      <c r="R27" s="288">
        <v>2584003.7752829893</v>
      </c>
      <c r="S27" s="288">
        <v>-57523.182544743759</v>
      </c>
      <c r="T27" s="288">
        <v>1270860.0147679655</v>
      </c>
      <c r="U27" s="288">
        <v>272346.7619663892</v>
      </c>
      <c r="V27" s="288">
        <v>590846.06652674859</v>
      </c>
      <c r="W27" s="289">
        <f t="shared" si="1"/>
        <v>60847181.857346311</v>
      </c>
      <c r="X27" s="280"/>
      <c r="Y27" s="287" t="s">
        <v>21</v>
      </c>
      <c r="Z27" s="288">
        <f t="shared" si="6"/>
        <v>-89714.511183895171</v>
      </c>
      <c r="AA27" s="288">
        <f t="shared" si="6"/>
        <v>-12252.468805782497</v>
      </c>
      <c r="AB27" s="288">
        <f t="shared" si="6"/>
        <v>0</v>
      </c>
      <c r="AC27" s="288">
        <f t="shared" si="6"/>
        <v>-3012.6070283851586</v>
      </c>
      <c r="AD27" s="288">
        <f t="shared" si="6"/>
        <v>-5078.501430649776</v>
      </c>
      <c r="AE27" s="288">
        <f t="shared" si="6"/>
        <v>113.05384599023091</v>
      </c>
      <c r="AF27" s="288">
        <f t="shared" si="6"/>
        <v>-2497.6992932015564</v>
      </c>
      <c r="AG27" s="288">
        <f t="shared" si="6"/>
        <v>-535.25982953625498</v>
      </c>
      <c r="AH27" s="288">
        <f t="shared" si="6"/>
        <v>46.565372678800486</v>
      </c>
      <c r="AI27" s="289">
        <f t="shared" si="3"/>
        <v>-112931.42835278138</v>
      </c>
      <c r="AJ27" s="280"/>
      <c r="AK27" s="287" t="s">
        <v>21</v>
      </c>
      <c r="AL27" s="288">
        <f t="shared" si="7"/>
        <v>-29904.837061298389</v>
      </c>
      <c r="AM27" s="288">
        <f t="shared" si="7"/>
        <v>-4084.1562685941658</v>
      </c>
      <c r="AN27" s="288">
        <f t="shared" si="7"/>
        <v>0</v>
      </c>
      <c r="AO27" s="288">
        <f t="shared" si="7"/>
        <v>-1004.2023427950529</v>
      </c>
      <c r="AP27" s="288">
        <f t="shared" si="7"/>
        <v>-1692.8338102165919</v>
      </c>
      <c r="AQ27" s="288">
        <f t="shared" si="7"/>
        <v>37.684615330076973</v>
      </c>
      <c r="AR27" s="288">
        <f t="shared" si="7"/>
        <v>-832.56643106718548</v>
      </c>
      <c r="AS27" s="288">
        <f t="shared" si="7"/>
        <v>-178.41994317875165</v>
      </c>
      <c r="AT27" s="288">
        <f t="shared" si="7"/>
        <v>15.521790892933495</v>
      </c>
      <c r="AU27" s="289">
        <f t="shared" si="5"/>
        <v>-37643.809450927125</v>
      </c>
      <c r="AV27" s="281"/>
      <c r="AW27" s="281"/>
      <c r="AX27" s="281"/>
      <c r="AY27" s="281"/>
      <c r="AZ27" s="28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</row>
    <row r="28" spans="1:126">
      <c r="A28" s="287" t="s">
        <v>22</v>
      </c>
      <c r="B28" s="288">
        <v>7336323.3587389439</v>
      </c>
      <c r="C28" s="288">
        <v>1001934.6025063011</v>
      </c>
      <c r="D28" s="288">
        <v>2532695.8485559281</v>
      </c>
      <c r="E28" s="288">
        <v>246353.22671204054</v>
      </c>
      <c r="F28" s="288">
        <v>415289.88099475746</v>
      </c>
      <c r="G28" s="288">
        <v>-9244.8764440485957</v>
      </c>
      <c r="H28" s="288">
        <v>204247.11037281068</v>
      </c>
      <c r="I28" s="288">
        <v>43770.390526593852</v>
      </c>
      <c r="J28" s="288">
        <v>106741.61200047261</v>
      </c>
      <c r="K28" s="289">
        <f t="shared" si="0"/>
        <v>11878111.153963801</v>
      </c>
      <c r="L28" s="280"/>
      <c r="M28" s="287" t="s">
        <v>22</v>
      </c>
      <c r="N28" s="288">
        <v>7432605.8181203809</v>
      </c>
      <c r="O28" s="288">
        <v>1015084.0675654928</v>
      </c>
      <c r="P28" s="288">
        <v>2532695.8485559281</v>
      </c>
      <c r="Q28" s="288">
        <v>249586.3849828158</v>
      </c>
      <c r="R28" s="288">
        <v>420740.17661875969</v>
      </c>
      <c r="S28" s="288">
        <v>-9366.2068976265746</v>
      </c>
      <c r="T28" s="288">
        <v>206927.66480677261</v>
      </c>
      <c r="U28" s="288">
        <v>44344.836422979592</v>
      </c>
      <c r="V28" s="288">
        <v>106746.82463545035</v>
      </c>
      <c r="W28" s="289">
        <f t="shared" si="1"/>
        <v>11999365.414810954</v>
      </c>
      <c r="X28" s="280"/>
      <c r="Y28" s="287" t="s">
        <v>22</v>
      </c>
      <c r="Z28" s="288">
        <f t="shared" si="6"/>
        <v>96282.459381436929</v>
      </c>
      <c r="AA28" s="288">
        <f t="shared" si="6"/>
        <v>13149.465059191687</v>
      </c>
      <c r="AB28" s="288">
        <f t="shared" si="6"/>
        <v>0</v>
      </c>
      <c r="AC28" s="288">
        <f t="shared" si="6"/>
        <v>3233.1582707752532</v>
      </c>
      <c r="AD28" s="288">
        <f t="shared" si="6"/>
        <v>5450.2956240022322</v>
      </c>
      <c r="AE28" s="288">
        <f t="shared" si="6"/>
        <v>-121.33045357797891</v>
      </c>
      <c r="AF28" s="288">
        <f t="shared" si="6"/>
        <v>2680.5544339619228</v>
      </c>
      <c r="AG28" s="288">
        <f t="shared" si="6"/>
        <v>574.44589638573962</v>
      </c>
      <c r="AH28" s="288">
        <f t="shared" si="6"/>
        <v>5.2126349777390715</v>
      </c>
      <c r="AI28" s="289">
        <f t="shared" si="3"/>
        <v>121254.26084715352</v>
      </c>
      <c r="AJ28" s="280"/>
      <c r="AK28" s="287" t="s">
        <v>22</v>
      </c>
      <c r="AL28" s="288">
        <f t="shared" si="7"/>
        <v>32094.153127145644</v>
      </c>
      <c r="AM28" s="288">
        <f t="shared" si="7"/>
        <v>4383.1550197305623</v>
      </c>
      <c r="AN28" s="288">
        <f t="shared" si="7"/>
        <v>0</v>
      </c>
      <c r="AO28" s="288">
        <f t="shared" si="7"/>
        <v>1077.7194235917511</v>
      </c>
      <c r="AP28" s="288">
        <f t="shared" si="7"/>
        <v>1816.765208000744</v>
      </c>
      <c r="AQ28" s="288">
        <f t="shared" si="7"/>
        <v>-40.443484525992972</v>
      </c>
      <c r="AR28" s="288">
        <f t="shared" si="7"/>
        <v>893.51814465397422</v>
      </c>
      <c r="AS28" s="288">
        <f t="shared" si="7"/>
        <v>191.48196546191321</v>
      </c>
      <c r="AT28" s="288">
        <f t="shared" si="7"/>
        <v>1.7375449925796904</v>
      </c>
      <c r="AU28" s="289">
        <f t="shared" si="5"/>
        <v>40418.086949051176</v>
      </c>
      <c r="AV28" s="281"/>
      <c r="AW28" s="281"/>
      <c r="AX28" s="281"/>
      <c r="AY28" s="281"/>
      <c r="AZ28" s="28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</row>
    <row r="29" spans="1:126">
      <c r="A29" s="287" t="s">
        <v>23</v>
      </c>
      <c r="B29" s="288">
        <v>33974452.224007308</v>
      </c>
      <c r="C29" s="288">
        <v>4639950.7791435914</v>
      </c>
      <c r="D29" s="288">
        <v>742581.96852709167</v>
      </c>
      <c r="E29" s="288">
        <v>1140859.7361222301</v>
      </c>
      <c r="F29" s="288">
        <v>1923203.9716683566</v>
      </c>
      <c r="G29" s="288">
        <v>-42812.945627735964</v>
      </c>
      <c r="H29" s="288">
        <v>945866.66289548564</v>
      </c>
      <c r="I29" s="288">
        <v>202700.3130935496</v>
      </c>
      <c r="J29" s="288">
        <v>369737.01413112355</v>
      </c>
      <c r="K29" s="289">
        <f t="shared" si="0"/>
        <v>43896539.723961003</v>
      </c>
      <c r="L29" s="280"/>
      <c r="M29" s="287" t="s">
        <v>23</v>
      </c>
      <c r="N29" s="288">
        <v>33953601.823911689</v>
      </c>
      <c r="O29" s="288">
        <v>4637103.2032789011</v>
      </c>
      <c r="P29" s="288">
        <v>742581.96852709178</v>
      </c>
      <c r="Q29" s="288">
        <v>1140159.5811412376</v>
      </c>
      <c r="R29" s="288">
        <v>1922023.6856107509</v>
      </c>
      <c r="S29" s="288">
        <v>-42786.670971717227</v>
      </c>
      <c r="T29" s="288">
        <v>945286.17676348123</v>
      </c>
      <c r="U29" s="288">
        <v>202575.91424821597</v>
      </c>
      <c r="V29" s="288">
        <v>369592.58673603728</v>
      </c>
      <c r="W29" s="289">
        <f t="shared" si="1"/>
        <v>43870138.269245692</v>
      </c>
      <c r="X29" s="280"/>
      <c r="Y29" s="287" t="s">
        <v>23</v>
      </c>
      <c r="Z29" s="288">
        <f t="shared" si="6"/>
        <v>-20850.400095619261</v>
      </c>
      <c r="AA29" s="288">
        <f t="shared" si="6"/>
        <v>-2847.575864690356</v>
      </c>
      <c r="AB29" s="288">
        <f t="shared" si="6"/>
        <v>0</v>
      </c>
      <c r="AC29" s="288">
        <f t="shared" si="6"/>
        <v>-700.15498099243268</v>
      </c>
      <c r="AD29" s="288">
        <f t="shared" si="6"/>
        <v>-1180.286057605641</v>
      </c>
      <c r="AE29" s="288">
        <f t="shared" si="6"/>
        <v>26.274656018737005</v>
      </c>
      <c r="AF29" s="288">
        <f t="shared" si="6"/>
        <v>-580.48613200441469</v>
      </c>
      <c r="AG29" s="288">
        <f t="shared" si="6"/>
        <v>-124.39884533363511</v>
      </c>
      <c r="AH29" s="288">
        <f t="shared" si="6"/>
        <v>-144.42739508626983</v>
      </c>
      <c r="AI29" s="289">
        <f t="shared" si="3"/>
        <v>-26401.454715313273</v>
      </c>
      <c r="AJ29" s="280"/>
      <c r="AK29" s="287" t="s">
        <v>23</v>
      </c>
      <c r="AL29" s="288">
        <f t="shared" si="7"/>
        <v>-6950.1333652064204</v>
      </c>
      <c r="AM29" s="288">
        <f t="shared" si="7"/>
        <v>-949.19195489678532</v>
      </c>
      <c r="AN29" s="288">
        <f t="shared" si="7"/>
        <v>0</v>
      </c>
      <c r="AO29" s="288">
        <f t="shared" si="7"/>
        <v>-233.38499366414422</v>
      </c>
      <c r="AP29" s="288">
        <f t="shared" si="7"/>
        <v>-393.42868586854701</v>
      </c>
      <c r="AQ29" s="288">
        <f t="shared" si="7"/>
        <v>8.758218672912335</v>
      </c>
      <c r="AR29" s="288">
        <f t="shared" si="7"/>
        <v>-193.49537733480489</v>
      </c>
      <c r="AS29" s="288">
        <f t="shared" si="7"/>
        <v>-41.466281777878372</v>
      </c>
      <c r="AT29" s="288">
        <f t="shared" si="7"/>
        <v>-48.142465028756611</v>
      </c>
      <c r="AU29" s="289">
        <f t="shared" si="5"/>
        <v>-8800.4849051044257</v>
      </c>
      <c r="AV29" s="281"/>
      <c r="AW29" s="281"/>
      <c r="AX29" s="281"/>
      <c r="AY29" s="281"/>
      <c r="AZ29" s="28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</row>
    <row r="30" spans="1:126">
      <c r="A30" s="287" t="s">
        <v>24</v>
      </c>
      <c r="B30" s="288">
        <v>33103835.297654547</v>
      </c>
      <c r="C30" s="288">
        <v>4521049.0921014789</v>
      </c>
      <c r="D30" s="288">
        <v>8977939.8788484875</v>
      </c>
      <c r="E30" s="288">
        <v>1111624.4804567834</v>
      </c>
      <c r="F30" s="288">
        <v>1873920.6478483423</v>
      </c>
      <c r="G30" s="288">
        <v>-41715.836691739954</v>
      </c>
      <c r="H30" s="288">
        <v>921628.22863435233</v>
      </c>
      <c r="I30" s="288">
        <v>197505.98877029979</v>
      </c>
      <c r="J30" s="288">
        <v>2236168.6326141865</v>
      </c>
      <c r="K30" s="289">
        <f t="shared" si="0"/>
        <v>52901956.410236739</v>
      </c>
      <c r="L30" s="280"/>
      <c r="M30" s="287" t="s">
        <v>24</v>
      </c>
      <c r="N30" s="288">
        <v>33767565.07215707</v>
      </c>
      <c r="O30" s="288">
        <v>4611695.8364268392</v>
      </c>
      <c r="P30" s="288">
        <v>8977939.8788484912</v>
      </c>
      <c r="Q30" s="288">
        <v>1133912.4799925152</v>
      </c>
      <c r="R30" s="288">
        <v>1911492.6366480852</v>
      </c>
      <c r="S30" s="288">
        <v>-42552.236541836908</v>
      </c>
      <c r="T30" s="288">
        <v>940106.81550703337</v>
      </c>
      <c r="U30" s="288">
        <v>201465.97117749526</v>
      </c>
      <c r="V30" s="288">
        <v>2236164.4981254213</v>
      </c>
      <c r="W30" s="289">
        <f t="shared" si="1"/>
        <v>53737790.952341117</v>
      </c>
      <c r="X30" s="280"/>
      <c r="Y30" s="287" t="s">
        <v>24</v>
      </c>
      <c r="Z30" s="288">
        <f t="shared" si="6"/>
        <v>663729.77450252324</v>
      </c>
      <c r="AA30" s="288">
        <f t="shared" si="6"/>
        <v>90646.744325360283</v>
      </c>
      <c r="AB30" s="288">
        <f t="shared" si="6"/>
        <v>0</v>
      </c>
      <c r="AC30" s="288">
        <f t="shared" si="6"/>
        <v>22287.999535731738</v>
      </c>
      <c r="AD30" s="288">
        <f t="shared" si="6"/>
        <v>37571.988799742889</v>
      </c>
      <c r="AE30" s="288">
        <f t="shared" si="6"/>
        <v>-836.39985009695374</v>
      </c>
      <c r="AF30" s="288">
        <f t="shared" si="6"/>
        <v>18478.586872681044</v>
      </c>
      <c r="AG30" s="288">
        <f t="shared" si="6"/>
        <v>3959.9824071954645</v>
      </c>
      <c r="AH30" s="288">
        <f t="shared" si="6"/>
        <v>-4.1344887651503086</v>
      </c>
      <c r="AI30" s="289">
        <f t="shared" si="3"/>
        <v>835834.54210437264</v>
      </c>
      <c r="AJ30" s="280"/>
      <c r="AK30" s="287" t="s">
        <v>24</v>
      </c>
      <c r="AL30" s="288">
        <f t="shared" si="7"/>
        <v>221243.25816750774</v>
      </c>
      <c r="AM30" s="288">
        <f t="shared" si="7"/>
        <v>30215.581441786762</v>
      </c>
      <c r="AN30" s="288">
        <f t="shared" si="7"/>
        <v>0</v>
      </c>
      <c r="AO30" s="288">
        <f t="shared" si="7"/>
        <v>7429.3331785772461</v>
      </c>
      <c r="AP30" s="288">
        <f t="shared" si="7"/>
        <v>12523.996266580963</v>
      </c>
      <c r="AQ30" s="288">
        <f t="shared" si="7"/>
        <v>-278.79995003231789</v>
      </c>
      <c r="AR30" s="288">
        <f t="shared" si="7"/>
        <v>6159.5289575603483</v>
      </c>
      <c r="AS30" s="288">
        <f t="shared" si="7"/>
        <v>1319.9941357318214</v>
      </c>
      <c r="AT30" s="288">
        <f t="shared" si="7"/>
        <v>-1.3781629217167695</v>
      </c>
      <c r="AU30" s="289">
        <f t="shared" si="5"/>
        <v>278611.51403479086</v>
      </c>
      <c r="AV30" s="281"/>
      <c r="AW30" s="281"/>
      <c r="AX30" s="281"/>
      <c r="AY30" s="281"/>
      <c r="AZ30" s="28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</row>
    <row r="31" spans="1:126">
      <c r="A31" s="287" t="s">
        <v>25</v>
      </c>
      <c r="B31" s="288">
        <v>529817920.85981774</v>
      </c>
      <c r="C31" s="288">
        <v>72358166.615578979</v>
      </c>
      <c r="D31" s="288">
        <v>8991338.7055641264</v>
      </c>
      <c r="E31" s="288">
        <v>17791248.830138315</v>
      </c>
      <c r="F31" s="288">
        <v>29991592.59258505</v>
      </c>
      <c r="G31" s="288">
        <v>-667650.67141665332</v>
      </c>
      <c r="H31" s="288">
        <v>14750410.262443688</v>
      </c>
      <c r="I31" s="288">
        <v>3161029.8742350494</v>
      </c>
      <c r="J31" s="288">
        <v>15775410.726819199</v>
      </c>
      <c r="K31" s="289">
        <f t="shared" si="0"/>
        <v>691969467.79576552</v>
      </c>
      <c r="L31" s="280"/>
      <c r="M31" s="287" t="s">
        <v>25</v>
      </c>
      <c r="N31" s="288">
        <v>528778679.62238371</v>
      </c>
      <c r="O31" s="288">
        <v>72216235.609375939</v>
      </c>
      <c r="P31" s="288">
        <v>8991338.7055641282</v>
      </c>
      <c r="Q31" s="288">
        <v>17756351.181867529</v>
      </c>
      <c r="R31" s="288">
        <v>29932763.892061003</v>
      </c>
      <c r="S31" s="288">
        <v>-666341.07035821653</v>
      </c>
      <c r="T31" s="288">
        <v>14721477.238455139</v>
      </c>
      <c r="U31" s="288">
        <v>3154829.493936975</v>
      </c>
      <c r="V31" s="288">
        <v>15775426.840504669</v>
      </c>
      <c r="W31" s="289">
        <f t="shared" si="1"/>
        <v>690660761.51379097</v>
      </c>
      <c r="X31" s="280"/>
      <c r="Y31" s="287" t="s">
        <v>25</v>
      </c>
      <c r="Z31" s="288">
        <f t="shared" si="6"/>
        <v>-1039241.2374340296</v>
      </c>
      <c r="AA31" s="288">
        <f t="shared" si="6"/>
        <v>-141931.00620304048</v>
      </c>
      <c r="AB31" s="288">
        <f t="shared" si="6"/>
        <v>0</v>
      </c>
      <c r="AC31" s="288">
        <f t="shared" si="6"/>
        <v>-34897.648270785809</v>
      </c>
      <c r="AD31" s="288">
        <f t="shared" si="6"/>
        <v>-58828.700524047017</v>
      </c>
      <c r="AE31" s="288">
        <f t="shared" si="6"/>
        <v>1309.6010584367905</v>
      </c>
      <c r="AF31" s="288">
        <f t="shared" si="6"/>
        <v>-28933.023988548666</v>
      </c>
      <c r="AG31" s="288">
        <f t="shared" si="6"/>
        <v>-6200.3802980743349</v>
      </c>
      <c r="AH31" s="288">
        <f t="shared" si="6"/>
        <v>16.113685470074415</v>
      </c>
      <c r="AI31" s="289">
        <f t="shared" si="3"/>
        <v>-1308706.281974619</v>
      </c>
      <c r="AJ31" s="280"/>
      <c r="AK31" s="287" t="s">
        <v>25</v>
      </c>
      <c r="AL31" s="288">
        <f t="shared" si="7"/>
        <v>-346413.74581134319</v>
      </c>
      <c r="AM31" s="288">
        <f t="shared" si="7"/>
        <v>-47310.335401013494</v>
      </c>
      <c r="AN31" s="288">
        <f t="shared" si="7"/>
        <v>0</v>
      </c>
      <c r="AO31" s="288">
        <f t="shared" si="7"/>
        <v>-11632.54942359527</v>
      </c>
      <c r="AP31" s="288">
        <f t="shared" si="7"/>
        <v>-19609.566841349006</v>
      </c>
      <c r="AQ31" s="288">
        <f t="shared" si="7"/>
        <v>436.53368614559685</v>
      </c>
      <c r="AR31" s="288">
        <f t="shared" si="7"/>
        <v>-9644.3413295162227</v>
      </c>
      <c r="AS31" s="288">
        <f t="shared" si="7"/>
        <v>-2066.7934326914451</v>
      </c>
      <c r="AT31" s="288">
        <f t="shared" si="7"/>
        <v>5.3712284900248051</v>
      </c>
      <c r="AU31" s="289">
        <f t="shared" si="5"/>
        <v>-436235.42732487293</v>
      </c>
      <c r="AV31" s="281"/>
      <c r="AW31" s="281"/>
      <c r="AX31" s="281"/>
      <c r="AY31" s="281"/>
      <c r="AZ31" s="28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</row>
    <row r="32" spans="1:126">
      <c r="A32" s="287" t="s">
        <v>26</v>
      </c>
      <c r="B32" s="288">
        <v>13642594.211643737</v>
      </c>
      <c r="C32" s="288">
        <v>1863193.1200682004</v>
      </c>
      <c r="D32" s="288">
        <v>2664683.4726971858</v>
      </c>
      <c r="E32" s="288">
        <v>458117.36211953912</v>
      </c>
      <c r="F32" s="288">
        <v>772271.21128248272</v>
      </c>
      <c r="G32" s="288">
        <v>-17191.731020511979</v>
      </c>
      <c r="H32" s="288">
        <v>379817.01588955551</v>
      </c>
      <c r="I32" s="288">
        <v>81395.223089258594</v>
      </c>
      <c r="J32" s="288">
        <v>70492.738330342487</v>
      </c>
      <c r="K32" s="289">
        <f t="shared" si="0"/>
        <v>19915372.624099795</v>
      </c>
      <c r="L32" s="280"/>
      <c r="M32" s="287" t="s">
        <v>26</v>
      </c>
      <c r="N32" s="288">
        <v>13615834.17591805</v>
      </c>
      <c r="O32" s="288">
        <v>1859538.4548569222</v>
      </c>
      <c r="P32" s="288">
        <v>2664683.4726971872</v>
      </c>
      <c r="Q32" s="288">
        <v>457218.76198625856</v>
      </c>
      <c r="R32" s="288">
        <v>770756.39636654814</v>
      </c>
      <c r="S32" s="288">
        <v>-17158.009330255831</v>
      </c>
      <c r="T32" s="288">
        <v>379072.00238576357</v>
      </c>
      <c r="U32" s="288">
        <v>81235.565839033428</v>
      </c>
      <c r="V32" s="288">
        <v>70488.826941994499</v>
      </c>
      <c r="W32" s="289">
        <f t="shared" si="1"/>
        <v>19881669.647661503</v>
      </c>
      <c r="X32" s="280"/>
      <c r="Y32" s="287" t="s">
        <v>26</v>
      </c>
      <c r="Z32" s="288">
        <f t="shared" si="6"/>
        <v>-26760.035725686699</v>
      </c>
      <c r="AA32" s="288">
        <f t="shared" si="6"/>
        <v>-3654.6652112782467</v>
      </c>
      <c r="AB32" s="288">
        <f t="shared" si="6"/>
        <v>0</v>
      </c>
      <c r="AC32" s="288">
        <f t="shared" si="6"/>
        <v>-898.60013328056084</v>
      </c>
      <c r="AD32" s="288">
        <f t="shared" si="6"/>
        <v>-1514.8149159345776</v>
      </c>
      <c r="AE32" s="288">
        <f t="shared" si="6"/>
        <v>33.721690256148577</v>
      </c>
      <c r="AF32" s="288">
        <f t="shared" si="6"/>
        <v>-745.013503791939</v>
      </c>
      <c r="AG32" s="288">
        <f t="shared" si="6"/>
        <v>-159.65725022516563</v>
      </c>
      <c r="AH32" s="288">
        <f t="shared" si="6"/>
        <v>-3.9113883479876677</v>
      </c>
      <c r="AI32" s="289">
        <f t="shared" si="3"/>
        <v>-33702.976438289028</v>
      </c>
      <c r="AJ32" s="280"/>
      <c r="AK32" s="287" t="s">
        <v>26</v>
      </c>
      <c r="AL32" s="288">
        <f t="shared" si="7"/>
        <v>-8920.0119085622337</v>
      </c>
      <c r="AM32" s="288">
        <f t="shared" si="7"/>
        <v>-1218.221737092749</v>
      </c>
      <c r="AN32" s="288">
        <f t="shared" si="7"/>
        <v>0</v>
      </c>
      <c r="AO32" s="288">
        <f t="shared" si="7"/>
        <v>-299.53337776018697</v>
      </c>
      <c r="AP32" s="288">
        <f t="shared" si="7"/>
        <v>-504.93830531152588</v>
      </c>
      <c r="AQ32" s="288">
        <f t="shared" si="7"/>
        <v>11.240563418716192</v>
      </c>
      <c r="AR32" s="288">
        <f t="shared" si="7"/>
        <v>-248.33783459731299</v>
      </c>
      <c r="AS32" s="288">
        <f t="shared" si="7"/>
        <v>-53.219083408388542</v>
      </c>
      <c r="AT32" s="288">
        <f t="shared" si="7"/>
        <v>-1.3037961159958893</v>
      </c>
      <c r="AU32" s="289">
        <f t="shared" si="5"/>
        <v>-11234.325479429674</v>
      </c>
      <c r="AV32" s="281"/>
      <c r="AW32" s="281"/>
      <c r="AX32" s="281"/>
      <c r="AY32" s="281"/>
      <c r="AZ32" s="28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</row>
    <row r="33" spans="1:126">
      <c r="A33" s="287" t="s">
        <v>27</v>
      </c>
      <c r="B33" s="288">
        <v>23483615.795053542</v>
      </c>
      <c r="C33" s="288">
        <v>3207198.7706212723</v>
      </c>
      <c r="D33" s="288">
        <v>2938328.262369677</v>
      </c>
      <c r="E33" s="288">
        <v>788578.18052498205</v>
      </c>
      <c r="F33" s="288">
        <v>1329345.4407564134</v>
      </c>
      <c r="G33" s="288">
        <v>-29592.905856060352</v>
      </c>
      <c r="H33" s="288">
        <v>653796.24543559575</v>
      </c>
      <c r="I33" s="288">
        <v>140109.28690889481</v>
      </c>
      <c r="J33" s="288">
        <v>374515.50326106977</v>
      </c>
      <c r="K33" s="289">
        <f t="shared" si="0"/>
        <v>32885894.579075389</v>
      </c>
      <c r="L33" s="280"/>
      <c r="M33" s="287" t="s">
        <v>27</v>
      </c>
      <c r="N33" s="288">
        <v>23437552.532605436</v>
      </c>
      <c r="O33" s="288">
        <v>3200907.8297379059</v>
      </c>
      <c r="P33" s="288">
        <v>2938328.2623696784</v>
      </c>
      <c r="Q33" s="288">
        <v>787031.37938467308</v>
      </c>
      <c r="R33" s="288">
        <v>1326737.9211795239</v>
      </c>
      <c r="S33" s="288">
        <v>-29534.859182117703</v>
      </c>
      <c r="T33" s="288">
        <v>652513.8199222543</v>
      </c>
      <c r="U33" s="288">
        <v>139834.46164729004</v>
      </c>
      <c r="V33" s="288">
        <v>374529.88653223973</v>
      </c>
      <c r="W33" s="289">
        <f t="shared" si="1"/>
        <v>32827901.234196883</v>
      </c>
      <c r="X33" s="280"/>
      <c r="Y33" s="287" t="s">
        <v>27</v>
      </c>
      <c r="Z33" s="288">
        <f t="shared" si="6"/>
        <v>-46063.262448105961</v>
      </c>
      <c r="AA33" s="288">
        <f t="shared" si="6"/>
        <v>-6290.9408833663911</v>
      </c>
      <c r="AB33" s="288">
        <f t="shared" si="6"/>
        <v>0</v>
      </c>
      <c r="AC33" s="288">
        <f t="shared" si="6"/>
        <v>-1546.8011403089622</v>
      </c>
      <c r="AD33" s="288">
        <f t="shared" si="6"/>
        <v>-2607.5195768894628</v>
      </c>
      <c r="AE33" s="288">
        <f t="shared" si="6"/>
        <v>58.04667394264834</v>
      </c>
      <c r="AF33" s="288">
        <f t="shared" si="6"/>
        <v>-1282.4255133414408</v>
      </c>
      <c r="AG33" s="288">
        <f t="shared" si="6"/>
        <v>-274.82526160476846</v>
      </c>
      <c r="AH33" s="288">
        <f t="shared" si="6"/>
        <v>14.383271169965155</v>
      </c>
      <c r="AI33" s="289">
        <f t="shared" si="3"/>
        <v>-57993.344878504373</v>
      </c>
      <c r="AJ33" s="280"/>
      <c r="AK33" s="287" t="s">
        <v>27</v>
      </c>
      <c r="AL33" s="288">
        <f t="shared" si="7"/>
        <v>-15354.420816035321</v>
      </c>
      <c r="AM33" s="288">
        <f t="shared" si="7"/>
        <v>-2096.9802944554635</v>
      </c>
      <c r="AN33" s="288">
        <f t="shared" si="7"/>
        <v>0</v>
      </c>
      <c r="AO33" s="288">
        <f t="shared" si="7"/>
        <v>-515.6003801029874</v>
      </c>
      <c r="AP33" s="288">
        <f t="shared" si="7"/>
        <v>-869.17319229648763</v>
      </c>
      <c r="AQ33" s="288">
        <f t="shared" si="7"/>
        <v>19.348891314216115</v>
      </c>
      <c r="AR33" s="288">
        <f t="shared" si="7"/>
        <v>-427.47517111381359</v>
      </c>
      <c r="AS33" s="288">
        <f t="shared" si="7"/>
        <v>-91.608420534922814</v>
      </c>
      <c r="AT33" s="288">
        <f t="shared" si="7"/>
        <v>4.7944237233217182</v>
      </c>
      <c r="AU33" s="289">
        <f t="shared" si="5"/>
        <v>-19331.114959501454</v>
      </c>
      <c r="AV33" s="281"/>
      <c r="AW33" s="281"/>
      <c r="AX33" s="281"/>
      <c r="AY33" s="281"/>
      <c r="AZ33" s="28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</row>
    <row r="34" spans="1:126">
      <c r="A34" s="287" t="s">
        <v>28</v>
      </c>
      <c r="B34" s="288">
        <v>13477807.692238618</v>
      </c>
      <c r="C34" s="288">
        <v>1840687.9348759619</v>
      </c>
      <c r="D34" s="288">
        <v>6259760.0753163332</v>
      </c>
      <c r="E34" s="288">
        <v>452583.84229100798</v>
      </c>
      <c r="F34" s="288">
        <v>762943.08182486077</v>
      </c>
      <c r="G34" s="288">
        <v>-16984.075095731827</v>
      </c>
      <c r="H34" s="288">
        <v>375229.27230587101</v>
      </c>
      <c r="I34" s="288">
        <v>80412.064365851373</v>
      </c>
      <c r="J34" s="288">
        <v>61602.918970232902</v>
      </c>
      <c r="K34" s="289">
        <f t="shared" si="0"/>
        <v>23294042.807093009</v>
      </c>
      <c r="L34" s="280"/>
      <c r="M34" s="287" t="s">
        <v>28</v>
      </c>
      <c r="N34" s="288">
        <v>13451370.886323769</v>
      </c>
      <c r="O34" s="288">
        <v>1837077.4137292518</v>
      </c>
      <c r="P34" s="288">
        <v>6259760.0753163332</v>
      </c>
      <c r="Q34" s="288">
        <v>451696.09619223169</v>
      </c>
      <c r="R34" s="288">
        <v>761446.56409446639</v>
      </c>
      <c r="S34" s="288">
        <v>-16950.760723899111</v>
      </c>
      <c r="T34" s="288">
        <v>374493.25769043533</v>
      </c>
      <c r="U34" s="288">
        <v>80254.335587744805</v>
      </c>
      <c r="V34" s="288">
        <v>61592.517799239926</v>
      </c>
      <c r="W34" s="289">
        <f t="shared" si="1"/>
        <v>23260740.386009574</v>
      </c>
      <c r="X34" s="280"/>
      <c r="Y34" s="287" t="s">
        <v>28</v>
      </c>
      <c r="Z34" s="288">
        <f t="shared" si="6"/>
        <v>-26436.805914849043</v>
      </c>
      <c r="AA34" s="288">
        <f t="shared" si="6"/>
        <v>-3610.5211467100307</v>
      </c>
      <c r="AB34" s="288">
        <f t="shared" si="6"/>
        <v>0</v>
      </c>
      <c r="AC34" s="288">
        <f t="shared" si="6"/>
        <v>-887.74609877628973</v>
      </c>
      <c r="AD34" s="288">
        <f t="shared" si="6"/>
        <v>-1496.5177303943783</v>
      </c>
      <c r="AE34" s="288">
        <f t="shared" si="6"/>
        <v>33.314371832715551</v>
      </c>
      <c r="AF34" s="288">
        <f t="shared" si="6"/>
        <v>-736.01461543567711</v>
      </c>
      <c r="AG34" s="288">
        <f t="shared" si="6"/>
        <v>-157.72877810656792</v>
      </c>
      <c r="AH34" s="288">
        <f t="shared" si="6"/>
        <v>-10.401170992976404</v>
      </c>
      <c r="AI34" s="289">
        <f t="shared" si="3"/>
        <v>-33302.421083432244</v>
      </c>
      <c r="AJ34" s="280"/>
      <c r="AK34" s="287" t="s">
        <v>28</v>
      </c>
      <c r="AL34" s="288">
        <f t="shared" si="7"/>
        <v>-8812.2686382830143</v>
      </c>
      <c r="AM34" s="288">
        <f t="shared" si="7"/>
        <v>-1203.5070489033435</v>
      </c>
      <c r="AN34" s="288">
        <f t="shared" si="7"/>
        <v>0</v>
      </c>
      <c r="AO34" s="288">
        <f t="shared" si="7"/>
        <v>-295.91536625876324</v>
      </c>
      <c r="AP34" s="288">
        <f t="shared" si="7"/>
        <v>-498.83924346479279</v>
      </c>
      <c r="AQ34" s="288">
        <f t="shared" si="7"/>
        <v>11.104790610905184</v>
      </c>
      <c r="AR34" s="288">
        <f t="shared" si="7"/>
        <v>-245.33820514522571</v>
      </c>
      <c r="AS34" s="288">
        <f t="shared" si="7"/>
        <v>-52.576259368855972</v>
      </c>
      <c r="AT34" s="288">
        <f t="shared" si="7"/>
        <v>-3.4670569976588013</v>
      </c>
      <c r="AU34" s="289">
        <f t="shared" si="5"/>
        <v>-11100.80702781075</v>
      </c>
      <c r="AV34" s="281"/>
      <c r="AW34" s="281"/>
      <c r="AX34" s="281"/>
      <c r="AY34" s="281"/>
      <c r="AZ34" s="28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</row>
    <row r="35" spans="1:126">
      <c r="A35" s="287" t="s">
        <v>29</v>
      </c>
      <c r="B35" s="288">
        <v>18800053.460165154</v>
      </c>
      <c r="C35" s="288">
        <v>2567556.4134274493</v>
      </c>
      <c r="D35" s="288">
        <v>4855245.6789387111</v>
      </c>
      <c r="E35" s="288">
        <v>631304.48397610697</v>
      </c>
      <c r="F35" s="288">
        <v>1064221.3520846099</v>
      </c>
      <c r="G35" s="288">
        <v>-23690.909312728374</v>
      </c>
      <c r="H35" s="288">
        <v>523403.40063106688</v>
      </c>
      <c r="I35" s="288">
        <v>112165.95038604166</v>
      </c>
      <c r="J35" s="288">
        <v>218560.86541275476</v>
      </c>
      <c r="K35" s="289">
        <f t="shared" si="0"/>
        <v>28748820.695709165</v>
      </c>
      <c r="L35" s="280"/>
      <c r="M35" s="287" t="s">
        <v>29</v>
      </c>
      <c r="N35" s="288">
        <v>18763177.035166051</v>
      </c>
      <c r="O35" s="288">
        <v>2562520.1351151918</v>
      </c>
      <c r="P35" s="288">
        <v>4855245.6789387129</v>
      </c>
      <c r="Q35" s="288">
        <v>630066.17619659624</v>
      </c>
      <c r="R35" s="288">
        <v>1062133.8751018585</v>
      </c>
      <c r="S35" s="288">
        <v>-23644.439442720686</v>
      </c>
      <c r="T35" s="288">
        <v>522376.74151605193</v>
      </c>
      <c r="U35" s="288">
        <v>111945.93615759129</v>
      </c>
      <c r="V35" s="288">
        <v>218563.6772248465</v>
      </c>
      <c r="W35" s="289">
        <f t="shared" si="1"/>
        <v>28702384.81597418</v>
      </c>
      <c r="X35" s="280"/>
      <c r="Y35" s="287" t="s">
        <v>29</v>
      </c>
      <c r="Z35" s="288">
        <f t="shared" si="6"/>
        <v>-36876.42499910295</v>
      </c>
      <c r="AA35" s="288">
        <f t="shared" si="6"/>
        <v>-5036.2783122574911</v>
      </c>
      <c r="AB35" s="288">
        <f t="shared" si="6"/>
        <v>0</v>
      </c>
      <c r="AC35" s="288">
        <f t="shared" si="6"/>
        <v>-1238.3077795107383</v>
      </c>
      <c r="AD35" s="288">
        <f t="shared" si="6"/>
        <v>-2087.4769827513956</v>
      </c>
      <c r="AE35" s="288">
        <f t="shared" si="6"/>
        <v>46.469870007687859</v>
      </c>
      <c r="AF35" s="288">
        <f t="shared" si="6"/>
        <v>-1026.659115014947</v>
      </c>
      <c r="AG35" s="288">
        <f t="shared" si="6"/>
        <v>-220.01422845036723</v>
      </c>
      <c r="AH35" s="288">
        <f t="shared" si="6"/>
        <v>2.8118120917351916</v>
      </c>
      <c r="AI35" s="289">
        <f t="shared" si="3"/>
        <v>-46435.87973498847</v>
      </c>
      <c r="AJ35" s="280"/>
      <c r="AK35" s="287" t="s">
        <v>29</v>
      </c>
      <c r="AL35" s="288">
        <f t="shared" si="7"/>
        <v>-12292.14166636765</v>
      </c>
      <c r="AM35" s="288">
        <f t="shared" si="7"/>
        <v>-1678.7594374191638</v>
      </c>
      <c r="AN35" s="288">
        <f t="shared" si="7"/>
        <v>0</v>
      </c>
      <c r="AO35" s="288">
        <f t="shared" si="7"/>
        <v>-412.76925983691279</v>
      </c>
      <c r="AP35" s="288">
        <f t="shared" si="7"/>
        <v>-695.82566091713181</v>
      </c>
      <c r="AQ35" s="288">
        <f t="shared" si="7"/>
        <v>15.489956669229286</v>
      </c>
      <c r="AR35" s="288">
        <f t="shared" si="7"/>
        <v>-342.21970500498236</v>
      </c>
      <c r="AS35" s="288">
        <f t="shared" si="7"/>
        <v>-73.338076150122404</v>
      </c>
      <c r="AT35" s="288">
        <f t="shared" si="7"/>
        <v>0.93727069724506384</v>
      </c>
      <c r="AU35" s="289">
        <f t="shared" si="5"/>
        <v>-15478.626578329488</v>
      </c>
      <c r="AV35" s="281"/>
      <c r="AW35" s="281"/>
      <c r="AX35" s="281"/>
      <c r="AY35" s="281"/>
      <c r="AZ35" s="28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</row>
    <row r="36" spans="1:126">
      <c r="A36" s="287" t="s">
        <v>30</v>
      </c>
      <c r="B36" s="288">
        <v>17695299.482408505</v>
      </c>
      <c r="C36" s="288">
        <v>2416678.2168915314</v>
      </c>
      <c r="D36" s="288">
        <v>3069514.6868245546</v>
      </c>
      <c r="E36" s="288">
        <v>594206.92245448742</v>
      </c>
      <c r="F36" s="288">
        <v>1001684.1484314292</v>
      </c>
      <c r="G36" s="288">
        <v>-22298.752298102583</v>
      </c>
      <c r="H36" s="288">
        <v>492646.46741043922</v>
      </c>
      <c r="I36" s="288">
        <v>105574.70424302426</v>
      </c>
      <c r="J36" s="288">
        <v>246750.07922923262</v>
      </c>
      <c r="K36" s="289">
        <f t="shared" si="0"/>
        <v>25600055.955595095</v>
      </c>
      <c r="L36" s="280"/>
      <c r="M36" s="287" t="s">
        <v>30</v>
      </c>
      <c r="N36" s="288">
        <v>17881547.775471956</v>
      </c>
      <c r="O36" s="288">
        <v>2442114.4743127259</v>
      </c>
      <c r="P36" s="288">
        <v>3069514.6868245555</v>
      </c>
      <c r="Q36" s="288">
        <v>600461.12714560656</v>
      </c>
      <c r="R36" s="288">
        <v>1012227.1721886445</v>
      </c>
      <c r="S36" s="288">
        <v>-22533.453302010152</v>
      </c>
      <c r="T36" s="288">
        <v>497831.71808845975</v>
      </c>
      <c r="U36" s="288">
        <v>106685.90942355765</v>
      </c>
      <c r="V36" s="288">
        <v>246731.85051877459</v>
      </c>
      <c r="W36" s="289">
        <f t="shared" si="1"/>
        <v>25834581.260672268</v>
      </c>
      <c r="X36" s="280"/>
      <c r="Y36" s="287" t="s">
        <v>30</v>
      </c>
      <c r="Z36" s="288">
        <f t="shared" si="6"/>
        <v>186248.2930634506</v>
      </c>
      <c r="AA36" s="288">
        <f t="shared" si="6"/>
        <v>25436.257421194576</v>
      </c>
      <c r="AB36" s="288">
        <f t="shared" si="6"/>
        <v>0</v>
      </c>
      <c r="AC36" s="288">
        <f t="shared" si="6"/>
        <v>6254.2046911191428</v>
      </c>
      <c r="AD36" s="288">
        <f t="shared" si="6"/>
        <v>10543.023757215356</v>
      </c>
      <c r="AE36" s="288">
        <f t="shared" si="6"/>
        <v>-234.70100390756852</v>
      </c>
      <c r="AF36" s="288">
        <f t="shared" si="6"/>
        <v>5185.2506780205294</v>
      </c>
      <c r="AG36" s="288">
        <f t="shared" si="6"/>
        <v>1111.2051805333904</v>
      </c>
      <c r="AH36" s="288">
        <f t="shared" si="6"/>
        <v>-18.228710458031856</v>
      </c>
      <c r="AI36" s="289">
        <f t="shared" si="3"/>
        <v>234525.30507716798</v>
      </c>
      <c r="AJ36" s="280"/>
      <c r="AK36" s="287" t="s">
        <v>30</v>
      </c>
      <c r="AL36" s="288">
        <f t="shared" si="7"/>
        <v>62082.764354483537</v>
      </c>
      <c r="AM36" s="288">
        <f t="shared" si="7"/>
        <v>8478.7524737315252</v>
      </c>
      <c r="AN36" s="288">
        <f t="shared" si="7"/>
        <v>0</v>
      </c>
      <c r="AO36" s="288">
        <f t="shared" si="7"/>
        <v>2084.7348970397143</v>
      </c>
      <c r="AP36" s="288">
        <f t="shared" si="7"/>
        <v>3514.3412524051187</v>
      </c>
      <c r="AQ36" s="288">
        <f t="shared" si="7"/>
        <v>-78.233667969189511</v>
      </c>
      <c r="AR36" s="288">
        <f t="shared" si="7"/>
        <v>1728.4168926735099</v>
      </c>
      <c r="AS36" s="288">
        <f t="shared" si="7"/>
        <v>370.40172684446344</v>
      </c>
      <c r="AT36" s="288">
        <f t="shared" si="7"/>
        <v>-6.0762368193439515</v>
      </c>
      <c r="AU36" s="289">
        <f t="shared" si="5"/>
        <v>78175.101692389348</v>
      </c>
      <c r="AV36" s="281"/>
      <c r="AW36" s="281"/>
      <c r="AX36" s="281"/>
      <c r="AY36" s="281"/>
      <c r="AZ36" s="28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</row>
    <row r="37" spans="1:126">
      <c r="A37" s="287" t="s">
        <v>31</v>
      </c>
      <c r="B37" s="288">
        <v>164378990.50521922</v>
      </c>
      <c r="C37" s="288">
        <v>22449528.252601996</v>
      </c>
      <c r="D37" s="288">
        <v>0</v>
      </c>
      <c r="E37" s="288">
        <v>5519835.0364956465</v>
      </c>
      <c r="F37" s="288">
        <v>9305060.3233886193</v>
      </c>
      <c r="G37" s="288">
        <v>-207142.37676124016</v>
      </c>
      <c r="H37" s="288">
        <v>4576397.7642421983</v>
      </c>
      <c r="I37" s="288">
        <v>980727.30125917774</v>
      </c>
      <c r="J37" s="288">
        <v>9747731.5315033421</v>
      </c>
      <c r="K37" s="289">
        <f t="shared" si="0"/>
        <v>216751128.33794898</v>
      </c>
      <c r="L37" s="280"/>
      <c r="M37" s="287" t="s">
        <v>31</v>
      </c>
      <c r="N37" s="288">
        <v>165832851.6905331</v>
      </c>
      <c r="O37" s="288">
        <v>22648084.635353532</v>
      </c>
      <c r="P37" s="288">
        <v>0</v>
      </c>
      <c r="Q37" s="288">
        <v>5568655.5936984355</v>
      </c>
      <c r="R37" s="288">
        <v>9387359.5636358038</v>
      </c>
      <c r="S37" s="288">
        <v>-208974.46163097455</v>
      </c>
      <c r="T37" s="288">
        <v>4616874.0261874711</v>
      </c>
      <c r="U37" s="288">
        <v>989401.41071985755</v>
      </c>
      <c r="V37" s="288">
        <v>9747743.6161312852</v>
      </c>
      <c r="W37" s="289">
        <f t="shared" si="1"/>
        <v>218581996.07462853</v>
      </c>
      <c r="X37" s="280"/>
      <c r="Y37" s="287" t="s">
        <v>31</v>
      </c>
      <c r="Z37" s="288">
        <f t="shared" si="6"/>
        <v>1453861.1853138804</v>
      </c>
      <c r="AA37" s="288">
        <f t="shared" si="6"/>
        <v>198556.38275153562</v>
      </c>
      <c r="AB37" s="288">
        <f t="shared" si="6"/>
        <v>0</v>
      </c>
      <c r="AC37" s="288">
        <f t="shared" si="6"/>
        <v>48820.557202789001</v>
      </c>
      <c r="AD37" s="288">
        <f t="shared" si="6"/>
        <v>82299.240247184411</v>
      </c>
      <c r="AE37" s="288">
        <f t="shared" si="6"/>
        <v>-1832.0848697343899</v>
      </c>
      <c r="AF37" s="288">
        <f t="shared" si="6"/>
        <v>40476.261945272796</v>
      </c>
      <c r="AG37" s="288">
        <f t="shared" si="6"/>
        <v>8674.1094606798142</v>
      </c>
      <c r="AH37" s="288">
        <f t="shared" si="6"/>
        <v>12.084627943113446</v>
      </c>
      <c r="AI37" s="289">
        <f t="shared" si="3"/>
        <v>1830867.7366795507</v>
      </c>
      <c r="AJ37" s="280"/>
      <c r="AK37" s="287" t="s">
        <v>31</v>
      </c>
      <c r="AL37" s="288">
        <f t="shared" si="7"/>
        <v>484620.39510462683</v>
      </c>
      <c r="AM37" s="288">
        <f t="shared" si="7"/>
        <v>66185.460917178541</v>
      </c>
      <c r="AN37" s="288">
        <f t="shared" si="7"/>
        <v>0</v>
      </c>
      <c r="AO37" s="288">
        <f t="shared" si="7"/>
        <v>16273.519067596333</v>
      </c>
      <c r="AP37" s="288">
        <f t="shared" si="7"/>
        <v>27433.080082394805</v>
      </c>
      <c r="AQ37" s="288">
        <f t="shared" si="7"/>
        <v>-610.69495657813002</v>
      </c>
      <c r="AR37" s="288">
        <f t="shared" si="7"/>
        <v>13492.087315090932</v>
      </c>
      <c r="AS37" s="288">
        <f t="shared" si="7"/>
        <v>2891.3698202266046</v>
      </c>
      <c r="AT37" s="288">
        <f t="shared" si="7"/>
        <v>4.028209314371149</v>
      </c>
      <c r="AU37" s="289">
        <f t="shared" si="5"/>
        <v>610289.24555985024</v>
      </c>
      <c r="AV37" s="281"/>
      <c r="AW37" s="281"/>
      <c r="AX37" s="281"/>
      <c r="AY37" s="281"/>
      <c r="AZ37" s="28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</row>
    <row r="38" spans="1:126">
      <c r="A38" s="287" t="s">
        <v>32</v>
      </c>
      <c r="B38" s="288">
        <v>32033735.546400599</v>
      </c>
      <c r="C38" s="288">
        <v>4374903.6843152251</v>
      </c>
      <c r="D38" s="288">
        <v>2926928.5330321887</v>
      </c>
      <c r="E38" s="288">
        <v>1075690.6054441533</v>
      </c>
      <c r="F38" s="288">
        <v>1813345.1283926191</v>
      </c>
      <c r="G38" s="288">
        <v>-40367.349241092692</v>
      </c>
      <c r="H38" s="288">
        <v>891836.08735094895</v>
      </c>
      <c r="I38" s="288">
        <v>191121.49864841843</v>
      </c>
      <c r="J38" s="288">
        <v>248065.63257345499</v>
      </c>
      <c r="K38" s="289">
        <f t="shared" si="0"/>
        <v>43515259.366916522</v>
      </c>
      <c r="L38" s="280"/>
      <c r="M38" s="287" t="s">
        <v>32</v>
      </c>
      <c r="N38" s="288">
        <v>31970901.16942285</v>
      </c>
      <c r="O38" s="288">
        <v>4366322.2827817257</v>
      </c>
      <c r="P38" s="288">
        <v>2926928.5330321896</v>
      </c>
      <c r="Q38" s="288">
        <v>1073580.6314476463</v>
      </c>
      <c r="R38" s="288">
        <v>1809788.2403355534</v>
      </c>
      <c r="S38" s="288">
        <v>-40288.168427598954</v>
      </c>
      <c r="T38" s="288">
        <v>890086.74516655726</v>
      </c>
      <c r="U38" s="288">
        <v>190746.61260750599</v>
      </c>
      <c r="V38" s="288">
        <v>248125.99539602132</v>
      </c>
      <c r="W38" s="289">
        <f t="shared" si="1"/>
        <v>43436192.041762441</v>
      </c>
      <c r="X38" s="280"/>
      <c r="Y38" s="287" t="s">
        <v>32</v>
      </c>
      <c r="Z38" s="288">
        <f t="shared" si="6"/>
        <v>-62834.376977749169</v>
      </c>
      <c r="AA38" s="288">
        <f t="shared" si="6"/>
        <v>-8581.4015334993601</v>
      </c>
      <c r="AB38" s="288">
        <f t="shared" si="6"/>
        <v>0</v>
      </c>
      <c r="AC38" s="288">
        <f t="shared" si="6"/>
        <v>-2109.9739965070039</v>
      </c>
      <c r="AD38" s="288">
        <f t="shared" si="6"/>
        <v>-3556.888057065662</v>
      </c>
      <c r="AE38" s="288">
        <f t="shared" si="6"/>
        <v>79.180813493738242</v>
      </c>
      <c r="AF38" s="288">
        <f t="shared" si="6"/>
        <v>-1749.3421843916876</v>
      </c>
      <c r="AG38" s="288">
        <f t="shared" si="6"/>
        <v>-374.88604091244633</v>
      </c>
      <c r="AH38" s="288">
        <f t="shared" si="6"/>
        <v>60.36282256632694</v>
      </c>
      <c r="AI38" s="289">
        <f t="shared" si="3"/>
        <v>-79067.325154065271</v>
      </c>
      <c r="AJ38" s="280"/>
      <c r="AK38" s="287" t="s">
        <v>32</v>
      </c>
      <c r="AL38" s="288">
        <f t="shared" si="7"/>
        <v>-20944.792325916391</v>
      </c>
      <c r="AM38" s="288">
        <f t="shared" si="7"/>
        <v>-2860.4671778331199</v>
      </c>
      <c r="AN38" s="288">
        <f t="shared" si="7"/>
        <v>0</v>
      </c>
      <c r="AO38" s="288">
        <f t="shared" si="7"/>
        <v>-703.3246655023346</v>
      </c>
      <c r="AP38" s="288">
        <f t="shared" si="7"/>
        <v>-1185.6293523552206</v>
      </c>
      <c r="AQ38" s="288">
        <f t="shared" si="7"/>
        <v>26.393604497912747</v>
      </c>
      <c r="AR38" s="288">
        <f t="shared" si="7"/>
        <v>-583.11406146389584</v>
      </c>
      <c r="AS38" s="288">
        <f t="shared" si="7"/>
        <v>-124.96201363748212</v>
      </c>
      <c r="AT38" s="288">
        <f t="shared" si="7"/>
        <v>20.120940855442313</v>
      </c>
      <c r="AU38" s="289">
        <f t="shared" si="5"/>
        <v>-26355.775051355093</v>
      </c>
      <c r="AV38" s="281"/>
      <c r="AW38" s="281"/>
      <c r="AX38" s="281"/>
      <c r="AY38" s="281"/>
      <c r="AZ38" s="28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</row>
    <row r="39" spans="1:126">
      <c r="A39" s="287" t="s">
        <v>33</v>
      </c>
      <c r="B39" s="288">
        <v>117448725.00516923</v>
      </c>
      <c r="C39" s="288">
        <v>16040179.235386603</v>
      </c>
      <c r="D39" s="288">
        <v>2646746.3634236595</v>
      </c>
      <c r="E39" s="288">
        <v>3943919.9941715854</v>
      </c>
      <c r="F39" s="288">
        <v>6648461.9945605565</v>
      </c>
      <c r="G39" s="288">
        <v>-148003.14791065463</v>
      </c>
      <c r="H39" s="288">
        <v>3269834.4288085103</v>
      </c>
      <c r="I39" s="288">
        <v>700729.27663461724</v>
      </c>
      <c r="J39" s="288">
        <v>2391905.7679255093</v>
      </c>
      <c r="K39" s="289">
        <f t="shared" si="0"/>
        <v>152942498.91816959</v>
      </c>
      <c r="L39" s="280"/>
      <c r="M39" s="287" t="s">
        <v>33</v>
      </c>
      <c r="N39" s="288">
        <v>117218348.5805452</v>
      </c>
      <c r="O39" s="288">
        <v>16008716.32131568</v>
      </c>
      <c r="P39" s="288">
        <v>2646746.3634236599</v>
      </c>
      <c r="Q39" s="288">
        <v>3936183.9699003948</v>
      </c>
      <c r="R39" s="288">
        <v>6635420.9938729117</v>
      </c>
      <c r="S39" s="288">
        <v>-147712.83879025115</v>
      </c>
      <c r="T39" s="288">
        <v>3263420.6276813527</v>
      </c>
      <c r="U39" s="288">
        <v>699354.79168066522</v>
      </c>
      <c r="V39" s="288">
        <v>2391286.2044024789</v>
      </c>
      <c r="W39" s="289">
        <f t="shared" si="1"/>
        <v>152651765.0140321</v>
      </c>
      <c r="X39" s="280"/>
      <c r="Y39" s="287" t="s">
        <v>33</v>
      </c>
      <c r="Z39" s="288">
        <f t="shared" si="6"/>
        <v>-230376.42462402582</v>
      </c>
      <c r="AA39" s="288">
        <f t="shared" si="6"/>
        <v>-31462.914070922881</v>
      </c>
      <c r="AB39" s="288">
        <f t="shared" si="6"/>
        <v>0</v>
      </c>
      <c r="AC39" s="288">
        <f t="shared" si="6"/>
        <v>-7736.0242711906321</v>
      </c>
      <c r="AD39" s="288">
        <f t="shared" si="6"/>
        <v>-13041.000687644817</v>
      </c>
      <c r="AE39" s="288">
        <f t="shared" si="6"/>
        <v>290.3091204034863</v>
      </c>
      <c r="AF39" s="288">
        <f t="shared" si="6"/>
        <v>-6413.8011271576397</v>
      </c>
      <c r="AG39" s="288">
        <f t="shared" si="6"/>
        <v>-1374.4849539520219</v>
      </c>
      <c r="AH39" s="288">
        <f t="shared" si="6"/>
        <v>-619.5635230303742</v>
      </c>
      <c r="AI39" s="289">
        <f t="shared" si="3"/>
        <v>-290733.9041375207</v>
      </c>
      <c r="AJ39" s="280"/>
      <c r="AK39" s="287" t="s">
        <v>33</v>
      </c>
      <c r="AL39" s="288">
        <f t="shared" si="7"/>
        <v>-76792.141541341945</v>
      </c>
      <c r="AM39" s="288">
        <f t="shared" si="7"/>
        <v>-10487.63802364096</v>
      </c>
      <c r="AN39" s="288">
        <f t="shared" si="7"/>
        <v>0</v>
      </c>
      <c r="AO39" s="288">
        <f t="shared" si="7"/>
        <v>-2578.6747570635439</v>
      </c>
      <c r="AP39" s="288">
        <f t="shared" si="7"/>
        <v>-4347.0002292149393</v>
      </c>
      <c r="AQ39" s="288">
        <f t="shared" si="7"/>
        <v>96.769706801162101</v>
      </c>
      <c r="AR39" s="288">
        <f t="shared" si="7"/>
        <v>-2137.9337090525464</v>
      </c>
      <c r="AS39" s="288">
        <f t="shared" si="7"/>
        <v>-458.16165131734061</v>
      </c>
      <c r="AT39" s="288">
        <f t="shared" si="7"/>
        <v>-206.52117434345806</v>
      </c>
      <c r="AU39" s="289">
        <f t="shared" si="5"/>
        <v>-96911.301379173587</v>
      </c>
      <c r="AV39" s="281"/>
      <c r="AW39" s="281"/>
      <c r="AX39" s="281"/>
      <c r="AY39" s="281"/>
      <c r="AZ39" s="28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</row>
    <row r="40" spans="1:126">
      <c r="A40" s="287" t="s">
        <v>34</v>
      </c>
      <c r="B40" s="288">
        <v>25059594.173529051</v>
      </c>
      <c r="C40" s="288">
        <v>3422432.9135268554</v>
      </c>
      <c r="D40" s="288">
        <v>3970356.0770179564</v>
      </c>
      <c r="E40" s="288">
        <v>841499.42455703206</v>
      </c>
      <c r="F40" s="288">
        <v>1418557.4126452734</v>
      </c>
      <c r="G40" s="288">
        <v>-31578.8768493022</v>
      </c>
      <c r="H40" s="288">
        <v>697672.31442459696</v>
      </c>
      <c r="I40" s="288">
        <v>149511.97892698471</v>
      </c>
      <c r="J40" s="288">
        <v>214777.60253177449</v>
      </c>
      <c r="K40" s="289">
        <f t="shared" si="0"/>
        <v>35742823.020310223</v>
      </c>
      <c r="L40" s="280"/>
      <c r="M40" s="287" t="s">
        <v>34</v>
      </c>
      <c r="N40" s="288">
        <v>25010439.619420674</v>
      </c>
      <c r="O40" s="288">
        <v>3415719.7894967804</v>
      </c>
      <c r="P40" s="288">
        <v>3970356.0770179573</v>
      </c>
      <c r="Q40" s="288">
        <v>839848.81805837422</v>
      </c>
      <c r="R40" s="288">
        <v>1415774.9032154372</v>
      </c>
      <c r="S40" s="288">
        <v>-31516.934680565457</v>
      </c>
      <c r="T40" s="288">
        <v>696303.82572155457</v>
      </c>
      <c r="U40" s="288">
        <v>149218.71022490092</v>
      </c>
      <c r="V40" s="288">
        <v>214798.26818387685</v>
      </c>
      <c r="W40" s="289">
        <f t="shared" si="1"/>
        <v>35680943.076658994</v>
      </c>
      <c r="X40" s="280"/>
      <c r="Y40" s="287" t="s">
        <v>34</v>
      </c>
      <c r="Z40" s="288">
        <f t="shared" si="6"/>
        <v>-49154.554108377546</v>
      </c>
      <c r="AA40" s="288">
        <f t="shared" si="6"/>
        <v>-6713.124030075036</v>
      </c>
      <c r="AB40" s="288">
        <f t="shared" si="6"/>
        <v>0</v>
      </c>
      <c r="AC40" s="288">
        <f t="shared" si="6"/>
        <v>-1650.6064986578422</v>
      </c>
      <c r="AD40" s="288">
        <f t="shared" si="6"/>
        <v>-2782.5094298361801</v>
      </c>
      <c r="AE40" s="288">
        <f t="shared" si="6"/>
        <v>61.942168736743042</v>
      </c>
      <c r="AF40" s="288">
        <f t="shared" si="6"/>
        <v>-1368.4887030423852</v>
      </c>
      <c r="AG40" s="288">
        <f t="shared" si="6"/>
        <v>-293.26870208379114</v>
      </c>
      <c r="AH40" s="288">
        <f t="shared" si="6"/>
        <v>20.665652102354215</v>
      </c>
      <c r="AI40" s="289">
        <f t="shared" si="3"/>
        <v>-61879.943651233683</v>
      </c>
      <c r="AJ40" s="280"/>
      <c r="AK40" s="287" t="s">
        <v>34</v>
      </c>
      <c r="AL40" s="288">
        <f t="shared" si="7"/>
        <v>-16384.851369459182</v>
      </c>
      <c r="AM40" s="288">
        <f t="shared" si="7"/>
        <v>-2237.7080100250118</v>
      </c>
      <c r="AN40" s="288">
        <f t="shared" si="7"/>
        <v>0</v>
      </c>
      <c r="AO40" s="288">
        <f t="shared" si="7"/>
        <v>-550.20216621928068</v>
      </c>
      <c r="AP40" s="288">
        <f t="shared" si="7"/>
        <v>-927.50314327872672</v>
      </c>
      <c r="AQ40" s="288">
        <f t="shared" si="7"/>
        <v>20.647389578914346</v>
      </c>
      <c r="AR40" s="288">
        <f t="shared" si="7"/>
        <v>-456.16290101412841</v>
      </c>
      <c r="AS40" s="288">
        <f t="shared" si="7"/>
        <v>-97.756234027930375</v>
      </c>
      <c r="AT40" s="288">
        <f t="shared" si="7"/>
        <v>6.8885507007847382</v>
      </c>
      <c r="AU40" s="289">
        <f t="shared" si="5"/>
        <v>-20626.647883744565</v>
      </c>
      <c r="AV40" s="281"/>
      <c r="AW40" s="281"/>
      <c r="AX40" s="281"/>
      <c r="AY40" s="281"/>
      <c r="AZ40" s="28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</row>
    <row r="41" spans="1:126">
      <c r="A41" s="287" t="s">
        <v>35</v>
      </c>
      <c r="B41" s="288">
        <v>24087365.084236816</v>
      </c>
      <c r="C41" s="288">
        <v>3289653.8744234694</v>
      </c>
      <c r="D41" s="288">
        <v>3757598.258661815</v>
      </c>
      <c r="E41" s="288">
        <v>808852.03954705317</v>
      </c>
      <c r="F41" s="288">
        <v>1363522.0927652051</v>
      </c>
      <c r="G41" s="288">
        <v>-30353.721227568316</v>
      </c>
      <c r="H41" s="288">
        <v>670604.94397236779</v>
      </c>
      <c r="I41" s="288">
        <v>143711.4103262366</v>
      </c>
      <c r="J41" s="288">
        <v>37219.19201784749</v>
      </c>
      <c r="K41" s="289">
        <f t="shared" si="0"/>
        <v>34128173.174723238</v>
      </c>
      <c r="L41" s="280"/>
      <c r="M41" s="287" t="s">
        <v>35</v>
      </c>
      <c r="N41" s="288">
        <v>24040117.563699868</v>
      </c>
      <c r="O41" s="288">
        <v>3283201.1973270872</v>
      </c>
      <c r="P41" s="288">
        <v>3757598.2586618159</v>
      </c>
      <c r="Q41" s="288">
        <v>807265.47110271733</v>
      </c>
      <c r="R41" s="288">
        <v>1360847.5354670032</v>
      </c>
      <c r="S41" s="288">
        <v>-30294.182209412658</v>
      </c>
      <c r="T41" s="288">
        <v>669289.54808943474</v>
      </c>
      <c r="U41" s="288">
        <v>143429.51947653026</v>
      </c>
      <c r="V41" s="288">
        <v>37223.323255034476</v>
      </c>
      <c r="W41" s="289">
        <f t="shared" si="1"/>
        <v>34068678.234870076</v>
      </c>
      <c r="X41" s="280"/>
      <c r="Y41" s="287" t="s">
        <v>35</v>
      </c>
      <c r="Z41" s="288">
        <f t="shared" si="6"/>
        <v>-47247.520536947995</v>
      </c>
      <c r="AA41" s="288">
        <f t="shared" si="6"/>
        <v>-6452.6770963822491</v>
      </c>
      <c r="AB41" s="288">
        <f t="shared" si="6"/>
        <v>0</v>
      </c>
      <c r="AC41" s="288">
        <f t="shared" si="6"/>
        <v>-1586.5684443358332</v>
      </c>
      <c r="AD41" s="288">
        <f t="shared" si="6"/>
        <v>-2674.5572982018348</v>
      </c>
      <c r="AE41" s="288">
        <f t="shared" si="6"/>
        <v>59.539018155657686</v>
      </c>
      <c r="AF41" s="288">
        <f t="shared" si="6"/>
        <v>-1315.3958829330513</v>
      </c>
      <c r="AG41" s="288">
        <f t="shared" si="6"/>
        <v>-281.89084970633849</v>
      </c>
      <c r="AH41" s="288">
        <f t="shared" si="6"/>
        <v>4.1312371869862545</v>
      </c>
      <c r="AI41" s="289">
        <f t="shared" si="3"/>
        <v>-59494.939853164658</v>
      </c>
      <c r="AJ41" s="280"/>
      <c r="AK41" s="287" t="s">
        <v>35</v>
      </c>
      <c r="AL41" s="288">
        <f t="shared" si="7"/>
        <v>-15749.173512315998</v>
      </c>
      <c r="AM41" s="288">
        <f t="shared" si="7"/>
        <v>-2150.8923654607497</v>
      </c>
      <c r="AN41" s="288">
        <f t="shared" si="7"/>
        <v>0</v>
      </c>
      <c r="AO41" s="288">
        <f t="shared" si="7"/>
        <v>-528.85614811194444</v>
      </c>
      <c r="AP41" s="288">
        <f t="shared" si="7"/>
        <v>-891.51909940061159</v>
      </c>
      <c r="AQ41" s="288">
        <f t="shared" si="7"/>
        <v>19.846339385219228</v>
      </c>
      <c r="AR41" s="288">
        <f t="shared" si="7"/>
        <v>-438.46529431101709</v>
      </c>
      <c r="AS41" s="288">
        <f t="shared" si="7"/>
        <v>-93.9636165687795</v>
      </c>
      <c r="AT41" s="288">
        <f t="shared" si="7"/>
        <v>1.3770790623287514</v>
      </c>
      <c r="AU41" s="289">
        <f t="shared" si="5"/>
        <v>-19831.646617721552</v>
      </c>
      <c r="AV41" s="281"/>
      <c r="AW41" s="281"/>
      <c r="AX41" s="281"/>
      <c r="AY41" s="281"/>
      <c r="AZ41" s="28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</row>
    <row r="42" spans="1:126">
      <c r="A42" s="287" t="s">
        <v>36</v>
      </c>
      <c r="B42" s="288">
        <v>25291441.397396475</v>
      </c>
      <c r="C42" s="288">
        <v>3454096.6972409543</v>
      </c>
      <c r="D42" s="288">
        <v>709197.45159325912</v>
      </c>
      <c r="E42" s="288">
        <v>849284.83816423512</v>
      </c>
      <c r="F42" s="288">
        <v>1431681.6713918804</v>
      </c>
      <c r="G42" s="288">
        <v>-31871.039399089048</v>
      </c>
      <c r="H42" s="288">
        <v>704127.06337816804</v>
      </c>
      <c r="I42" s="288">
        <v>150895.23904720493</v>
      </c>
      <c r="J42" s="288">
        <v>475653.88255095237</v>
      </c>
      <c r="K42" s="289">
        <f t="shared" si="0"/>
        <v>33034507.20136404</v>
      </c>
      <c r="L42" s="280"/>
      <c r="M42" s="287" t="s">
        <v>36</v>
      </c>
      <c r="N42" s="288">
        <v>25869692.70450566</v>
      </c>
      <c r="O42" s="288">
        <v>3533069.4967219164</v>
      </c>
      <c r="P42" s="288">
        <v>709197.45159325923</v>
      </c>
      <c r="Q42" s="288">
        <v>868702.47672662418</v>
      </c>
      <c r="R42" s="288">
        <v>1464414.9500073034</v>
      </c>
      <c r="S42" s="288">
        <v>-32599.7234587231</v>
      </c>
      <c r="T42" s="288">
        <v>720225.8846502247</v>
      </c>
      <c r="U42" s="288">
        <v>154345.23495074332</v>
      </c>
      <c r="V42" s="288">
        <v>475479.18692811934</v>
      </c>
      <c r="W42" s="289">
        <f t="shared" si="1"/>
        <v>33762527.662625127</v>
      </c>
      <c r="X42" s="280"/>
      <c r="Y42" s="287" t="s">
        <v>36</v>
      </c>
      <c r="Z42" s="288">
        <f t="shared" si="6"/>
        <v>578251.30710918456</v>
      </c>
      <c r="AA42" s="288">
        <f t="shared" si="6"/>
        <v>78972.799480962101</v>
      </c>
      <c r="AB42" s="288">
        <f t="shared" si="6"/>
        <v>0</v>
      </c>
      <c r="AC42" s="288">
        <f t="shared" si="6"/>
        <v>19417.638562389067</v>
      </c>
      <c r="AD42" s="288">
        <f t="shared" si="6"/>
        <v>32733.278615423013</v>
      </c>
      <c r="AE42" s="288">
        <f t="shared" si="6"/>
        <v>-728.68405963405166</v>
      </c>
      <c r="AF42" s="288">
        <f t="shared" si="6"/>
        <v>16098.821272056666</v>
      </c>
      <c r="AG42" s="288">
        <f t="shared" si="6"/>
        <v>3449.9959035383945</v>
      </c>
      <c r="AH42" s="288">
        <f t="shared" si="6"/>
        <v>-174.69562283303821</v>
      </c>
      <c r="AI42" s="289">
        <f t="shared" si="3"/>
        <v>728020.46126108663</v>
      </c>
      <c r="AJ42" s="280"/>
      <c r="AK42" s="287" t="s">
        <v>36</v>
      </c>
      <c r="AL42" s="288">
        <f t="shared" si="7"/>
        <v>192750.43570306152</v>
      </c>
      <c r="AM42" s="288">
        <f t="shared" si="7"/>
        <v>26324.266493654035</v>
      </c>
      <c r="AN42" s="288">
        <f t="shared" si="7"/>
        <v>0</v>
      </c>
      <c r="AO42" s="288">
        <f t="shared" si="7"/>
        <v>6472.5461874630228</v>
      </c>
      <c r="AP42" s="288">
        <f t="shared" si="7"/>
        <v>10911.09287180767</v>
      </c>
      <c r="AQ42" s="288">
        <f t="shared" si="7"/>
        <v>-242.89468654468388</v>
      </c>
      <c r="AR42" s="288">
        <f t="shared" si="7"/>
        <v>5366.2737573522218</v>
      </c>
      <c r="AS42" s="288">
        <f t="shared" si="7"/>
        <v>1149.9986345127982</v>
      </c>
      <c r="AT42" s="288">
        <f t="shared" si="7"/>
        <v>-58.231874277679402</v>
      </c>
      <c r="AU42" s="289">
        <f t="shared" si="5"/>
        <v>242673.48708702889</v>
      </c>
      <c r="AV42" s="281"/>
      <c r="AW42" s="281"/>
      <c r="AX42" s="281"/>
      <c r="AY42" s="281"/>
      <c r="AZ42" s="28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</row>
    <row r="43" spans="1:126">
      <c r="A43" s="287" t="s">
        <v>37</v>
      </c>
      <c r="B43" s="288">
        <v>35624090.635349289</v>
      </c>
      <c r="C43" s="288">
        <v>4865244.8024745304</v>
      </c>
      <c r="D43" s="288">
        <v>9023231.9511882327</v>
      </c>
      <c r="E43" s="288">
        <v>1196254.4789204914</v>
      </c>
      <c r="F43" s="288">
        <v>2016585.6433901368</v>
      </c>
      <c r="G43" s="288">
        <v>-44891.739397376266</v>
      </c>
      <c r="H43" s="288">
        <v>991793.46603663103</v>
      </c>
      <c r="I43" s="288">
        <v>212542.47979767912</v>
      </c>
      <c r="J43" s="288">
        <v>318738.23196544679</v>
      </c>
      <c r="K43" s="289">
        <f t="shared" si="0"/>
        <v>54203589.949725054</v>
      </c>
      <c r="L43" s="280"/>
      <c r="M43" s="287" t="s">
        <v>37</v>
      </c>
      <c r="N43" s="288">
        <v>35554213.7539213</v>
      </c>
      <c r="O43" s="288">
        <v>4855701.5937043587</v>
      </c>
      <c r="P43" s="288">
        <v>9023231.9511882346</v>
      </c>
      <c r="Q43" s="288">
        <v>1193908.0181157272</v>
      </c>
      <c r="R43" s="288">
        <v>2012630.097764146</v>
      </c>
      <c r="S43" s="288">
        <v>-44803.683963678995</v>
      </c>
      <c r="T43" s="288">
        <v>989848.05681519501</v>
      </c>
      <c r="U43" s="288">
        <v>212125.57636535697</v>
      </c>
      <c r="V43" s="288">
        <v>318551.65586825943</v>
      </c>
      <c r="W43" s="289">
        <f t="shared" si="1"/>
        <v>54115407.019778907</v>
      </c>
      <c r="X43" s="280"/>
      <c r="Y43" s="287" t="s">
        <v>37</v>
      </c>
      <c r="Z43" s="288">
        <f t="shared" si="6"/>
        <v>-69876.88142798841</v>
      </c>
      <c r="AA43" s="288">
        <f t="shared" si="6"/>
        <v>-9543.2087701717392</v>
      </c>
      <c r="AB43" s="288">
        <f t="shared" si="6"/>
        <v>0</v>
      </c>
      <c r="AC43" s="288">
        <f t="shared" si="6"/>
        <v>-2346.4608047641814</v>
      </c>
      <c r="AD43" s="288">
        <f t="shared" si="6"/>
        <v>-3955.5456259907223</v>
      </c>
      <c r="AE43" s="288">
        <f t="shared" si="6"/>
        <v>88.055433697270928</v>
      </c>
      <c r="AF43" s="288">
        <f t="shared" si="6"/>
        <v>-1945.4092214360135</v>
      </c>
      <c r="AG43" s="288">
        <f t="shared" si="6"/>
        <v>-416.90343232214218</v>
      </c>
      <c r="AH43" s="288">
        <f t="shared" si="6"/>
        <v>-186.5760971873533</v>
      </c>
      <c r="AI43" s="289">
        <f t="shared" si="3"/>
        <v>-88182.929946163291</v>
      </c>
      <c r="AJ43" s="280"/>
      <c r="AK43" s="287" t="s">
        <v>37</v>
      </c>
      <c r="AL43" s="288">
        <f t="shared" si="7"/>
        <v>-23292.293809329469</v>
      </c>
      <c r="AM43" s="288">
        <f t="shared" si="7"/>
        <v>-3181.0695900572464</v>
      </c>
      <c r="AN43" s="288">
        <f t="shared" si="7"/>
        <v>0</v>
      </c>
      <c r="AO43" s="288">
        <f t="shared" si="7"/>
        <v>-782.1536015880605</v>
      </c>
      <c r="AP43" s="288">
        <f t="shared" si="7"/>
        <v>-1318.5152086635742</v>
      </c>
      <c r="AQ43" s="288">
        <f t="shared" si="7"/>
        <v>29.351811232423643</v>
      </c>
      <c r="AR43" s="288">
        <f t="shared" si="7"/>
        <v>-648.46974047867116</v>
      </c>
      <c r="AS43" s="288">
        <f t="shared" si="7"/>
        <v>-138.96781077404739</v>
      </c>
      <c r="AT43" s="288">
        <f t="shared" si="7"/>
        <v>-62.19203239578443</v>
      </c>
      <c r="AU43" s="289">
        <f t="shared" si="5"/>
        <v>-29394.30998205443</v>
      </c>
      <c r="AV43" s="281"/>
      <c r="AW43" s="281"/>
      <c r="AX43" s="281"/>
      <c r="AY43" s="281"/>
      <c r="AZ43" s="28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</row>
    <row r="44" spans="1:126">
      <c r="A44" s="287" t="s">
        <v>38</v>
      </c>
      <c r="B44" s="288">
        <v>83577406.833032191</v>
      </c>
      <c r="C44" s="288">
        <v>11414313.655356053</v>
      </c>
      <c r="D44" s="288">
        <v>6070978.639973212</v>
      </c>
      <c r="E44" s="288">
        <v>2806523.4923180388</v>
      </c>
      <c r="F44" s="288">
        <v>4731096.1690634293</v>
      </c>
      <c r="G44" s="288">
        <v>-105320.16677876915</v>
      </c>
      <c r="H44" s="288">
        <v>2326839.0722943675</v>
      </c>
      <c r="I44" s="288">
        <v>498644.28779903875</v>
      </c>
      <c r="J44" s="288">
        <v>1825948.7026547357</v>
      </c>
      <c r="K44" s="289">
        <f t="shared" si="0"/>
        <v>113146430.68571229</v>
      </c>
      <c r="L44" s="280"/>
      <c r="M44" s="287" t="s">
        <v>38</v>
      </c>
      <c r="N44" s="288">
        <v>83413469.215448901</v>
      </c>
      <c r="O44" s="288">
        <v>11391924.406180788</v>
      </c>
      <c r="P44" s="288">
        <v>6070978.6399732148</v>
      </c>
      <c r="Q44" s="288">
        <v>2801018.4785534791</v>
      </c>
      <c r="R44" s="288">
        <v>4721816.0936949374</v>
      </c>
      <c r="S44" s="288">
        <v>-105113.58059861069</v>
      </c>
      <c r="T44" s="288">
        <v>2322274.9625849859</v>
      </c>
      <c r="U44" s="288">
        <v>497666.19384206069</v>
      </c>
      <c r="V44" s="288">
        <v>1825983.1801389214</v>
      </c>
      <c r="W44" s="289">
        <f t="shared" si="1"/>
        <v>112940017.58981866</v>
      </c>
      <c r="X44" s="280"/>
      <c r="Y44" s="287" t="s">
        <v>38</v>
      </c>
      <c r="Z44" s="288">
        <f t="shared" si="6"/>
        <v>-163937.61758328974</v>
      </c>
      <c r="AA44" s="288">
        <f t="shared" si="6"/>
        <v>-22389.249175265431</v>
      </c>
      <c r="AB44" s="288">
        <f t="shared" si="6"/>
        <v>0</v>
      </c>
      <c r="AC44" s="288">
        <f t="shared" si="6"/>
        <v>-5505.013764559757</v>
      </c>
      <c r="AD44" s="288">
        <f t="shared" si="6"/>
        <v>-9280.0753684919327</v>
      </c>
      <c r="AE44" s="288">
        <f t="shared" si="6"/>
        <v>206.58618015846878</v>
      </c>
      <c r="AF44" s="288">
        <f t="shared" si="6"/>
        <v>-4564.1097093815915</v>
      </c>
      <c r="AG44" s="288">
        <f t="shared" si="6"/>
        <v>-978.09395697806031</v>
      </c>
      <c r="AH44" s="288">
        <f t="shared" si="6"/>
        <v>34.477484185714275</v>
      </c>
      <c r="AI44" s="289">
        <f t="shared" si="3"/>
        <v>-206413.09589362232</v>
      </c>
      <c r="AJ44" s="280"/>
      <c r="AK44" s="287" t="s">
        <v>38</v>
      </c>
      <c r="AL44" s="288">
        <f t="shared" si="7"/>
        <v>-54645.872527763247</v>
      </c>
      <c r="AM44" s="288">
        <f t="shared" si="7"/>
        <v>-7463.0830584218102</v>
      </c>
      <c r="AN44" s="288">
        <f t="shared" si="7"/>
        <v>0</v>
      </c>
      <c r="AO44" s="288">
        <f t="shared" si="7"/>
        <v>-1835.0045881865856</v>
      </c>
      <c r="AP44" s="288">
        <f t="shared" si="7"/>
        <v>-3093.3584561639777</v>
      </c>
      <c r="AQ44" s="288">
        <f t="shared" si="7"/>
        <v>68.862060052822926</v>
      </c>
      <c r="AR44" s="288">
        <f t="shared" si="7"/>
        <v>-1521.3699031271972</v>
      </c>
      <c r="AS44" s="288">
        <f t="shared" si="7"/>
        <v>-326.03131899268675</v>
      </c>
      <c r="AT44" s="288">
        <f t="shared" si="7"/>
        <v>11.492494728571424</v>
      </c>
      <c r="AU44" s="289">
        <f t="shared" si="5"/>
        <v>-68804.365297874101</v>
      </c>
      <c r="AV44" s="281"/>
      <c r="AW44" s="281"/>
      <c r="AX44" s="281"/>
      <c r="AY44" s="281"/>
      <c r="AZ44" s="28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</row>
    <row r="45" spans="1:126">
      <c r="A45" s="287" t="s">
        <v>39</v>
      </c>
      <c r="B45" s="288">
        <v>1729652044.8620727</v>
      </c>
      <c r="C45" s="288">
        <v>236221626.18810469</v>
      </c>
      <c r="D45" s="288">
        <v>0</v>
      </c>
      <c r="E45" s="288">
        <v>58081595.031287566</v>
      </c>
      <c r="F45" s="288">
        <v>97911032.099951014</v>
      </c>
      <c r="G45" s="288">
        <v>-2179623.0433188663</v>
      </c>
      <c r="H45" s="288">
        <v>48154424.88541384</v>
      </c>
      <c r="I45" s="288">
        <v>10319548.604486279</v>
      </c>
      <c r="J45" s="288">
        <v>33400431.731416162</v>
      </c>
      <c r="K45" s="289">
        <f t="shared" si="0"/>
        <v>2211561080.3594136</v>
      </c>
      <c r="L45" s="280"/>
      <c r="M45" s="287" t="s">
        <v>39</v>
      </c>
      <c r="N45" s="288">
        <v>1726259321.3231716</v>
      </c>
      <c r="O45" s="288">
        <v>235758275.95882216</v>
      </c>
      <c r="P45" s="288">
        <v>0</v>
      </c>
      <c r="Q45" s="288">
        <v>57967667.611477956</v>
      </c>
      <c r="R45" s="288">
        <v>97718978.984811261</v>
      </c>
      <c r="S45" s="288">
        <v>-2175347.6987910657</v>
      </c>
      <c r="T45" s="288">
        <v>48059969.673282422</v>
      </c>
      <c r="U45" s="288">
        <v>10299306.743954113</v>
      </c>
      <c r="V45" s="288">
        <v>33400456.585067943</v>
      </c>
      <c r="W45" s="289">
        <f t="shared" si="1"/>
        <v>2207288629.1817966</v>
      </c>
      <c r="X45" s="280"/>
      <c r="Y45" s="287" t="s">
        <v>39</v>
      </c>
      <c r="Z45" s="288">
        <f t="shared" si="6"/>
        <v>-3392723.5389010906</v>
      </c>
      <c r="AA45" s="288">
        <f t="shared" si="6"/>
        <v>-463350.22928252816</v>
      </c>
      <c r="AB45" s="288">
        <f t="shared" si="6"/>
        <v>0</v>
      </c>
      <c r="AC45" s="288">
        <f t="shared" si="6"/>
        <v>-113927.41980960965</v>
      </c>
      <c r="AD45" s="288">
        <f t="shared" si="6"/>
        <v>-192053.11513975263</v>
      </c>
      <c r="AE45" s="288">
        <f t="shared" si="6"/>
        <v>4275.3445278005674</v>
      </c>
      <c r="AF45" s="288">
        <f t="shared" si="6"/>
        <v>-94455.212131418288</v>
      </c>
      <c r="AG45" s="288">
        <f t="shared" si="6"/>
        <v>-20241.860532166436</v>
      </c>
      <c r="AH45" s="288">
        <f t="shared" si="6"/>
        <v>24.853651780635118</v>
      </c>
      <c r="AI45" s="289">
        <f t="shared" si="3"/>
        <v>-4272451.1776169846</v>
      </c>
      <c r="AJ45" s="280"/>
      <c r="AK45" s="287" t="s">
        <v>39</v>
      </c>
      <c r="AL45" s="288">
        <f t="shared" si="7"/>
        <v>-1130907.8463003635</v>
      </c>
      <c r="AM45" s="288">
        <f t="shared" si="7"/>
        <v>-154450.0764275094</v>
      </c>
      <c r="AN45" s="288">
        <f t="shared" si="7"/>
        <v>0</v>
      </c>
      <c r="AO45" s="288">
        <f t="shared" si="7"/>
        <v>-37975.806603203215</v>
      </c>
      <c r="AP45" s="288">
        <f t="shared" si="7"/>
        <v>-64017.705046584211</v>
      </c>
      <c r="AQ45" s="288">
        <f t="shared" si="7"/>
        <v>1425.1148426001891</v>
      </c>
      <c r="AR45" s="288">
        <f t="shared" si="7"/>
        <v>-31485.070710472763</v>
      </c>
      <c r="AS45" s="288">
        <f t="shared" si="7"/>
        <v>-6747.2868440554785</v>
      </c>
      <c r="AT45" s="288">
        <f t="shared" si="7"/>
        <v>8.2845505935450401</v>
      </c>
      <c r="AU45" s="289">
        <f t="shared" si="5"/>
        <v>-1424150.3925389948</v>
      </c>
      <c r="AV45" s="281"/>
      <c r="AW45" s="281"/>
      <c r="AX45" s="281"/>
      <c r="AY45" s="281"/>
      <c r="AZ45" s="28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</row>
    <row r="46" spans="1:126">
      <c r="A46" s="287" t="s">
        <v>40</v>
      </c>
      <c r="B46" s="288">
        <v>8932964.9359308667</v>
      </c>
      <c r="C46" s="288">
        <v>1219990.7548544991</v>
      </c>
      <c r="D46" s="288">
        <v>3094577.3594879569</v>
      </c>
      <c r="E46" s="288">
        <v>299968.33951582562</v>
      </c>
      <c r="F46" s="288">
        <v>505671.541965777</v>
      </c>
      <c r="G46" s="288">
        <v>-11256.886191272641</v>
      </c>
      <c r="H46" s="288">
        <v>248698.45370871737</v>
      </c>
      <c r="I46" s="288">
        <v>53296.364498479961</v>
      </c>
      <c r="J46" s="288">
        <v>143996.16508666181</v>
      </c>
      <c r="K46" s="289">
        <f t="shared" si="0"/>
        <v>14487907.028857511</v>
      </c>
      <c r="L46" s="280"/>
      <c r="M46" s="287" t="s">
        <v>40</v>
      </c>
      <c r="N46" s="288">
        <v>9169501.2976535931</v>
      </c>
      <c r="O46" s="288">
        <v>1252294.9423844342</v>
      </c>
      <c r="P46" s="288">
        <v>3094577.3594879573</v>
      </c>
      <c r="Q46" s="288">
        <v>307911.21404516435</v>
      </c>
      <c r="R46" s="288">
        <v>519061.24041653483</v>
      </c>
      <c r="S46" s="288">
        <v>-11554.957763601382</v>
      </c>
      <c r="T46" s="288">
        <v>255283.75073252106</v>
      </c>
      <c r="U46" s="288">
        <v>54707.601220210694</v>
      </c>
      <c r="V46" s="288">
        <v>143989.60115835516</v>
      </c>
      <c r="W46" s="289">
        <f t="shared" si="1"/>
        <v>14785772.049335169</v>
      </c>
      <c r="X46" s="280"/>
      <c r="Y46" s="287" t="s">
        <v>40</v>
      </c>
      <c r="Z46" s="288">
        <f t="shared" si="6"/>
        <v>236536.36172272637</v>
      </c>
      <c r="AA46" s="288">
        <f t="shared" si="6"/>
        <v>32304.187529935036</v>
      </c>
      <c r="AB46" s="288">
        <f t="shared" si="6"/>
        <v>0</v>
      </c>
      <c r="AC46" s="288">
        <f t="shared" si="6"/>
        <v>7942.8745293387328</v>
      </c>
      <c r="AD46" s="288">
        <f t="shared" si="6"/>
        <v>13389.698450757831</v>
      </c>
      <c r="AE46" s="288">
        <f t="shared" si="6"/>
        <v>-298.07157232874124</v>
      </c>
      <c r="AF46" s="288">
        <f t="shared" si="6"/>
        <v>6585.2970238036942</v>
      </c>
      <c r="AG46" s="288">
        <f t="shared" si="6"/>
        <v>1411.2367217307328</v>
      </c>
      <c r="AH46" s="288">
        <f t="shared" si="6"/>
        <v>-6.5639283066557255</v>
      </c>
      <c r="AI46" s="289">
        <f t="shared" si="3"/>
        <v>297865.02047765697</v>
      </c>
      <c r="AJ46" s="280"/>
      <c r="AK46" s="287" t="s">
        <v>40</v>
      </c>
      <c r="AL46" s="288">
        <f t="shared" si="7"/>
        <v>78845.453907575458</v>
      </c>
      <c r="AM46" s="288">
        <f t="shared" si="7"/>
        <v>10768.062509978345</v>
      </c>
      <c r="AN46" s="288">
        <f t="shared" si="7"/>
        <v>0</v>
      </c>
      <c r="AO46" s="288">
        <f t="shared" si="7"/>
        <v>2647.6248431129111</v>
      </c>
      <c r="AP46" s="288">
        <f t="shared" si="7"/>
        <v>4463.232816919277</v>
      </c>
      <c r="AQ46" s="288">
        <f t="shared" si="7"/>
        <v>-99.35719077624708</v>
      </c>
      <c r="AR46" s="288">
        <f t="shared" si="7"/>
        <v>2195.0990079345647</v>
      </c>
      <c r="AS46" s="288">
        <f t="shared" si="7"/>
        <v>470.41224057691096</v>
      </c>
      <c r="AT46" s="288">
        <f t="shared" si="7"/>
        <v>-2.1879761022185753</v>
      </c>
      <c r="AU46" s="289">
        <f t="shared" si="5"/>
        <v>99288.340159219006</v>
      </c>
      <c r="AV46" s="281"/>
      <c r="AW46" s="281"/>
      <c r="AX46" s="281"/>
      <c r="AY46" s="281"/>
      <c r="AZ46" s="28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</row>
    <row r="47" spans="1:126">
      <c r="A47" s="287" t="s">
        <v>41</v>
      </c>
      <c r="B47" s="288">
        <v>37609830.08347287</v>
      </c>
      <c r="C47" s="288">
        <v>5136440.7363706026</v>
      </c>
      <c r="D47" s="288">
        <v>4224224.9567269813</v>
      </c>
      <c r="E47" s="288">
        <v>1262935.4710923957</v>
      </c>
      <c r="F47" s="288">
        <v>2128993.1067437679</v>
      </c>
      <c r="G47" s="288">
        <v>-47394.071280840471</v>
      </c>
      <c r="H47" s="288">
        <v>1047077.4992505459</v>
      </c>
      <c r="I47" s="288">
        <v>224389.91166215632</v>
      </c>
      <c r="J47" s="288">
        <v>2885091.59448535</v>
      </c>
      <c r="K47" s="289">
        <f t="shared" si="0"/>
        <v>54471589.28852383</v>
      </c>
      <c r="L47" s="280"/>
      <c r="M47" s="287" t="s">
        <v>41</v>
      </c>
      <c r="N47" s="288">
        <v>38260390.3212777</v>
      </c>
      <c r="O47" s="288">
        <v>5225288.8938737679</v>
      </c>
      <c r="P47" s="288">
        <v>4224224.9567269813</v>
      </c>
      <c r="Q47" s="288">
        <v>1284781.2385043332</v>
      </c>
      <c r="R47" s="288">
        <v>2165819.6028681607</v>
      </c>
      <c r="S47" s="288">
        <v>-48213.875523895324</v>
      </c>
      <c r="T47" s="288">
        <v>1065189.4392779449</v>
      </c>
      <c r="U47" s="288">
        <v>228271.32122896225</v>
      </c>
      <c r="V47" s="288">
        <v>2885406.7390205609</v>
      </c>
      <c r="W47" s="289">
        <f t="shared" si="1"/>
        <v>55291158.637254521</v>
      </c>
      <c r="X47" s="280"/>
      <c r="Y47" s="287" t="s">
        <v>41</v>
      </c>
      <c r="Z47" s="288">
        <f t="shared" si="6"/>
        <v>650560.23780483007</v>
      </c>
      <c r="AA47" s="288">
        <f t="shared" si="6"/>
        <v>88848.157503165305</v>
      </c>
      <c r="AB47" s="288">
        <f t="shared" si="6"/>
        <v>0</v>
      </c>
      <c r="AC47" s="288">
        <f t="shared" si="6"/>
        <v>21845.767411937471</v>
      </c>
      <c r="AD47" s="288">
        <f t="shared" si="6"/>
        <v>36826.496124392841</v>
      </c>
      <c r="AE47" s="288">
        <f t="shared" si="6"/>
        <v>-819.80424305485212</v>
      </c>
      <c r="AF47" s="288">
        <f t="shared" si="6"/>
        <v>18111.940027398989</v>
      </c>
      <c r="AG47" s="288">
        <f t="shared" si="6"/>
        <v>3881.4095668059308</v>
      </c>
      <c r="AH47" s="288">
        <f t="shared" si="6"/>
        <v>315.14453521091491</v>
      </c>
      <c r="AI47" s="289">
        <f t="shared" si="3"/>
        <v>819569.3487306867</v>
      </c>
      <c r="AJ47" s="280"/>
      <c r="AK47" s="287" t="s">
        <v>41</v>
      </c>
      <c r="AL47" s="288">
        <f t="shared" si="7"/>
        <v>216853.41260161003</v>
      </c>
      <c r="AM47" s="288">
        <f t="shared" si="7"/>
        <v>29616.052501055103</v>
      </c>
      <c r="AN47" s="288">
        <f t="shared" si="7"/>
        <v>0</v>
      </c>
      <c r="AO47" s="288">
        <f t="shared" si="7"/>
        <v>7281.9224706458235</v>
      </c>
      <c r="AP47" s="288">
        <f t="shared" si="7"/>
        <v>12275.498708130946</v>
      </c>
      <c r="AQ47" s="288">
        <f t="shared" si="7"/>
        <v>-273.26808101828402</v>
      </c>
      <c r="AR47" s="288">
        <f t="shared" si="7"/>
        <v>6037.3133424663292</v>
      </c>
      <c r="AS47" s="288">
        <f t="shared" si="7"/>
        <v>1293.8031889353103</v>
      </c>
      <c r="AT47" s="288">
        <f t="shared" si="7"/>
        <v>105.0481784036383</v>
      </c>
      <c r="AU47" s="289">
        <f t="shared" si="5"/>
        <v>273189.78291022888</v>
      </c>
      <c r="AV47" s="281"/>
      <c r="AW47" s="281"/>
      <c r="AX47" s="281"/>
      <c r="AY47" s="281"/>
      <c r="AZ47" s="28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</row>
    <row r="48" spans="1:126">
      <c r="A48" s="287" t="s">
        <v>42</v>
      </c>
      <c r="B48" s="288">
        <v>18946547.268692296</v>
      </c>
      <c r="C48" s="288">
        <v>2587563.3308762885</v>
      </c>
      <c r="D48" s="288">
        <v>1297823.8144421056</v>
      </c>
      <c r="E48" s="288">
        <v>636223.73584918701</v>
      </c>
      <c r="F48" s="288">
        <v>1072513.9795132028</v>
      </c>
      <c r="G48" s="288">
        <v>-23875.513656542949</v>
      </c>
      <c r="H48" s="288">
        <v>527481.86549910391</v>
      </c>
      <c r="I48" s="288">
        <v>113039.9700952906</v>
      </c>
      <c r="J48" s="288">
        <v>221579.48518058308</v>
      </c>
      <c r="K48" s="289">
        <f t="shared" si="0"/>
        <v>25378897.936491515</v>
      </c>
      <c r="L48" s="280"/>
      <c r="M48" s="287" t="s">
        <v>42</v>
      </c>
      <c r="N48" s="288">
        <v>18909383.495151639</v>
      </c>
      <c r="O48" s="288">
        <v>2582487.8088676054</v>
      </c>
      <c r="P48" s="288">
        <v>1297823.8144421063</v>
      </c>
      <c r="Q48" s="288">
        <v>634975.77892569208</v>
      </c>
      <c r="R48" s="288">
        <v>1070410.2364887584</v>
      </c>
      <c r="S48" s="288">
        <v>-23828.681683935203</v>
      </c>
      <c r="T48" s="288">
        <v>526447.20644918806</v>
      </c>
      <c r="U48" s="288">
        <v>112818.24147159532</v>
      </c>
      <c r="V48" s="288">
        <v>221596.14507882614</v>
      </c>
      <c r="W48" s="289">
        <f t="shared" si="1"/>
        <v>25332114.045191474</v>
      </c>
      <c r="X48" s="280"/>
      <c r="Y48" s="287" t="s">
        <v>42</v>
      </c>
      <c r="Z48" s="288">
        <f t="shared" si="6"/>
        <v>-37163.773540657014</v>
      </c>
      <c r="AA48" s="288">
        <f t="shared" si="6"/>
        <v>-5075.5220086830668</v>
      </c>
      <c r="AB48" s="288">
        <f t="shared" si="6"/>
        <v>0</v>
      </c>
      <c r="AC48" s="288">
        <f t="shared" si="6"/>
        <v>-1247.9569234949304</v>
      </c>
      <c r="AD48" s="288">
        <f t="shared" si="6"/>
        <v>-2103.7430244444404</v>
      </c>
      <c r="AE48" s="288">
        <f t="shared" si="6"/>
        <v>46.831972607746138</v>
      </c>
      <c r="AF48" s="288">
        <f t="shared" si="6"/>
        <v>-1034.6590499158483</v>
      </c>
      <c r="AG48" s="288">
        <f t="shared" si="6"/>
        <v>-221.72862369527866</v>
      </c>
      <c r="AH48" s="288">
        <f t="shared" si="6"/>
        <v>16.659898243058706</v>
      </c>
      <c r="AI48" s="289">
        <f t="shared" si="3"/>
        <v>-46783.891300039773</v>
      </c>
      <c r="AJ48" s="280"/>
      <c r="AK48" s="287" t="s">
        <v>42</v>
      </c>
      <c r="AL48" s="288">
        <f t="shared" si="7"/>
        <v>-12387.924513552338</v>
      </c>
      <c r="AM48" s="288">
        <f t="shared" si="7"/>
        <v>-1691.8406695610222</v>
      </c>
      <c r="AN48" s="288">
        <f t="shared" si="7"/>
        <v>0</v>
      </c>
      <c r="AO48" s="288">
        <f t="shared" si="7"/>
        <v>-415.98564116497681</v>
      </c>
      <c r="AP48" s="288">
        <f t="shared" si="7"/>
        <v>-701.24767481481342</v>
      </c>
      <c r="AQ48" s="288">
        <f t="shared" si="7"/>
        <v>15.610657535915379</v>
      </c>
      <c r="AR48" s="288">
        <f t="shared" si="7"/>
        <v>-344.88634997194941</v>
      </c>
      <c r="AS48" s="288">
        <f t="shared" si="7"/>
        <v>-73.909541231759547</v>
      </c>
      <c r="AT48" s="288">
        <f t="shared" si="7"/>
        <v>5.5532994143529022</v>
      </c>
      <c r="AU48" s="289">
        <f t="shared" si="5"/>
        <v>-15594.630433346592</v>
      </c>
      <c r="AV48" s="281"/>
      <c r="AW48" s="281"/>
      <c r="AX48" s="281"/>
      <c r="AY48" s="281"/>
      <c r="AZ48" s="28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</row>
    <row r="49" spans="1:126">
      <c r="A49" s="287" t="s">
        <v>43</v>
      </c>
      <c r="B49" s="288">
        <v>21231014.136109196</v>
      </c>
      <c r="C49" s="288">
        <v>2899556.9945712872</v>
      </c>
      <c r="D49" s="288">
        <v>2185182.3866251903</v>
      </c>
      <c r="E49" s="288">
        <v>712935.97392611369</v>
      </c>
      <c r="F49" s="288">
        <v>1201831.6127628239</v>
      </c>
      <c r="G49" s="288">
        <v>-26754.287246127784</v>
      </c>
      <c r="H49" s="288">
        <v>591082.62756972958</v>
      </c>
      <c r="I49" s="288">
        <v>126669.68651350064</v>
      </c>
      <c r="J49" s="288">
        <v>126787.95082037849</v>
      </c>
      <c r="K49" s="289">
        <f t="shared" si="0"/>
        <v>29048307.081652094</v>
      </c>
      <c r="L49" s="280"/>
      <c r="M49" s="287" t="s">
        <v>43</v>
      </c>
      <c r="N49" s="288">
        <v>21189369.366209786</v>
      </c>
      <c r="O49" s="288">
        <v>2893869.4949975498</v>
      </c>
      <c r="P49" s="288">
        <v>2185182.3866251912</v>
      </c>
      <c r="Q49" s="288">
        <v>711537.54545742064</v>
      </c>
      <c r="R49" s="288">
        <v>1199474.2123743885</v>
      </c>
      <c r="S49" s="288">
        <v>-26701.80854072799</v>
      </c>
      <c r="T49" s="288">
        <v>589923.21521858743</v>
      </c>
      <c r="U49" s="288">
        <v>126421.22311395381</v>
      </c>
      <c r="V49" s="288">
        <v>127009.81811314443</v>
      </c>
      <c r="W49" s="289">
        <f t="shared" si="1"/>
        <v>28996085.453569297</v>
      </c>
      <c r="X49" s="280"/>
      <c r="Y49" s="287" t="s">
        <v>43</v>
      </c>
      <c r="Z49" s="288">
        <f t="shared" si="6"/>
        <v>-41644.769899409264</v>
      </c>
      <c r="AA49" s="288">
        <f t="shared" si="6"/>
        <v>-5687.4995737373829</v>
      </c>
      <c r="AB49" s="288">
        <f t="shared" si="6"/>
        <v>0</v>
      </c>
      <c r="AC49" s="288">
        <f t="shared" si="6"/>
        <v>-1398.4284686930478</v>
      </c>
      <c r="AD49" s="288">
        <f t="shared" si="6"/>
        <v>-2357.4003884354606</v>
      </c>
      <c r="AE49" s="288">
        <f t="shared" si="6"/>
        <v>52.478705399793398</v>
      </c>
      <c r="AF49" s="288">
        <f t="shared" ref="AF49:AH57" si="8">T49-H49</f>
        <v>-1159.4123511421494</v>
      </c>
      <c r="AG49" s="288">
        <f t="shared" si="8"/>
        <v>-248.46339954683208</v>
      </c>
      <c r="AH49" s="288">
        <f t="shared" si="8"/>
        <v>221.86729276593542</v>
      </c>
      <c r="AI49" s="289">
        <f t="shared" si="3"/>
        <v>-52221.628082798408</v>
      </c>
      <c r="AJ49" s="280"/>
      <c r="AK49" s="287" t="s">
        <v>43</v>
      </c>
      <c r="AL49" s="288">
        <f t="shared" si="7"/>
        <v>-13881.589966469755</v>
      </c>
      <c r="AM49" s="288">
        <f t="shared" si="7"/>
        <v>-1895.8331912457943</v>
      </c>
      <c r="AN49" s="288">
        <f t="shared" si="7"/>
        <v>0</v>
      </c>
      <c r="AO49" s="288">
        <f t="shared" si="7"/>
        <v>-466.14282289768261</v>
      </c>
      <c r="AP49" s="288">
        <f t="shared" si="7"/>
        <v>-785.80012947848684</v>
      </c>
      <c r="AQ49" s="288">
        <f t="shared" si="7"/>
        <v>17.492901799931133</v>
      </c>
      <c r="AR49" s="288">
        <f t="shared" ref="AR49:AT57" si="9">AF49/3</f>
        <v>-386.47078371404979</v>
      </c>
      <c r="AS49" s="288">
        <f t="shared" si="9"/>
        <v>-82.821133182277364</v>
      </c>
      <c r="AT49" s="288">
        <f t="shared" si="9"/>
        <v>73.955764255311806</v>
      </c>
      <c r="AU49" s="289">
        <f t="shared" si="5"/>
        <v>-17407.209360932804</v>
      </c>
      <c r="AV49" s="281"/>
      <c r="AW49" s="281"/>
      <c r="AX49" s="281"/>
      <c r="AY49" s="281"/>
      <c r="AZ49" s="28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</row>
    <row r="50" spans="1:126">
      <c r="A50" s="287" t="s">
        <v>44</v>
      </c>
      <c r="B50" s="288">
        <v>61084957.446645007</v>
      </c>
      <c r="C50" s="288">
        <v>8342480.2268992281</v>
      </c>
      <c r="D50" s="288">
        <v>3942387.6855572262</v>
      </c>
      <c r="E50" s="288">
        <v>2051228.6106668287</v>
      </c>
      <c r="F50" s="288">
        <v>3457858.0397998677</v>
      </c>
      <c r="G50" s="288">
        <v>-76976.280429557111</v>
      </c>
      <c r="H50" s="288">
        <v>1700637.4222670502</v>
      </c>
      <c r="I50" s="288">
        <v>364448.5544049968</v>
      </c>
      <c r="J50" s="288">
        <v>980448.76816274703</v>
      </c>
      <c r="K50" s="289">
        <f t="shared" si="0"/>
        <v>81847470.473973393</v>
      </c>
      <c r="L50" s="280"/>
      <c r="M50" s="287" t="s">
        <v>44</v>
      </c>
      <c r="N50" s="288">
        <v>60965138.91226542</v>
      </c>
      <c r="O50" s="288">
        <v>8326116.3986236537</v>
      </c>
      <c r="P50" s="288">
        <v>3942387.6855572271</v>
      </c>
      <c r="Q50" s="288">
        <v>2047205.112639148</v>
      </c>
      <c r="R50" s="288">
        <v>3451075.4291582326</v>
      </c>
      <c r="S50" s="288">
        <v>-76825.290963597057</v>
      </c>
      <c r="T50" s="288">
        <v>1697301.6110957796</v>
      </c>
      <c r="U50" s="288">
        <v>363733.686236615</v>
      </c>
      <c r="V50" s="288">
        <v>980468.28921630816</v>
      </c>
      <c r="W50" s="289">
        <f t="shared" si="1"/>
        <v>81696601.833828807</v>
      </c>
      <c r="X50" s="280"/>
      <c r="Y50" s="287" t="s">
        <v>44</v>
      </c>
      <c r="Z50" s="288">
        <f t="shared" ref="Z50:AE57" si="10">N50-B50</f>
        <v>-119818.53437958658</v>
      </c>
      <c r="AA50" s="288">
        <f t="shared" si="10"/>
        <v>-16363.828275574371</v>
      </c>
      <c r="AB50" s="288">
        <f t="shared" si="10"/>
        <v>0</v>
      </c>
      <c r="AC50" s="288">
        <f t="shared" si="10"/>
        <v>-4023.4980276806746</v>
      </c>
      <c r="AD50" s="288">
        <f t="shared" si="10"/>
        <v>-6782.6106416350231</v>
      </c>
      <c r="AE50" s="288">
        <f t="shared" si="10"/>
        <v>150.98946596005408</v>
      </c>
      <c r="AF50" s="288">
        <f t="shared" si="8"/>
        <v>-3335.8111712706741</v>
      </c>
      <c r="AG50" s="288">
        <f t="shared" si="8"/>
        <v>-714.86816838179948</v>
      </c>
      <c r="AH50" s="288">
        <f t="shared" si="8"/>
        <v>19.521053561125882</v>
      </c>
      <c r="AI50" s="289">
        <f t="shared" si="3"/>
        <v>-150868.64014460793</v>
      </c>
      <c r="AJ50" s="280"/>
      <c r="AK50" s="287" t="s">
        <v>44</v>
      </c>
      <c r="AL50" s="288">
        <f t="shared" ref="AL50:AQ57" si="11">Z50/3</f>
        <v>-39939.511459862195</v>
      </c>
      <c r="AM50" s="288">
        <f t="shared" si="11"/>
        <v>-5454.6094251914574</v>
      </c>
      <c r="AN50" s="288">
        <f t="shared" si="11"/>
        <v>0</v>
      </c>
      <c r="AO50" s="288">
        <f t="shared" si="11"/>
        <v>-1341.1660092268914</v>
      </c>
      <c r="AP50" s="288">
        <f t="shared" si="11"/>
        <v>-2260.870213878341</v>
      </c>
      <c r="AQ50" s="288">
        <f t="shared" si="11"/>
        <v>50.329821986684692</v>
      </c>
      <c r="AR50" s="288">
        <f t="shared" si="9"/>
        <v>-1111.9370570902247</v>
      </c>
      <c r="AS50" s="288">
        <f t="shared" si="9"/>
        <v>-238.28938946059984</v>
      </c>
      <c r="AT50" s="288">
        <f t="shared" si="9"/>
        <v>6.5070178537086276</v>
      </c>
      <c r="AU50" s="289">
        <f t="shared" si="5"/>
        <v>-50289.546714869321</v>
      </c>
      <c r="AV50" s="281"/>
      <c r="AW50" s="281"/>
      <c r="AX50" s="281"/>
      <c r="AY50" s="281"/>
      <c r="AZ50" s="28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</row>
    <row r="51" spans="1:126">
      <c r="A51" s="287" t="s">
        <v>45</v>
      </c>
      <c r="B51" s="288">
        <v>52566808.41545248</v>
      </c>
      <c r="C51" s="288">
        <v>7179141.6107665366</v>
      </c>
      <c r="D51" s="288">
        <v>1852494.4821914104</v>
      </c>
      <c r="E51" s="288">
        <v>1765189.7603006379</v>
      </c>
      <c r="F51" s="288">
        <v>2975668.1301572239</v>
      </c>
      <c r="G51" s="288">
        <v>-66242.124984846247</v>
      </c>
      <c r="H51" s="288">
        <v>1463487.6620573138</v>
      </c>
      <c r="I51" s="288">
        <v>313627.0881980994</v>
      </c>
      <c r="J51" s="288">
        <v>1841571.4556644929</v>
      </c>
      <c r="K51" s="289">
        <f t="shared" si="0"/>
        <v>69891746.479803339</v>
      </c>
      <c r="L51" s="280"/>
      <c r="M51" s="287" t="s">
        <v>45</v>
      </c>
      <c r="N51" s="288">
        <v>52786864.686075591</v>
      </c>
      <c r="O51" s="288">
        <v>7209195.0832287529</v>
      </c>
      <c r="P51" s="288">
        <v>1852494.4821914111</v>
      </c>
      <c r="Q51" s="288">
        <v>1772579.2345202614</v>
      </c>
      <c r="R51" s="288">
        <v>2988124.9341952251</v>
      </c>
      <c r="S51" s="288">
        <v>-66519.429151138946</v>
      </c>
      <c r="T51" s="288">
        <v>1469614.1446558007</v>
      </c>
      <c r="U51" s="288">
        <v>314940.00046109629</v>
      </c>
      <c r="V51" s="288">
        <v>1841814.5362829282</v>
      </c>
      <c r="W51" s="289">
        <f t="shared" si="1"/>
        <v>70169107.67245993</v>
      </c>
      <c r="X51" s="280"/>
      <c r="Y51" s="287" t="s">
        <v>45</v>
      </c>
      <c r="Z51" s="288">
        <f t="shared" si="10"/>
        <v>220056.27062311023</v>
      </c>
      <c r="AA51" s="288">
        <f t="shared" si="10"/>
        <v>30053.472462216392</v>
      </c>
      <c r="AB51" s="288">
        <f t="shared" si="10"/>
        <v>0</v>
      </c>
      <c r="AC51" s="288">
        <f t="shared" si="10"/>
        <v>7389.4742196234874</v>
      </c>
      <c r="AD51" s="288">
        <f t="shared" si="10"/>
        <v>12456.804038001224</v>
      </c>
      <c r="AE51" s="288">
        <f t="shared" si="10"/>
        <v>-277.30416629269894</v>
      </c>
      <c r="AF51" s="288">
        <f t="shared" si="8"/>
        <v>6126.4825984868221</v>
      </c>
      <c r="AG51" s="288">
        <f t="shared" si="8"/>
        <v>1312.9122629968915</v>
      </c>
      <c r="AH51" s="288">
        <f t="shared" si="8"/>
        <v>243.08061843528412</v>
      </c>
      <c r="AI51" s="289">
        <f t="shared" si="3"/>
        <v>277361.19265657762</v>
      </c>
      <c r="AJ51" s="280"/>
      <c r="AK51" s="287" t="s">
        <v>45</v>
      </c>
      <c r="AL51" s="288">
        <f t="shared" si="11"/>
        <v>73352.090207703412</v>
      </c>
      <c r="AM51" s="288">
        <f t="shared" si="11"/>
        <v>10017.82415407213</v>
      </c>
      <c r="AN51" s="288">
        <f t="shared" si="11"/>
        <v>0</v>
      </c>
      <c r="AO51" s="288">
        <f t="shared" si="11"/>
        <v>2463.1580732078291</v>
      </c>
      <c r="AP51" s="288">
        <f t="shared" si="11"/>
        <v>4152.2680126670748</v>
      </c>
      <c r="AQ51" s="288">
        <f t="shared" si="11"/>
        <v>-92.434722097566308</v>
      </c>
      <c r="AR51" s="288">
        <f t="shared" si="9"/>
        <v>2042.160866162274</v>
      </c>
      <c r="AS51" s="288">
        <f t="shared" si="9"/>
        <v>437.63742099896382</v>
      </c>
      <c r="AT51" s="288">
        <f t="shared" si="9"/>
        <v>81.026872811761379</v>
      </c>
      <c r="AU51" s="289">
        <f t="shared" si="5"/>
        <v>92453.730885525889</v>
      </c>
      <c r="AV51" s="281"/>
      <c r="AW51" s="281"/>
      <c r="AX51" s="281"/>
      <c r="AY51" s="281"/>
      <c r="AZ51" s="28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</row>
    <row r="52" spans="1:126">
      <c r="A52" s="287" t="s">
        <v>46</v>
      </c>
      <c r="B52" s="288">
        <v>475653403.51928711</v>
      </c>
      <c r="C52" s="288">
        <v>64960823.082883507</v>
      </c>
      <c r="D52" s="288">
        <v>12954955.161184065</v>
      </c>
      <c r="E52" s="288">
        <v>15972408.115566317</v>
      </c>
      <c r="F52" s="288">
        <v>26925482.381713159</v>
      </c>
      <c r="G52" s="288">
        <v>-599395.1916648983</v>
      </c>
      <c r="H52" s="288">
        <v>13242441.541522559</v>
      </c>
      <c r="I52" s="288">
        <v>2837870.4439932765</v>
      </c>
      <c r="J52" s="288">
        <v>11510050.096665571</v>
      </c>
      <c r="K52" s="289">
        <f t="shared" si="0"/>
        <v>623458039.1511507</v>
      </c>
      <c r="L52" s="280"/>
      <c r="M52" s="287" t="s">
        <v>46</v>
      </c>
      <c r="N52" s="288">
        <v>474720406.32874131</v>
      </c>
      <c r="O52" s="288">
        <v>64833402.013290718</v>
      </c>
      <c r="P52" s="288">
        <v>12954955.161184067</v>
      </c>
      <c r="Q52" s="288">
        <v>15941078.134980004</v>
      </c>
      <c r="R52" s="288">
        <v>26872667.875960942</v>
      </c>
      <c r="S52" s="288">
        <v>-598219.47416616417</v>
      </c>
      <c r="T52" s="288">
        <v>13216466.40781639</v>
      </c>
      <c r="U52" s="288">
        <v>2832303.9429826899</v>
      </c>
      <c r="V52" s="288">
        <v>11510051.418965312</v>
      </c>
      <c r="W52" s="289">
        <f t="shared" si="1"/>
        <v>622283111.80975533</v>
      </c>
      <c r="X52" s="280"/>
      <c r="Y52" s="287" t="s">
        <v>46</v>
      </c>
      <c r="Z52" s="288">
        <f t="shared" si="10"/>
        <v>-932997.19054579735</v>
      </c>
      <c r="AA52" s="288">
        <f t="shared" si="10"/>
        <v>-127421.06959278882</v>
      </c>
      <c r="AB52" s="288">
        <f t="shared" si="10"/>
        <v>0</v>
      </c>
      <c r="AC52" s="288">
        <f t="shared" si="10"/>
        <v>-31329.980586312711</v>
      </c>
      <c r="AD52" s="288">
        <f t="shared" si="10"/>
        <v>-52814.505752217025</v>
      </c>
      <c r="AE52" s="288">
        <f t="shared" si="10"/>
        <v>1175.7174987341277</v>
      </c>
      <c r="AF52" s="288">
        <f t="shared" si="8"/>
        <v>-25975.133706169203</v>
      </c>
      <c r="AG52" s="288">
        <f t="shared" si="8"/>
        <v>-5566.5010105865076</v>
      </c>
      <c r="AH52" s="288">
        <f t="shared" si="8"/>
        <v>1.3222997412085533</v>
      </c>
      <c r="AI52" s="289">
        <f t="shared" si="3"/>
        <v>-1174927.3413953963</v>
      </c>
      <c r="AJ52" s="280"/>
      <c r="AK52" s="287" t="s">
        <v>46</v>
      </c>
      <c r="AL52" s="288">
        <f t="shared" si="11"/>
        <v>-310999.06351526576</v>
      </c>
      <c r="AM52" s="288">
        <f t="shared" si="11"/>
        <v>-42473.689864262938</v>
      </c>
      <c r="AN52" s="288">
        <f t="shared" si="11"/>
        <v>0</v>
      </c>
      <c r="AO52" s="288">
        <f t="shared" si="11"/>
        <v>-10443.326862104237</v>
      </c>
      <c r="AP52" s="288">
        <f t="shared" si="11"/>
        <v>-17604.835250739008</v>
      </c>
      <c r="AQ52" s="288">
        <f t="shared" si="11"/>
        <v>391.90583291137591</v>
      </c>
      <c r="AR52" s="288">
        <f t="shared" si="9"/>
        <v>-8658.3779020564016</v>
      </c>
      <c r="AS52" s="288">
        <f t="shared" si="9"/>
        <v>-1855.5003368621692</v>
      </c>
      <c r="AT52" s="288">
        <f t="shared" si="9"/>
        <v>0.4407665804028511</v>
      </c>
      <c r="AU52" s="289">
        <f t="shared" si="5"/>
        <v>-391642.44713179872</v>
      </c>
      <c r="AV52" s="281"/>
      <c r="AW52" s="281"/>
      <c r="AX52" s="281"/>
      <c r="AY52" s="281"/>
      <c r="AZ52" s="28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</row>
    <row r="53" spans="1:126">
      <c r="A53" s="287" t="s">
        <v>47</v>
      </c>
      <c r="B53" s="288">
        <v>919083597.60426188</v>
      </c>
      <c r="C53" s="288">
        <v>125520865.69886094</v>
      </c>
      <c r="D53" s="288">
        <v>21497505.951351851</v>
      </c>
      <c r="E53" s="288">
        <v>30862763.105747327</v>
      </c>
      <c r="F53" s="288">
        <v>52026894.018874921</v>
      </c>
      <c r="G53" s="288">
        <v>-1158184.2683476829</v>
      </c>
      <c r="H53" s="288">
        <v>25587771.94275488</v>
      </c>
      <c r="I53" s="288">
        <v>5483488.939429787</v>
      </c>
      <c r="J53" s="288">
        <v>8685181.4133043289</v>
      </c>
      <c r="K53" s="289">
        <f t="shared" si="0"/>
        <v>1187589884.4062381</v>
      </c>
      <c r="L53" s="280"/>
      <c r="M53" s="287" t="s">
        <v>47</v>
      </c>
      <c r="N53" s="288">
        <v>917280809.25438988</v>
      </c>
      <c r="O53" s="288">
        <v>125274655.71868327</v>
      </c>
      <c r="P53" s="288">
        <v>21497505.951351851</v>
      </c>
      <c r="Q53" s="288">
        <v>30802225.598694731</v>
      </c>
      <c r="R53" s="288">
        <v>51924842.933792189</v>
      </c>
      <c r="S53" s="288">
        <v>-1155912.4825042351</v>
      </c>
      <c r="T53" s="288">
        <v>25537581.364576984</v>
      </c>
      <c r="U53" s="288">
        <v>5472733.0408342462</v>
      </c>
      <c r="V53" s="288">
        <v>8685156.1750977878</v>
      </c>
      <c r="W53" s="289">
        <f t="shared" si="1"/>
        <v>1185319597.5549166</v>
      </c>
      <c r="X53" s="280"/>
      <c r="Y53" s="287" t="s">
        <v>47</v>
      </c>
      <c r="Z53" s="288">
        <f t="shared" si="10"/>
        <v>-1802788.3498719931</v>
      </c>
      <c r="AA53" s="288">
        <f t="shared" si="10"/>
        <v>-246209.98017767072</v>
      </c>
      <c r="AB53" s="288">
        <f t="shared" si="10"/>
        <v>0</v>
      </c>
      <c r="AC53" s="288">
        <f t="shared" si="10"/>
        <v>-60537.507052596658</v>
      </c>
      <c r="AD53" s="288">
        <f t="shared" si="10"/>
        <v>-102051.08508273214</v>
      </c>
      <c r="AE53" s="288">
        <f t="shared" si="10"/>
        <v>2271.7858434477821</v>
      </c>
      <c r="AF53" s="288">
        <f t="shared" si="8"/>
        <v>-50190.578177895397</v>
      </c>
      <c r="AG53" s="288">
        <f t="shared" si="8"/>
        <v>-10755.898595540784</v>
      </c>
      <c r="AH53" s="288">
        <f t="shared" si="8"/>
        <v>-25.238206541165709</v>
      </c>
      <c r="AI53" s="289">
        <f t="shared" si="3"/>
        <v>-2270286.8513215221</v>
      </c>
      <c r="AJ53" s="280"/>
      <c r="AK53" s="287" t="s">
        <v>47</v>
      </c>
      <c r="AL53" s="288">
        <f t="shared" si="11"/>
        <v>-600929.44995733106</v>
      </c>
      <c r="AM53" s="288">
        <f t="shared" si="11"/>
        <v>-82069.993392556906</v>
      </c>
      <c r="AN53" s="288">
        <f t="shared" si="11"/>
        <v>0</v>
      </c>
      <c r="AO53" s="288">
        <f t="shared" si="11"/>
        <v>-20179.169017532218</v>
      </c>
      <c r="AP53" s="288">
        <f t="shared" si="11"/>
        <v>-34017.028360910714</v>
      </c>
      <c r="AQ53" s="288">
        <f t="shared" si="11"/>
        <v>757.26194781592733</v>
      </c>
      <c r="AR53" s="288">
        <f t="shared" si="9"/>
        <v>-16730.192725965131</v>
      </c>
      <c r="AS53" s="288">
        <f t="shared" si="9"/>
        <v>-3585.2995318469279</v>
      </c>
      <c r="AT53" s="288">
        <f t="shared" si="9"/>
        <v>-8.4127355137219038</v>
      </c>
      <c r="AU53" s="289">
        <f t="shared" si="5"/>
        <v>-756762.28377384087</v>
      </c>
      <c r="AV53" s="281"/>
      <c r="AW53" s="281"/>
      <c r="AX53" s="281"/>
      <c r="AY53" s="281"/>
      <c r="AZ53" s="28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</row>
    <row r="54" spans="1:126">
      <c r="A54" s="287" t="s">
        <v>48</v>
      </c>
      <c r="B54" s="288">
        <v>247660697.72217745</v>
      </c>
      <c r="C54" s="288">
        <v>33823457.690577634</v>
      </c>
      <c r="D54" s="288">
        <v>6243948.2164898301</v>
      </c>
      <c r="E54" s="288">
        <v>8316428.9563295934</v>
      </c>
      <c r="F54" s="288">
        <v>14019417.718496114</v>
      </c>
      <c r="G54" s="288">
        <v>-312089.91732364986</v>
      </c>
      <c r="H54" s="288">
        <v>6895004.4033178855</v>
      </c>
      <c r="I54" s="288">
        <v>1477607.3691566079</v>
      </c>
      <c r="J54" s="288">
        <v>7529518.9580657864</v>
      </c>
      <c r="K54" s="289">
        <f t="shared" si="0"/>
        <v>325653991.11728722</v>
      </c>
      <c r="L54" s="280"/>
      <c r="M54" s="287" t="s">
        <v>48</v>
      </c>
      <c r="N54" s="288">
        <v>247174909.68098232</v>
      </c>
      <c r="O54" s="288">
        <v>33757112.762177311</v>
      </c>
      <c r="P54" s="288">
        <v>6243948.216489831</v>
      </c>
      <c r="Q54" s="288">
        <v>8300116.2277877172</v>
      </c>
      <c r="R54" s="288">
        <v>13991918.54105374</v>
      </c>
      <c r="S54" s="288">
        <v>-311477.75095648773</v>
      </c>
      <c r="T54" s="288">
        <v>6881479.8081199955</v>
      </c>
      <c r="U54" s="288">
        <v>1474709.0328597308</v>
      </c>
      <c r="V54" s="288">
        <v>7530220.9637981746</v>
      </c>
      <c r="W54" s="289">
        <f t="shared" si="1"/>
        <v>325042937.48231238</v>
      </c>
      <c r="X54" s="280"/>
      <c r="Y54" s="287" t="s">
        <v>48</v>
      </c>
      <c r="Z54" s="288">
        <f t="shared" si="10"/>
        <v>-485788.04119512439</v>
      </c>
      <c r="AA54" s="288">
        <f t="shared" si="10"/>
        <v>-66344.928400322795</v>
      </c>
      <c r="AB54" s="288">
        <f t="shared" si="10"/>
        <v>0</v>
      </c>
      <c r="AC54" s="288">
        <f t="shared" si="10"/>
        <v>-16312.728541876189</v>
      </c>
      <c r="AD54" s="288">
        <f t="shared" si="10"/>
        <v>-27499.177442373708</v>
      </c>
      <c r="AE54" s="288">
        <f t="shared" si="10"/>
        <v>612.16636716213543</v>
      </c>
      <c r="AF54" s="288">
        <f t="shared" si="8"/>
        <v>-13524.595197889954</v>
      </c>
      <c r="AG54" s="288">
        <f t="shared" si="8"/>
        <v>-2898.3362968771253</v>
      </c>
      <c r="AH54" s="288">
        <f t="shared" si="8"/>
        <v>702.00573238823563</v>
      </c>
      <c r="AI54" s="289">
        <f t="shared" si="3"/>
        <v>-611053.63497491379</v>
      </c>
      <c r="AJ54" s="280"/>
      <c r="AK54" s="287" t="s">
        <v>48</v>
      </c>
      <c r="AL54" s="288">
        <f t="shared" si="11"/>
        <v>-161929.34706504145</v>
      </c>
      <c r="AM54" s="288">
        <f t="shared" si="11"/>
        <v>-22114.97613344093</v>
      </c>
      <c r="AN54" s="288">
        <f t="shared" si="11"/>
        <v>0</v>
      </c>
      <c r="AO54" s="288">
        <f t="shared" si="11"/>
        <v>-5437.5761806253968</v>
      </c>
      <c r="AP54" s="288">
        <f t="shared" si="11"/>
        <v>-9166.3924807912354</v>
      </c>
      <c r="AQ54" s="288">
        <f t="shared" si="11"/>
        <v>204.05545572071182</v>
      </c>
      <c r="AR54" s="288">
        <f t="shared" si="9"/>
        <v>-4508.1983992966516</v>
      </c>
      <c r="AS54" s="288">
        <f t="shared" si="9"/>
        <v>-966.11209895904176</v>
      </c>
      <c r="AT54" s="288">
        <f t="shared" si="9"/>
        <v>234.00191079607853</v>
      </c>
      <c r="AU54" s="289">
        <f t="shared" si="5"/>
        <v>-203684.5449916379</v>
      </c>
      <c r="AV54" s="281"/>
      <c r="AW54" s="281"/>
      <c r="AX54" s="281"/>
      <c r="AY54" s="281"/>
      <c r="AZ54" s="28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</row>
    <row r="55" spans="1:126">
      <c r="A55" s="287" t="s">
        <v>49</v>
      </c>
      <c r="B55" s="288">
        <v>78941066.083106354</v>
      </c>
      <c r="C55" s="288">
        <v>10781120.433191542</v>
      </c>
      <c r="D55" s="288">
        <v>8551977.2512951046</v>
      </c>
      <c r="E55" s="288">
        <v>2650835.493298721</v>
      </c>
      <c r="F55" s="288">
        <v>4468645.1695454903</v>
      </c>
      <c r="G55" s="288">
        <v>-99477.676570848489</v>
      </c>
      <c r="H55" s="288">
        <v>2197760.901312707</v>
      </c>
      <c r="I55" s="288">
        <v>470982.68738758995</v>
      </c>
      <c r="J55" s="288">
        <v>1722870.8216332747</v>
      </c>
      <c r="K55" s="289">
        <f t="shared" si="0"/>
        <v>109685781.16419993</v>
      </c>
      <c r="L55" s="280"/>
      <c r="M55" s="287" t="s">
        <v>49</v>
      </c>
      <c r="N55" s="288">
        <v>79956792.625253797</v>
      </c>
      <c r="O55" s="288">
        <v>10919839.996043053</v>
      </c>
      <c r="P55" s="288">
        <v>8551977.2512951065</v>
      </c>
      <c r="Q55" s="288">
        <v>2684943.5197418332</v>
      </c>
      <c r="R55" s="288">
        <v>4526142.7653008848</v>
      </c>
      <c r="S55" s="288">
        <v>-100757.6455585715</v>
      </c>
      <c r="T55" s="288">
        <v>2226039.2637863918</v>
      </c>
      <c r="U55" s="288">
        <v>477042.77297052188</v>
      </c>
      <c r="V55" s="288">
        <v>1722725.8668079441</v>
      </c>
      <c r="W55" s="289">
        <f t="shared" si="1"/>
        <v>110964746.41564097</v>
      </c>
      <c r="X55" s="280"/>
      <c r="Y55" s="287" t="s">
        <v>49</v>
      </c>
      <c r="Z55" s="288">
        <f t="shared" si="10"/>
        <v>1015726.5421474427</v>
      </c>
      <c r="AA55" s="288">
        <f t="shared" si="10"/>
        <v>138719.56285151094</v>
      </c>
      <c r="AB55" s="288">
        <f t="shared" si="10"/>
        <v>0</v>
      </c>
      <c r="AC55" s="288">
        <f t="shared" si="10"/>
        <v>34108.026443112176</v>
      </c>
      <c r="AD55" s="288">
        <f t="shared" si="10"/>
        <v>57497.595755394548</v>
      </c>
      <c r="AE55" s="288">
        <f t="shared" si="10"/>
        <v>-1279.9689877230121</v>
      </c>
      <c r="AF55" s="288">
        <f t="shared" si="8"/>
        <v>28278.362473684829</v>
      </c>
      <c r="AG55" s="288">
        <f t="shared" si="8"/>
        <v>6060.0855829319335</v>
      </c>
      <c r="AH55" s="288">
        <f t="shared" si="8"/>
        <v>-144.95482533052564</v>
      </c>
      <c r="AI55" s="289">
        <f t="shared" si="3"/>
        <v>1278965.2514410235</v>
      </c>
      <c r="AJ55" s="280"/>
      <c r="AK55" s="287" t="s">
        <v>49</v>
      </c>
      <c r="AL55" s="288">
        <f t="shared" si="11"/>
        <v>338575.51404914755</v>
      </c>
      <c r="AM55" s="288">
        <f t="shared" si="11"/>
        <v>46239.854283836983</v>
      </c>
      <c r="AN55" s="288">
        <f t="shared" si="11"/>
        <v>0</v>
      </c>
      <c r="AO55" s="288">
        <f t="shared" si="11"/>
        <v>11369.342147704059</v>
      </c>
      <c r="AP55" s="288">
        <f t="shared" si="11"/>
        <v>19165.865251798183</v>
      </c>
      <c r="AQ55" s="288">
        <f t="shared" si="11"/>
        <v>-426.65632924100402</v>
      </c>
      <c r="AR55" s="288">
        <f t="shared" si="9"/>
        <v>9426.120824561609</v>
      </c>
      <c r="AS55" s="288">
        <f t="shared" si="9"/>
        <v>2020.0285276439779</v>
      </c>
      <c r="AT55" s="288">
        <f t="shared" si="9"/>
        <v>-48.318275110175215</v>
      </c>
      <c r="AU55" s="289">
        <f t="shared" si="5"/>
        <v>426321.7504803412</v>
      </c>
      <c r="AV55" s="281"/>
      <c r="AW55" s="281"/>
      <c r="AX55" s="281"/>
      <c r="AY55" s="281"/>
      <c r="AZ55" s="28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</row>
    <row r="56" spans="1:126">
      <c r="A56" s="287" t="s">
        <v>50</v>
      </c>
      <c r="B56" s="288">
        <v>15861309.273314588</v>
      </c>
      <c r="C56" s="288">
        <v>2166206.9438443715</v>
      </c>
      <c r="D56" s="288">
        <v>5602738.7485500965</v>
      </c>
      <c r="E56" s="288">
        <v>532621.65914539597</v>
      </c>
      <c r="F56" s="288">
        <v>897866.80854101817</v>
      </c>
      <c r="G56" s="288">
        <v>-19987.647395335247</v>
      </c>
      <c r="H56" s="288">
        <v>441587.21302066982</v>
      </c>
      <c r="I56" s="288">
        <v>94632.647336771857</v>
      </c>
      <c r="J56" s="288">
        <v>211134.96679663489</v>
      </c>
      <c r="K56" s="289">
        <f t="shared" si="0"/>
        <v>25788110.613154214</v>
      </c>
      <c r="L56" s="280"/>
      <c r="M56" s="287" t="s">
        <v>50</v>
      </c>
      <c r="N56" s="288">
        <v>16102991.257057657</v>
      </c>
      <c r="O56" s="288">
        <v>2199213.8780365642</v>
      </c>
      <c r="P56" s="288">
        <v>5602738.7485500984</v>
      </c>
      <c r="Q56" s="288">
        <v>540737.32330329472</v>
      </c>
      <c r="R56" s="288">
        <v>911547.78705836763</v>
      </c>
      <c r="S56" s="288">
        <v>-20292.203229259296</v>
      </c>
      <c r="T56" s="288">
        <v>448315.76687454141</v>
      </c>
      <c r="U56" s="288">
        <v>96074.584161854014</v>
      </c>
      <c r="V56" s="288">
        <v>211143.23688495002</v>
      </c>
      <c r="W56" s="289">
        <f t="shared" si="1"/>
        <v>26092470.37869807</v>
      </c>
      <c r="X56" s="280"/>
      <c r="Y56" s="287" t="s">
        <v>50</v>
      </c>
      <c r="Z56" s="288">
        <f t="shared" si="10"/>
        <v>241681.98374306969</v>
      </c>
      <c r="AA56" s="288">
        <f t="shared" si="10"/>
        <v>33006.934192192741</v>
      </c>
      <c r="AB56" s="288">
        <f t="shared" si="10"/>
        <v>0</v>
      </c>
      <c r="AC56" s="288">
        <f t="shared" si="10"/>
        <v>8115.6641578987474</v>
      </c>
      <c r="AD56" s="288">
        <f t="shared" si="10"/>
        <v>13680.97851734946</v>
      </c>
      <c r="AE56" s="288">
        <f t="shared" si="10"/>
        <v>-304.55583392404878</v>
      </c>
      <c r="AF56" s="288">
        <f t="shared" si="8"/>
        <v>6728.5538538715919</v>
      </c>
      <c r="AG56" s="288">
        <f t="shared" si="8"/>
        <v>1441.9368250821572</v>
      </c>
      <c r="AH56" s="288">
        <f t="shared" si="8"/>
        <v>8.2700883151264861</v>
      </c>
      <c r="AI56" s="289">
        <f t="shared" si="3"/>
        <v>304359.76554385549</v>
      </c>
      <c r="AJ56" s="280"/>
      <c r="AK56" s="287" t="s">
        <v>50</v>
      </c>
      <c r="AL56" s="288">
        <f t="shared" si="11"/>
        <v>80560.661247689903</v>
      </c>
      <c r="AM56" s="288">
        <f t="shared" si="11"/>
        <v>11002.31139739758</v>
      </c>
      <c r="AN56" s="288">
        <f t="shared" si="11"/>
        <v>0</v>
      </c>
      <c r="AO56" s="288">
        <f t="shared" si="11"/>
        <v>2705.2213859662493</v>
      </c>
      <c r="AP56" s="288">
        <f t="shared" si="11"/>
        <v>4560.3261724498198</v>
      </c>
      <c r="AQ56" s="288">
        <f t="shared" si="11"/>
        <v>-101.51861130801626</v>
      </c>
      <c r="AR56" s="288">
        <f t="shared" si="9"/>
        <v>2242.8512846238641</v>
      </c>
      <c r="AS56" s="288">
        <f t="shared" si="9"/>
        <v>480.64560836071905</v>
      </c>
      <c r="AT56" s="288">
        <f t="shared" si="9"/>
        <v>2.7566961050421619</v>
      </c>
      <c r="AU56" s="289">
        <f t="shared" si="5"/>
        <v>101453.25518128516</v>
      </c>
      <c r="AV56" s="281"/>
      <c r="AW56" s="281"/>
      <c r="AX56" s="281"/>
      <c r="AY56" s="281"/>
      <c r="AZ56" s="28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</row>
    <row r="57" spans="1:126" ht="13.5" thickBot="1">
      <c r="A57" s="287" t="s">
        <v>51</v>
      </c>
      <c r="B57" s="288">
        <v>21852302.082097881</v>
      </c>
      <c r="C57" s="288">
        <v>2984407.3836240862</v>
      </c>
      <c r="D57" s="288">
        <v>4723182.2882476561</v>
      </c>
      <c r="E57" s="288">
        <v>733798.77982047084</v>
      </c>
      <c r="F57" s="288">
        <v>1237001.0817919902</v>
      </c>
      <c r="G57" s="288">
        <v>-27537.203976481589</v>
      </c>
      <c r="H57" s="288">
        <v>608379.61155919486</v>
      </c>
      <c r="I57" s="288">
        <v>130376.4500646188</v>
      </c>
      <c r="J57" s="288">
        <v>185012.87446526028</v>
      </c>
      <c r="K57" s="289">
        <f t="shared" si="0"/>
        <v>32426923.347694673</v>
      </c>
      <c r="L57" s="280"/>
      <c r="M57" s="287" t="s">
        <v>51</v>
      </c>
      <c r="N57" s="288">
        <v>21809438.651922237</v>
      </c>
      <c r="O57" s="288">
        <v>2978553.4494700069</v>
      </c>
      <c r="P57" s="288">
        <v>4723182.288247657</v>
      </c>
      <c r="Q57" s="288">
        <v>732359.42882469774</v>
      </c>
      <c r="R57" s="288">
        <v>1234574.6962653128</v>
      </c>
      <c r="S57" s="288">
        <v>-27483.18957491218</v>
      </c>
      <c r="T57" s="288">
        <v>607186.27106342558</v>
      </c>
      <c r="U57" s="288">
        <v>130120.71582467931</v>
      </c>
      <c r="V57" s="288">
        <v>185023.80527563865</v>
      </c>
      <c r="W57" s="289">
        <f t="shared" si="1"/>
        <v>32372956.117318738</v>
      </c>
      <c r="X57" s="280"/>
      <c r="Y57" s="287" t="s">
        <v>51</v>
      </c>
      <c r="Z57" s="288">
        <f t="shared" si="10"/>
        <v>-42863.430175643414</v>
      </c>
      <c r="AA57" s="288">
        <f t="shared" si="10"/>
        <v>-5853.9341540792957</v>
      </c>
      <c r="AB57" s="288">
        <f t="shared" si="10"/>
        <v>0</v>
      </c>
      <c r="AC57" s="288">
        <f t="shared" si="10"/>
        <v>-1439.3509957731003</v>
      </c>
      <c r="AD57" s="288">
        <f t="shared" si="10"/>
        <v>-2426.3855266773608</v>
      </c>
      <c r="AE57" s="288">
        <f t="shared" si="10"/>
        <v>54.014401569409529</v>
      </c>
      <c r="AF57" s="288">
        <f t="shared" si="8"/>
        <v>-1193.3404957692837</v>
      </c>
      <c r="AG57" s="288">
        <f t="shared" si="8"/>
        <v>-255.73423993948381</v>
      </c>
      <c r="AH57" s="288">
        <f t="shared" si="8"/>
        <v>10.930810378369642</v>
      </c>
      <c r="AI57" s="289">
        <f t="shared" si="3"/>
        <v>-53967.230375934159</v>
      </c>
      <c r="AJ57" s="280"/>
      <c r="AK57" s="287" t="s">
        <v>51</v>
      </c>
      <c r="AL57" s="288">
        <f t="shared" si="11"/>
        <v>-14287.810058547804</v>
      </c>
      <c r="AM57" s="288">
        <f t="shared" si="11"/>
        <v>-1951.3113846930985</v>
      </c>
      <c r="AN57" s="288">
        <f t="shared" si="11"/>
        <v>0</v>
      </c>
      <c r="AO57" s="288">
        <f t="shared" si="11"/>
        <v>-479.78366525770008</v>
      </c>
      <c r="AP57" s="288">
        <f t="shared" si="11"/>
        <v>-808.79517555912025</v>
      </c>
      <c r="AQ57" s="288">
        <f t="shared" si="11"/>
        <v>18.00480052313651</v>
      </c>
      <c r="AR57" s="288">
        <f t="shared" si="9"/>
        <v>-397.78016525642789</v>
      </c>
      <c r="AS57" s="288">
        <f t="shared" si="9"/>
        <v>-85.244746646494605</v>
      </c>
      <c r="AT57" s="288">
        <f t="shared" si="9"/>
        <v>3.6436034594565476</v>
      </c>
      <c r="AU57" s="289">
        <f t="shared" si="5"/>
        <v>-17989.076791978052</v>
      </c>
      <c r="AV57" s="281"/>
      <c r="AW57" s="281"/>
      <c r="AX57" s="281"/>
      <c r="AY57" s="281"/>
      <c r="AZ57" s="28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</row>
    <row r="58" spans="1:126" ht="14.25" thickTop="1" thickBot="1">
      <c r="A58" s="290" t="s">
        <v>52</v>
      </c>
      <c r="B58" s="291">
        <f t="shared" ref="B58:I58" si="12">SUM(B7:B57)</f>
        <v>6575127028.5240002</v>
      </c>
      <c r="C58" s="291">
        <f t="shared" si="12"/>
        <v>897976679.00028718</v>
      </c>
      <c r="D58" s="291">
        <f t="shared" si="12"/>
        <v>249623807.9999198</v>
      </c>
      <c r="E58" s="291">
        <f t="shared" si="12"/>
        <v>220792307.03332442</v>
      </c>
      <c r="F58" s="291">
        <f t="shared" si="12"/>
        <v>372200568.00638509</v>
      </c>
      <c r="G58" s="291">
        <f t="shared" si="12"/>
        <v>-8285654.0000000009</v>
      </c>
      <c r="H58" s="291">
        <f t="shared" si="12"/>
        <v>183055003.20000005</v>
      </c>
      <c r="I58" s="291">
        <f t="shared" si="12"/>
        <v>39228897.600000016</v>
      </c>
      <c r="J58" s="291">
        <f>SUM(J7:J57)</f>
        <v>153149123.20000002</v>
      </c>
      <c r="K58" s="292">
        <f>SUM(K7:K57)</f>
        <v>8682867760.5639172</v>
      </c>
      <c r="L58" s="280"/>
      <c r="M58" s="290" t="s">
        <v>52</v>
      </c>
      <c r="N58" s="291">
        <f t="shared" ref="N58:U58" si="13">SUM(N7:N57)</f>
        <v>6575127028.5240002</v>
      </c>
      <c r="O58" s="291">
        <f t="shared" si="13"/>
        <v>897976679.00028753</v>
      </c>
      <c r="P58" s="291">
        <f t="shared" si="13"/>
        <v>249623807.99991986</v>
      </c>
      <c r="Q58" s="291">
        <f t="shared" si="13"/>
        <v>220792307.03332436</v>
      </c>
      <c r="R58" s="291">
        <f t="shared" si="13"/>
        <v>372200568.00638497</v>
      </c>
      <c r="S58" s="291">
        <f t="shared" si="13"/>
        <v>-8285653.9999999991</v>
      </c>
      <c r="T58" s="291">
        <f t="shared" si="13"/>
        <v>183055003.20000002</v>
      </c>
      <c r="U58" s="291">
        <f t="shared" si="13"/>
        <v>39228897.600000001</v>
      </c>
      <c r="V58" s="291">
        <f>SUM(V7:V57)</f>
        <v>153149123.20000005</v>
      </c>
      <c r="W58" s="292">
        <f>SUM(W7:W57)</f>
        <v>8682867760.5639172</v>
      </c>
      <c r="X58" s="280"/>
      <c r="Y58" s="290" t="s">
        <v>52</v>
      </c>
      <c r="Z58" s="291">
        <f t="shared" ref="Z58:AG58" si="14">SUM(Z7:Z57)</f>
        <v>-4.8242509365081787E-7</v>
      </c>
      <c r="AA58" s="291">
        <f t="shared" si="14"/>
        <v>-7.3574483394622803E-8</v>
      </c>
      <c r="AB58" s="291">
        <f t="shared" si="14"/>
        <v>0</v>
      </c>
      <c r="AC58" s="291">
        <f t="shared" si="14"/>
        <v>3.5768607631325722E-8</v>
      </c>
      <c r="AD58" s="291">
        <f t="shared" si="14"/>
        <v>-2.986053004860878E-8</v>
      </c>
      <c r="AE58" s="291">
        <f t="shared" si="14"/>
        <v>2.1555024432018399E-9</v>
      </c>
      <c r="AF58" s="291">
        <f t="shared" si="14"/>
        <v>-5.0931703299283981E-9</v>
      </c>
      <c r="AG58" s="291">
        <f t="shared" si="14"/>
        <v>-4.6493369154632092E-9</v>
      </c>
      <c r="AH58" s="291">
        <f>SUM(AH7:AH57)</f>
        <v>2.5407643988728523E-8</v>
      </c>
      <c r="AI58" s="292">
        <f>SUM(AI7:AI57)</f>
        <v>-5.3248368203639984E-7</v>
      </c>
      <c r="AJ58" s="280"/>
      <c r="AK58" s="290" t="s">
        <v>52</v>
      </c>
      <c r="AL58" s="291">
        <f t="shared" ref="AL58:AS58" si="15">SUM(AL7:AL57)</f>
        <v>-1.6058947949204594E-7</v>
      </c>
      <c r="AM58" s="291">
        <f t="shared" si="15"/>
        <v>-2.4537484932807274E-8</v>
      </c>
      <c r="AN58" s="291">
        <f t="shared" si="15"/>
        <v>0</v>
      </c>
      <c r="AO58" s="291">
        <f t="shared" si="15"/>
        <v>1.1930922028113855E-8</v>
      </c>
      <c r="AP58" s="291">
        <f t="shared" si="15"/>
        <v>-9.9562385003082454E-9</v>
      </c>
      <c r="AQ58" s="291">
        <f t="shared" si="15"/>
        <v>7.1833028414403088E-10</v>
      </c>
      <c r="AR58" s="291">
        <f t="shared" si="15"/>
        <v>-1.6787566892162431E-9</v>
      </c>
      <c r="AS58" s="291">
        <f t="shared" si="15"/>
        <v>-1.5513705875491723E-9</v>
      </c>
      <c r="AT58" s="291">
        <f>SUM(AT7:AT57)</f>
        <v>8.4693070334651566E-9</v>
      </c>
      <c r="AU58" s="292">
        <f>SUM(AU7:AU57)</f>
        <v>-1.7759521142579615E-7</v>
      </c>
      <c r="AV58" s="281"/>
      <c r="AW58" s="281"/>
      <c r="AX58" s="281"/>
      <c r="AY58" s="281"/>
      <c r="AZ58" s="28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</row>
    <row r="59" spans="1:126" ht="13.5" thickTop="1">
      <c r="A59" s="280"/>
      <c r="B59" s="280"/>
      <c r="C59" s="280"/>
      <c r="D59" s="280"/>
      <c r="E59" s="280"/>
      <c r="F59" s="280"/>
      <c r="G59" s="280"/>
      <c r="H59" s="280"/>
      <c r="I59" s="280"/>
      <c r="J59" s="280"/>
      <c r="K59" s="454">
        <f>K58-J58-D58</f>
        <v>8280094829.3639975</v>
      </c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1"/>
      <c r="AW59" s="281"/>
      <c r="AX59" s="281"/>
      <c r="AY59" s="281"/>
      <c r="AZ59" s="28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</row>
    <row r="60" spans="1:126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1"/>
      <c r="AW60" s="281"/>
      <c r="AX60" s="281"/>
      <c r="AY60" s="281"/>
      <c r="AZ60" s="28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</row>
    <row r="61" spans="1:126">
      <c r="A61" s="28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1"/>
      <c r="AW61" s="281"/>
      <c r="AX61" s="281"/>
      <c r="AY61" s="281"/>
      <c r="AZ61" s="28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</row>
    <row r="62" spans="1:126">
      <c r="A62" s="280"/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55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1"/>
      <c r="AW62" s="281"/>
      <c r="AX62" s="281"/>
      <c r="AY62" s="281"/>
      <c r="AZ62" s="28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</row>
    <row r="63" spans="1:126">
      <c r="A63" s="280"/>
      <c r="B63" s="28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55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1"/>
      <c r="AW63" s="281"/>
      <c r="AX63" s="281"/>
      <c r="AY63" s="281"/>
      <c r="AZ63" s="28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</row>
    <row r="64" spans="1:126">
      <c r="A64" s="280"/>
      <c r="B64" s="28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55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1"/>
      <c r="AW64" s="281"/>
      <c r="AX64" s="281"/>
      <c r="AY64" s="281"/>
      <c r="AZ64" s="28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</row>
    <row r="65" spans="1:126">
      <c r="A65" s="280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55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1"/>
      <c r="AW65" s="281"/>
      <c r="AX65" s="281"/>
      <c r="AY65" s="281"/>
      <c r="AZ65" s="28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</row>
    <row r="66" spans="1:126">
      <c r="A66" s="280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1"/>
      <c r="AW66" s="281"/>
      <c r="AX66" s="281"/>
      <c r="AY66" s="281"/>
      <c r="AZ66" s="28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</row>
    <row r="67" spans="1:126">
      <c r="A67" s="280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457"/>
      <c r="X67" s="455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1"/>
      <c r="AW67" s="281"/>
      <c r="AX67" s="281"/>
      <c r="AY67" s="281"/>
      <c r="AZ67" s="28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</row>
    <row r="68" spans="1:126">
      <c r="A68" s="280"/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458"/>
      <c r="N68" s="288"/>
      <c r="O68" s="288"/>
      <c r="P68" s="288"/>
      <c r="Q68" s="288"/>
      <c r="R68" s="288"/>
      <c r="S68" s="288"/>
      <c r="T68" s="288"/>
      <c r="U68" s="288"/>
      <c r="V68" s="288"/>
      <c r="W68" s="459"/>
      <c r="X68" s="455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1"/>
      <c r="AW68" s="281"/>
      <c r="AX68" s="281"/>
      <c r="AY68" s="281"/>
      <c r="AZ68" s="28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</row>
    <row r="69" spans="1:126">
      <c r="A69" s="280"/>
      <c r="B69" s="28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458"/>
      <c r="N69" s="288"/>
      <c r="O69" s="288"/>
      <c r="P69" s="288"/>
      <c r="Q69" s="288"/>
      <c r="R69" s="288"/>
      <c r="S69" s="288"/>
      <c r="T69" s="288"/>
      <c r="U69" s="288"/>
      <c r="V69" s="288"/>
      <c r="W69" s="459"/>
      <c r="X69" s="455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1"/>
      <c r="AW69" s="281"/>
      <c r="AX69" s="281"/>
      <c r="AY69" s="281"/>
      <c r="AZ69" s="28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</row>
    <row r="70" spans="1:126">
      <c r="A70" s="280"/>
      <c r="B70" s="280"/>
      <c r="C70" s="280"/>
      <c r="D70" s="280"/>
      <c r="E70" s="280"/>
      <c r="F70" s="280"/>
      <c r="G70" s="280"/>
      <c r="H70" s="280"/>
      <c r="I70" s="280"/>
      <c r="J70" s="280"/>
      <c r="K70" s="280"/>
      <c r="L70" s="280"/>
      <c r="M70" s="458"/>
      <c r="N70" s="288"/>
      <c r="O70" s="288"/>
      <c r="P70" s="288"/>
      <c r="Q70" s="288"/>
      <c r="R70" s="288"/>
      <c r="S70" s="288"/>
      <c r="T70" s="288"/>
      <c r="U70" s="288"/>
      <c r="V70" s="288"/>
      <c r="W70" s="459"/>
      <c r="X70" s="455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1"/>
      <c r="AW70" s="281"/>
      <c r="AX70" s="281"/>
      <c r="AY70" s="281"/>
      <c r="AZ70" s="28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</row>
    <row r="71" spans="1:126">
      <c r="A71" s="280"/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458"/>
      <c r="N71" s="288"/>
      <c r="O71" s="288"/>
      <c r="P71" s="288"/>
      <c r="Q71" s="288"/>
      <c r="R71" s="288"/>
      <c r="S71" s="288"/>
      <c r="T71" s="288"/>
      <c r="U71" s="288"/>
      <c r="V71" s="288"/>
      <c r="W71" s="459"/>
      <c r="X71" s="455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1"/>
      <c r="AW71" s="281"/>
      <c r="AX71" s="281"/>
      <c r="AY71" s="281"/>
      <c r="AZ71" s="28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</row>
    <row r="72" spans="1:126">
      <c r="A72" s="280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458"/>
      <c r="N72" s="288"/>
      <c r="O72" s="288"/>
      <c r="P72" s="288"/>
      <c r="Q72" s="288"/>
      <c r="R72" s="288"/>
      <c r="S72" s="288"/>
      <c r="T72" s="288"/>
      <c r="U72" s="288"/>
      <c r="V72" s="288"/>
      <c r="W72" s="459"/>
      <c r="X72" s="455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1"/>
      <c r="AW72" s="281"/>
      <c r="AX72" s="281"/>
      <c r="AY72" s="281"/>
      <c r="AZ72" s="28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</row>
    <row r="73" spans="1:126">
      <c r="A73" s="280"/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458"/>
      <c r="N73" s="288"/>
      <c r="O73" s="288"/>
      <c r="P73" s="288"/>
      <c r="Q73" s="288"/>
      <c r="R73" s="288"/>
      <c r="S73" s="288"/>
      <c r="T73" s="288"/>
      <c r="U73" s="288"/>
      <c r="V73" s="288"/>
      <c r="W73" s="459"/>
      <c r="X73" s="455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1"/>
      <c r="AW73" s="281"/>
      <c r="AX73" s="281"/>
      <c r="AY73" s="281"/>
      <c r="AZ73" s="28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</row>
    <row r="74" spans="1:126">
      <c r="A74" s="280"/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458"/>
      <c r="N74" s="288"/>
      <c r="O74" s="288"/>
      <c r="P74" s="288"/>
      <c r="Q74" s="288"/>
      <c r="R74" s="288"/>
      <c r="S74" s="288"/>
      <c r="T74" s="288"/>
      <c r="U74" s="288"/>
      <c r="V74" s="288"/>
      <c r="W74" s="459"/>
      <c r="X74" s="455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1"/>
      <c r="AW74" s="281"/>
      <c r="AX74" s="281"/>
      <c r="AY74" s="281"/>
      <c r="AZ74" s="28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</row>
    <row r="75" spans="1:126">
      <c r="A75" s="280"/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458"/>
      <c r="N75" s="288"/>
      <c r="O75" s="288"/>
      <c r="P75" s="288"/>
      <c r="Q75" s="288"/>
      <c r="R75" s="288"/>
      <c r="S75" s="288"/>
      <c r="T75" s="288"/>
      <c r="U75" s="288"/>
      <c r="V75" s="288"/>
      <c r="W75" s="459"/>
      <c r="X75" s="455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1"/>
      <c r="AW75" s="281"/>
      <c r="AX75" s="281"/>
      <c r="AY75" s="281"/>
      <c r="AZ75" s="28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</row>
    <row r="76" spans="1:126">
      <c r="A76" s="280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458"/>
      <c r="N76" s="288"/>
      <c r="O76" s="288"/>
      <c r="P76" s="288"/>
      <c r="Q76" s="288"/>
      <c r="R76" s="288"/>
      <c r="S76" s="288"/>
      <c r="T76" s="288"/>
      <c r="U76" s="288"/>
      <c r="V76" s="288"/>
      <c r="W76" s="459"/>
      <c r="X76" s="455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1"/>
      <c r="AW76" s="281"/>
      <c r="AX76" s="281"/>
      <c r="AY76" s="281"/>
      <c r="AZ76" s="28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</row>
    <row r="77" spans="1:126">
      <c r="A77" s="280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458"/>
      <c r="N77" s="288"/>
      <c r="O77" s="288"/>
      <c r="P77" s="288"/>
      <c r="Q77" s="288"/>
      <c r="R77" s="288"/>
      <c r="S77" s="288"/>
      <c r="T77" s="288"/>
      <c r="U77" s="288"/>
      <c r="V77" s="288"/>
      <c r="W77" s="459"/>
      <c r="X77" s="455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1"/>
      <c r="AW77" s="281"/>
      <c r="AX77" s="281"/>
      <c r="AY77" s="281"/>
      <c r="AZ77" s="28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</row>
    <row r="78" spans="1:126">
      <c r="A78" s="280"/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458"/>
      <c r="N78" s="288"/>
      <c r="O78" s="288"/>
      <c r="P78" s="288"/>
      <c r="Q78" s="288"/>
      <c r="R78" s="288"/>
      <c r="S78" s="288"/>
      <c r="T78" s="288"/>
      <c r="U78" s="288"/>
      <c r="V78" s="288"/>
      <c r="W78" s="459"/>
      <c r="X78" s="455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1"/>
      <c r="AW78" s="281"/>
      <c r="AX78" s="281"/>
      <c r="AY78" s="281"/>
      <c r="AZ78" s="28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</row>
    <row r="79" spans="1:126">
      <c r="A79" s="280"/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458"/>
      <c r="N79" s="288"/>
      <c r="O79" s="288"/>
      <c r="P79" s="288"/>
      <c r="Q79" s="288"/>
      <c r="R79" s="288"/>
      <c r="S79" s="288"/>
      <c r="T79" s="288"/>
      <c r="U79" s="288"/>
      <c r="V79" s="288"/>
      <c r="W79" s="459"/>
      <c r="X79" s="455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1"/>
      <c r="AW79" s="281"/>
      <c r="AX79" s="281"/>
      <c r="AY79" s="281"/>
      <c r="AZ79" s="28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</row>
    <row r="80" spans="1:126">
      <c r="A80" s="280"/>
      <c r="B80" s="28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458"/>
      <c r="N80" s="288"/>
      <c r="O80" s="288"/>
      <c r="P80" s="288"/>
      <c r="Q80" s="288"/>
      <c r="R80" s="288"/>
      <c r="S80" s="288"/>
      <c r="T80" s="288"/>
      <c r="U80" s="288"/>
      <c r="V80" s="288"/>
      <c r="W80" s="459"/>
      <c r="X80" s="455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1"/>
      <c r="AW80" s="281"/>
      <c r="AX80" s="281"/>
      <c r="AY80" s="281"/>
      <c r="AZ80" s="28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</row>
    <row r="81" spans="1:126">
      <c r="A81" s="280"/>
      <c r="B81" s="280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458"/>
      <c r="N81" s="288"/>
      <c r="O81" s="288"/>
      <c r="P81" s="288"/>
      <c r="Q81" s="288"/>
      <c r="R81" s="288"/>
      <c r="S81" s="288"/>
      <c r="T81" s="288"/>
      <c r="U81" s="288"/>
      <c r="V81" s="288"/>
      <c r="W81" s="459"/>
      <c r="X81" s="455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1"/>
      <c r="AW81" s="281"/>
      <c r="AX81" s="281"/>
      <c r="AY81" s="281"/>
      <c r="AZ81" s="28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</row>
    <row r="82" spans="1:126">
      <c r="A82" s="280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458"/>
      <c r="N82" s="288"/>
      <c r="O82" s="288"/>
      <c r="P82" s="288"/>
      <c r="Q82" s="288"/>
      <c r="R82" s="288"/>
      <c r="S82" s="288"/>
      <c r="T82" s="288"/>
      <c r="U82" s="288"/>
      <c r="V82" s="288"/>
      <c r="W82" s="459"/>
      <c r="X82" s="455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1"/>
      <c r="AW82" s="281"/>
      <c r="AX82" s="281"/>
      <c r="AY82" s="281"/>
      <c r="AZ82" s="28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</row>
    <row r="83" spans="1:126">
      <c r="A83" s="280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458"/>
      <c r="N83" s="288"/>
      <c r="O83" s="288"/>
      <c r="P83" s="288"/>
      <c r="Q83" s="288"/>
      <c r="R83" s="288"/>
      <c r="S83" s="288"/>
      <c r="T83" s="288"/>
      <c r="U83" s="288"/>
      <c r="V83" s="288"/>
      <c r="W83" s="459"/>
      <c r="X83" s="455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1"/>
      <c r="AW83" s="281"/>
      <c r="AX83" s="281"/>
      <c r="AY83" s="281"/>
      <c r="AZ83" s="28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</row>
    <row r="84" spans="1:126">
      <c r="A84" s="280"/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458"/>
      <c r="N84" s="288"/>
      <c r="O84" s="288"/>
      <c r="P84" s="288"/>
      <c r="Q84" s="288"/>
      <c r="R84" s="288"/>
      <c r="S84" s="288"/>
      <c r="T84" s="288"/>
      <c r="U84" s="288"/>
      <c r="V84" s="288"/>
      <c r="W84" s="459"/>
      <c r="X84" s="455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1"/>
      <c r="AW84" s="281"/>
      <c r="AX84" s="281"/>
      <c r="AY84" s="281"/>
      <c r="AZ84" s="28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</row>
    <row r="85" spans="1:126">
      <c r="A85" s="280"/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458"/>
      <c r="N85" s="288"/>
      <c r="O85" s="288"/>
      <c r="P85" s="288"/>
      <c r="Q85" s="288"/>
      <c r="R85" s="288"/>
      <c r="S85" s="288"/>
      <c r="T85" s="288"/>
      <c r="U85" s="288"/>
      <c r="V85" s="288"/>
      <c r="W85" s="459"/>
      <c r="X85" s="455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1"/>
      <c r="AW85" s="281"/>
      <c r="AX85" s="281"/>
      <c r="AY85" s="281"/>
      <c r="AZ85" s="28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</row>
    <row r="86" spans="1:126">
      <c r="A86" s="280"/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458"/>
      <c r="N86" s="288"/>
      <c r="O86" s="288"/>
      <c r="P86" s="288"/>
      <c r="Q86" s="288"/>
      <c r="R86" s="288"/>
      <c r="S86" s="288"/>
      <c r="T86" s="288"/>
      <c r="U86" s="288"/>
      <c r="V86" s="288"/>
      <c r="W86" s="459"/>
      <c r="X86" s="455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1"/>
      <c r="AW86" s="281"/>
      <c r="AX86" s="281"/>
      <c r="AY86" s="281"/>
      <c r="AZ86" s="28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</row>
    <row r="87" spans="1:126">
      <c r="A87" s="280"/>
      <c r="B87" s="280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458"/>
      <c r="N87" s="288"/>
      <c r="O87" s="288"/>
      <c r="P87" s="288"/>
      <c r="Q87" s="288"/>
      <c r="R87" s="288"/>
      <c r="S87" s="288"/>
      <c r="T87" s="288"/>
      <c r="U87" s="288"/>
      <c r="V87" s="288"/>
      <c r="W87" s="459"/>
      <c r="X87" s="455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1"/>
      <c r="AW87" s="281"/>
      <c r="AX87" s="281"/>
      <c r="AY87" s="281"/>
      <c r="AZ87" s="28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</row>
    <row r="88" spans="1:126">
      <c r="A88" s="280"/>
      <c r="B88" s="280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458"/>
      <c r="N88" s="288"/>
      <c r="O88" s="288"/>
      <c r="P88" s="288"/>
      <c r="Q88" s="288"/>
      <c r="R88" s="288"/>
      <c r="S88" s="288"/>
      <c r="T88" s="288"/>
      <c r="U88" s="288"/>
      <c r="V88" s="288"/>
      <c r="W88" s="459"/>
      <c r="X88" s="455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1"/>
      <c r="AW88" s="281"/>
      <c r="AX88" s="281"/>
      <c r="AY88" s="281"/>
      <c r="AZ88" s="28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</row>
    <row r="89" spans="1:126">
      <c r="A89" s="280"/>
      <c r="B89" s="280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458"/>
      <c r="N89" s="288"/>
      <c r="O89" s="288"/>
      <c r="P89" s="288"/>
      <c r="Q89" s="288"/>
      <c r="R89" s="288"/>
      <c r="S89" s="288"/>
      <c r="T89" s="288"/>
      <c r="U89" s="288"/>
      <c r="V89" s="288"/>
      <c r="W89" s="459"/>
      <c r="X89" s="455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1"/>
      <c r="AW89" s="281"/>
      <c r="AX89" s="281"/>
      <c r="AY89" s="281"/>
      <c r="AZ89" s="28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</row>
    <row r="90" spans="1:126">
      <c r="A90" s="280"/>
      <c r="B90" s="280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458"/>
      <c r="N90" s="288"/>
      <c r="O90" s="288"/>
      <c r="P90" s="288"/>
      <c r="Q90" s="288"/>
      <c r="R90" s="288"/>
      <c r="S90" s="288"/>
      <c r="T90" s="288"/>
      <c r="U90" s="288"/>
      <c r="V90" s="288"/>
      <c r="W90" s="459"/>
      <c r="X90" s="455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1"/>
      <c r="AW90" s="281"/>
      <c r="AX90" s="281"/>
      <c r="AY90" s="281"/>
      <c r="AZ90" s="28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</row>
    <row r="91" spans="1:126">
      <c r="A91" s="280"/>
      <c r="B91" s="280"/>
      <c r="C91" s="280"/>
      <c r="D91" s="280"/>
      <c r="E91" s="280"/>
      <c r="F91" s="280"/>
      <c r="G91" s="280"/>
      <c r="H91" s="280"/>
      <c r="I91" s="280"/>
      <c r="J91" s="280"/>
      <c r="K91" s="280"/>
      <c r="L91" s="280"/>
      <c r="M91" s="458"/>
      <c r="N91" s="288"/>
      <c r="O91" s="288"/>
      <c r="P91" s="288"/>
      <c r="Q91" s="288"/>
      <c r="R91" s="288"/>
      <c r="S91" s="288"/>
      <c r="T91" s="288"/>
      <c r="U91" s="288"/>
      <c r="V91" s="288"/>
      <c r="W91" s="459"/>
      <c r="X91" s="455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1"/>
      <c r="AW91" s="281"/>
      <c r="AX91" s="281"/>
      <c r="AY91" s="281"/>
      <c r="AZ91" s="28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</row>
    <row r="92" spans="1:126">
      <c r="A92" s="280"/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458"/>
      <c r="N92" s="288"/>
      <c r="O92" s="288"/>
      <c r="P92" s="288"/>
      <c r="Q92" s="288"/>
      <c r="R92" s="288"/>
      <c r="S92" s="288"/>
      <c r="T92" s="288"/>
      <c r="U92" s="288"/>
      <c r="V92" s="288"/>
      <c r="W92" s="459"/>
      <c r="X92" s="455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1"/>
      <c r="AW92" s="281"/>
      <c r="AX92" s="281"/>
      <c r="AY92" s="281"/>
      <c r="AZ92" s="28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</row>
    <row r="93" spans="1:126">
      <c r="A93" s="280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458"/>
      <c r="N93" s="288"/>
      <c r="O93" s="288"/>
      <c r="P93" s="288"/>
      <c r="Q93" s="288"/>
      <c r="R93" s="288"/>
      <c r="S93" s="288"/>
      <c r="T93" s="288"/>
      <c r="U93" s="288"/>
      <c r="V93" s="288"/>
      <c r="W93" s="459"/>
      <c r="X93" s="455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1"/>
      <c r="AW93" s="281"/>
      <c r="AX93" s="281"/>
      <c r="AY93" s="281"/>
      <c r="AZ93" s="28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</row>
    <row r="94" spans="1:126">
      <c r="A94" s="280"/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458"/>
      <c r="N94" s="288"/>
      <c r="O94" s="288"/>
      <c r="P94" s="288"/>
      <c r="Q94" s="288"/>
      <c r="R94" s="288"/>
      <c r="S94" s="288"/>
      <c r="T94" s="288"/>
      <c r="U94" s="288"/>
      <c r="V94" s="288"/>
      <c r="W94" s="459"/>
      <c r="X94" s="455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1"/>
      <c r="AW94" s="281"/>
      <c r="AX94" s="281"/>
      <c r="AY94" s="281"/>
      <c r="AZ94" s="28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</row>
    <row r="95" spans="1:126">
      <c r="A95" s="280"/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458"/>
      <c r="N95" s="288"/>
      <c r="O95" s="288"/>
      <c r="P95" s="288"/>
      <c r="Q95" s="288"/>
      <c r="R95" s="288"/>
      <c r="S95" s="288"/>
      <c r="T95" s="288"/>
      <c r="U95" s="288"/>
      <c r="V95" s="288"/>
      <c r="W95" s="459"/>
      <c r="X95" s="455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1"/>
      <c r="AW95" s="281"/>
      <c r="AX95" s="281"/>
      <c r="AY95" s="281"/>
      <c r="AZ95" s="28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</row>
    <row r="96" spans="1:126">
      <c r="A96" s="280"/>
      <c r="B96" s="280"/>
      <c r="C96" s="280"/>
      <c r="D96" s="280"/>
      <c r="E96" s="280"/>
      <c r="F96" s="280"/>
      <c r="G96" s="280"/>
      <c r="H96" s="280"/>
      <c r="I96" s="280"/>
      <c r="J96" s="280"/>
      <c r="K96" s="280"/>
      <c r="L96" s="280"/>
      <c r="M96" s="458"/>
      <c r="N96" s="288"/>
      <c r="O96" s="288"/>
      <c r="P96" s="288"/>
      <c r="Q96" s="288"/>
      <c r="R96" s="288"/>
      <c r="S96" s="288"/>
      <c r="T96" s="288"/>
      <c r="U96" s="288"/>
      <c r="V96" s="288"/>
      <c r="W96" s="459"/>
      <c r="X96" s="455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1"/>
      <c r="AW96" s="281"/>
      <c r="AX96" s="281"/>
      <c r="AY96" s="281"/>
      <c r="AZ96" s="28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</row>
    <row r="97" spans="1:126">
      <c r="A97" s="280"/>
      <c r="B97" s="280"/>
      <c r="C97" s="280"/>
      <c r="D97" s="280"/>
      <c r="E97" s="280"/>
      <c r="F97" s="280"/>
      <c r="G97" s="280"/>
      <c r="H97" s="280"/>
      <c r="I97" s="280"/>
      <c r="J97" s="280"/>
      <c r="K97" s="280"/>
      <c r="L97" s="280"/>
      <c r="M97" s="458"/>
      <c r="N97" s="288"/>
      <c r="O97" s="288"/>
      <c r="P97" s="288"/>
      <c r="Q97" s="288"/>
      <c r="R97" s="288"/>
      <c r="S97" s="288"/>
      <c r="T97" s="288"/>
      <c r="U97" s="288"/>
      <c r="V97" s="288"/>
      <c r="W97" s="459"/>
      <c r="X97" s="455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1"/>
      <c r="AW97" s="281"/>
      <c r="AX97" s="281"/>
      <c r="AY97" s="281"/>
      <c r="AZ97" s="28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</row>
    <row r="98" spans="1:126">
      <c r="A98" s="280"/>
      <c r="B98" s="280"/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458"/>
      <c r="N98" s="288"/>
      <c r="O98" s="288"/>
      <c r="P98" s="288"/>
      <c r="Q98" s="288"/>
      <c r="R98" s="288"/>
      <c r="S98" s="288"/>
      <c r="T98" s="288"/>
      <c r="U98" s="288"/>
      <c r="V98" s="288"/>
      <c r="W98" s="459"/>
      <c r="X98" s="455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1"/>
      <c r="AW98" s="281"/>
      <c r="AX98" s="281"/>
      <c r="AY98" s="281"/>
      <c r="AZ98" s="28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</row>
    <row r="99" spans="1:126">
      <c r="A99" s="280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458"/>
      <c r="N99" s="288"/>
      <c r="O99" s="288"/>
      <c r="P99" s="288"/>
      <c r="Q99" s="288"/>
      <c r="R99" s="288"/>
      <c r="S99" s="288"/>
      <c r="T99" s="288"/>
      <c r="U99" s="288"/>
      <c r="V99" s="288"/>
      <c r="W99" s="459"/>
      <c r="X99" s="455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1"/>
      <c r="AW99" s="281"/>
      <c r="AX99" s="281"/>
      <c r="AY99" s="281"/>
      <c r="AZ99" s="28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</row>
    <row r="100" spans="1:126">
      <c r="A100" s="280"/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458"/>
      <c r="N100" s="288"/>
      <c r="O100" s="288"/>
      <c r="P100" s="288"/>
      <c r="Q100" s="288"/>
      <c r="R100" s="288"/>
      <c r="S100" s="288"/>
      <c r="T100" s="288"/>
      <c r="U100" s="288"/>
      <c r="V100" s="288"/>
      <c r="W100" s="459"/>
      <c r="X100" s="455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1"/>
      <c r="AW100" s="281"/>
      <c r="AX100" s="281"/>
      <c r="AY100" s="281"/>
      <c r="AZ100" s="28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</row>
    <row r="101" spans="1:126">
      <c r="A101" s="280"/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458"/>
      <c r="N101" s="288"/>
      <c r="O101" s="288"/>
      <c r="P101" s="288"/>
      <c r="Q101" s="288"/>
      <c r="R101" s="288"/>
      <c r="S101" s="288"/>
      <c r="T101" s="288"/>
      <c r="U101" s="288"/>
      <c r="V101" s="288"/>
      <c r="W101" s="459"/>
      <c r="X101" s="455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1"/>
      <c r="AW101" s="281"/>
      <c r="AX101" s="281"/>
      <c r="AY101" s="281"/>
      <c r="AZ101" s="28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</row>
    <row r="102" spans="1:126">
      <c r="A102" s="280"/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458"/>
      <c r="N102" s="288"/>
      <c r="O102" s="288"/>
      <c r="P102" s="288"/>
      <c r="Q102" s="288"/>
      <c r="R102" s="288"/>
      <c r="S102" s="288"/>
      <c r="T102" s="288"/>
      <c r="U102" s="288"/>
      <c r="V102" s="288"/>
      <c r="W102" s="459"/>
      <c r="X102" s="455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1"/>
      <c r="AW102" s="281"/>
      <c r="AX102" s="281"/>
      <c r="AY102" s="281"/>
      <c r="AZ102" s="28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</row>
    <row r="103" spans="1:126">
      <c r="A103" s="280"/>
      <c r="B103" s="280"/>
      <c r="C103" s="280"/>
      <c r="D103" s="280"/>
      <c r="E103" s="280"/>
      <c r="F103" s="280"/>
      <c r="G103" s="280"/>
      <c r="H103" s="280"/>
      <c r="I103" s="280"/>
      <c r="J103" s="280"/>
      <c r="K103" s="280"/>
      <c r="L103" s="280"/>
      <c r="M103" s="458"/>
      <c r="N103" s="288"/>
      <c r="O103" s="288"/>
      <c r="P103" s="288"/>
      <c r="Q103" s="288"/>
      <c r="R103" s="288"/>
      <c r="S103" s="288"/>
      <c r="T103" s="288"/>
      <c r="U103" s="288"/>
      <c r="V103" s="288"/>
      <c r="W103" s="459"/>
      <c r="X103" s="455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1"/>
      <c r="AW103" s="281"/>
      <c r="AX103" s="281"/>
      <c r="AY103" s="281"/>
      <c r="AZ103" s="28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</row>
    <row r="104" spans="1:126">
      <c r="A104" s="280"/>
      <c r="B104" s="280"/>
      <c r="C104" s="280"/>
      <c r="D104" s="280"/>
      <c r="E104" s="280"/>
      <c r="F104" s="280"/>
      <c r="G104" s="280"/>
      <c r="H104" s="280"/>
      <c r="I104" s="280"/>
      <c r="J104" s="280"/>
      <c r="K104" s="280"/>
      <c r="L104" s="280"/>
      <c r="M104" s="458"/>
      <c r="N104" s="288"/>
      <c r="O104" s="288"/>
      <c r="P104" s="288"/>
      <c r="Q104" s="288"/>
      <c r="R104" s="288"/>
      <c r="S104" s="288"/>
      <c r="T104" s="288"/>
      <c r="U104" s="288"/>
      <c r="V104" s="288"/>
      <c r="W104" s="459"/>
      <c r="X104" s="455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1"/>
      <c r="AW104" s="281"/>
      <c r="AX104" s="281"/>
      <c r="AY104" s="281"/>
      <c r="AZ104" s="28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</row>
    <row r="105" spans="1:126">
      <c r="A105" s="280"/>
      <c r="B105" s="280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458"/>
      <c r="N105" s="288"/>
      <c r="O105" s="288"/>
      <c r="P105" s="288"/>
      <c r="Q105" s="288"/>
      <c r="R105" s="288"/>
      <c r="S105" s="288"/>
      <c r="T105" s="288"/>
      <c r="U105" s="288"/>
      <c r="V105" s="288"/>
      <c r="W105" s="459"/>
      <c r="X105" s="455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1"/>
      <c r="AW105" s="281"/>
      <c r="AX105" s="281"/>
      <c r="AY105" s="281"/>
      <c r="AZ105" s="28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</row>
    <row r="106" spans="1:126">
      <c r="A106" s="280"/>
      <c r="B106" s="280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458"/>
      <c r="N106" s="288"/>
      <c r="O106" s="288"/>
      <c r="P106" s="288"/>
      <c r="Q106" s="288"/>
      <c r="R106" s="288"/>
      <c r="S106" s="288"/>
      <c r="T106" s="288"/>
      <c r="U106" s="288"/>
      <c r="V106" s="288"/>
      <c r="W106" s="459"/>
      <c r="X106" s="455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1"/>
      <c r="AW106" s="281"/>
      <c r="AX106" s="281"/>
      <c r="AY106" s="281"/>
      <c r="AZ106" s="28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</row>
    <row r="107" spans="1:126">
      <c r="A107" s="280"/>
      <c r="B107" s="280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458"/>
      <c r="N107" s="288"/>
      <c r="O107" s="288"/>
      <c r="P107" s="288"/>
      <c r="Q107" s="288"/>
      <c r="R107" s="288"/>
      <c r="S107" s="288"/>
      <c r="T107" s="288"/>
      <c r="U107" s="288"/>
      <c r="V107" s="288"/>
      <c r="W107" s="459"/>
      <c r="X107" s="455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1"/>
      <c r="AW107" s="281"/>
      <c r="AX107" s="281"/>
      <c r="AY107" s="281"/>
      <c r="AZ107" s="28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</row>
    <row r="108" spans="1:126">
      <c r="A108" s="280"/>
      <c r="B108" s="280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458"/>
      <c r="N108" s="288"/>
      <c r="O108" s="288"/>
      <c r="P108" s="288"/>
      <c r="Q108" s="288"/>
      <c r="R108" s="288"/>
      <c r="S108" s="288"/>
      <c r="T108" s="288"/>
      <c r="U108" s="288"/>
      <c r="V108" s="288"/>
      <c r="W108" s="459"/>
      <c r="X108" s="455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1"/>
      <c r="AW108" s="281"/>
      <c r="AX108" s="281"/>
      <c r="AY108" s="281"/>
      <c r="AZ108" s="28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</row>
    <row r="109" spans="1:126">
      <c r="A109" s="280"/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458"/>
      <c r="N109" s="288"/>
      <c r="O109" s="288"/>
      <c r="P109" s="288"/>
      <c r="Q109" s="288"/>
      <c r="R109" s="288"/>
      <c r="S109" s="288"/>
      <c r="T109" s="288"/>
      <c r="U109" s="288"/>
      <c r="V109" s="288"/>
      <c r="W109" s="459"/>
      <c r="X109" s="455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1"/>
      <c r="AW109" s="281"/>
      <c r="AX109" s="281"/>
      <c r="AY109" s="281"/>
      <c r="AZ109" s="28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</row>
    <row r="110" spans="1:126">
      <c r="A110" s="280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458"/>
      <c r="N110" s="288"/>
      <c r="O110" s="288"/>
      <c r="P110" s="288"/>
      <c r="Q110" s="288"/>
      <c r="R110" s="288"/>
      <c r="S110" s="288"/>
      <c r="T110" s="288"/>
      <c r="U110" s="288"/>
      <c r="V110" s="288"/>
      <c r="W110" s="459"/>
      <c r="X110" s="455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1"/>
      <c r="AW110" s="281"/>
      <c r="AX110" s="281"/>
      <c r="AY110" s="281"/>
      <c r="AZ110" s="28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</row>
    <row r="111" spans="1:126">
      <c r="A111" s="280"/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458"/>
      <c r="N111" s="288"/>
      <c r="O111" s="288"/>
      <c r="P111" s="288"/>
      <c r="Q111" s="288"/>
      <c r="R111" s="288"/>
      <c r="S111" s="288"/>
      <c r="T111" s="288"/>
      <c r="U111" s="288"/>
      <c r="V111" s="288"/>
      <c r="W111" s="459"/>
      <c r="X111" s="455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1"/>
      <c r="AW111" s="281"/>
      <c r="AX111" s="281"/>
      <c r="AY111" s="281"/>
      <c r="AZ111" s="28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</row>
    <row r="112" spans="1:126">
      <c r="A112" s="280"/>
      <c r="B112" s="280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458"/>
      <c r="N112" s="288"/>
      <c r="O112" s="288"/>
      <c r="P112" s="288"/>
      <c r="Q112" s="288"/>
      <c r="R112" s="288"/>
      <c r="S112" s="288"/>
      <c r="T112" s="288"/>
      <c r="U112" s="288"/>
      <c r="V112" s="288"/>
      <c r="W112" s="459"/>
      <c r="X112" s="455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1"/>
      <c r="AW112" s="281"/>
      <c r="AX112" s="281"/>
      <c r="AY112" s="281"/>
      <c r="AZ112" s="28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</row>
    <row r="113" spans="1:126">
      <c r="A113" s="280"/>
      <c r="B113" s="280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458"/>
      <c r="N113" s="288"/>
      <c r="O113" s="288"/>
      <c r="P113" s="288"/>
      <c r="Q113" s="288"/>
      <c r="R113" s="288"/>
      <c r="S113" s="288"/>
      <c r="T113" s="288"/>
      <c r="U113" s="288"/>
      <c r="V113" s="288"/>
      <c r="W113" s="459"/>
      <c r="X113" s="455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1"/>
      <c r="AW113" s="281"/>
      <c r="AX113" s="281"/>
      <c r="AY113" s="281"/>
      <c r="AZ113" s="28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</row>
    <row r="114" spans="1:126">
      <c r="A114" s="280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458"/>
      <c r="N114" s="288"/>
      <c r="O114" s="288"/>
      <c r="P114" s="288"/>
      <c r="Q114" s="288"/>
      <c r="R114" s="288"/>
      <c r="S114" s="288"/>
      <c r="T114" s="288"/>
      <c r="U114" s="288"/>
      <c r="V114" s="288"/>
      <c r="W114" s="459"/>
      <c r="X114" s="455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1"/>
      <c r="AW114" s="281"/>
      <c r="AX114" s="281"/>
      <c r="AY114" s="281"/>
      <c r="AZ114" s="28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</row>
    <row r="115" spans="1:126">
      <c r="A115" s="280"/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458"/>
      <c r="N115" s="288"/>
      <c r="O115" s="288"/>
      <c r="P115" s="288"/>
      <c r="Q115" s="288"/>
      <c r="R115" s="288"/>
      <c r="S115" s="288"/>
      <c r="T115" s="288"/>
      <c r="U115" s="288"/>
      <c r="V115" s="288"/>
      <c r="W115" s="459"/>
      <c r="X115" s="455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1"/>
      <c r="AW115" s="281"/>
      <c r="AX115" s="281"/>
      <c r="AY115" s="281"/>
      <c r="AZ115" s="28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</row>
    <row r="116" spans="1:126">
      <c r="A116" s="280"/>
      <c r="B116" s="280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458"/>
      <c r="N116" s="288"/>
      <c r="O116" s="288"/>
      <c r="P116" s="288"/>
      <c r="Q116" s="288"/>
      <c r="R116" s="288"/>
      <c r="S116" s="288"/>
      <c r="T116" s="288"/>
      <c r="U116" s="288"/>
      <c r="V116" s="288"/>
      <c r="W116" s="459"/>
      <c r="X116" s="455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1"/>
      <c r="AW116" s="281"/>
      <c r="AX116" s="281"/>
      <c r="AY116" s="281"/>
      <c r="AZ116" s="28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</row>
    <row r="117" spans="1:126">
      <c r="A117" s="280"/>
      <c r="B117" s="280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458"/>
      <c r="N117" s="288"/>
      <c r="O117" s="288"/>
      <c r="P117" s="288"/>
      <c r="Q117" s="288"/>
      <c r="R117" s="288"/>
      <c r="S117" s="288"/>
      <c r="T117" s="288"/>
      <c r="U117" s="288"/>
      <c r="V117" s="288"/>
      <c r="W117" s="459"/>
      <c r="X117" s="455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1"/>
      <c r="AW117" s="281"/>
      <c r="AX117" s="281"/>
      <c r="AY117" s="281"/>
      <c r="AZ117" s="28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</row>
    <row r="118" spans="1:126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458"/>
      <c r="N118" s="288"/>
      <c r="O118" s="288"/>
      <c r="P118" s="288"/>
      <c r="Q118" s="288"/>
      <c r="R118" s="288"/>
      <c r="S118" s="288"/>
      <c r="T118" s="288"/>
      <c r="U118" s="288"/>
      <c r="V118" s="288"/>
      <c r="W118" s="459"/>
      <c r="X118" s="455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1"/>
      <c r="AW118" s="281"/>
      <c r="AX118" s="281"/>
      <c r="AY118" s="281"/>
      <c r="AZ118" s="28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</row>
    <row r="119" spans="1:126">
      <c r="A119" s="280"/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458"/>
      <c r="N119" s="460"/>
      <c r="O119" s="460"/>
      <c r="P119" s="460"/>
      <c r="Q119" s="460"/>
      <c r="R119" s="460"/>
      <c r="S119" s="460"/>
      <c r="T119" s="460"/>
      <c r="U119" s="460"/>
      <c r="V119" s="460"/>
      <c r="W119" s="460"/>
      <c r="X119" s="455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1"/>
      <c r="AW119" s="281"/>
      <c r="AX119" s="281"/>
      <c r="AY119" s="281"/>
      <c r="AZ119" s="28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</row>
    <row r="120" spans="1:126">
      <c r="A120" s="280"/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1"/>
      <c r="AW120" s="281"/>
      <c r="AX120" s="281"/>
      <c r="AY120" s="281"/>
      <c r="AZ120" s="28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</row>
    <row r="121" spans="1:126">
      <c r="A121" s="280"/>
      <c r="B121" s="280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1"/>
      <c r="AW121" s="281"/>
      <c r="AX121" s="281"/>
      <c r="AY121" s="281"/>
      <c r="AZ121" s="28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</row>
    <row r="122" spans="1:126">
      <c r="A122" s="280"/>
      <c r="B122" s="280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1"/>
      <c r="AW122" s="281"/>
      <c r="AX122" s="281"/>
      <c r="AY122" s="281"/>
      <c r="AZ122" s="28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</row>
    <row r="123" spans="1:126">
      <c r="A123" s="280"/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1"/>
      <c r="AW123" s="281"/>
      <c r="AX123" s="281"/>
      <c r="AY123" s="281"/>
      <c r="AZ123" s="28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</row>
    <row r="124" spans="1:126">
      <c r="A124" s="280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1"/>
      <c r="AW124" s="281"/>
      <c r="AX124" s="281"/>
      <c r="AY124" s="281"/>
      <c r="AZ124" s="28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</row>
    <row r="125" spans="1:126">
      <c r="A125" s="280"/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1"/>
      <c r="AW125" s="281"/>
      <c r="AX125" s="281"/>
      <c r="AY125" s="281"/>
      <c r="AZ125" s="28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</row>
    <row r="126" spans="1:126">
      <c r="A126" s="280"/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1"/>
      <c r="AW126" s="281"/>
      <c r="AX126" s="281"/>
      <c r="AY126" s="281"/>
      <c r="AZ126" s="28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</row>
    <row r="127" spans="1:126">
      <c r="A127" s="280"/>
      <c r="B127" s="280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1"/>
      <c r="AW127" s="281"/>
      <c r="AX127" s="281"/>
      <c r="AY127" s="281"/>
      <c r="AZ127" s="28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</row>
    <row r="128" spans="1:126">
      <c r="A128" s="280"/>
      <c r="B128" s="280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1"/>
      <c r="AW128" s="281"/>
      <c r="AX128" s="281"/>
      <c r="AY128" s="281"/>
      <c r="AZ128" s="28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</row>
    <row r="129" spans="1:126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</row>
    <row r="130" spans="1:126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</row>
    <row r="131" spans="1:126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</row>
    <row r="132" spans="1:126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</row>
    <row r="133" spans="1:126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</row>
    <row r="134" spans="1:126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</row>
    <row r="135" spans="1:126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</row>
    <row r="136" spans="1:12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</row>
    <row r="137" spans="1:126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</row>
    <row r="138" spans="1:126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</row>
    <row r="139" spans="1:126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</row>
    <row r="140" spans="1:126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</row>
    <row r="141" spans="1:126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</row>
    <row r="142" spans="1:126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</row>
    <row r="143" spans="1:126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</row>
    <row r="144" spans="1:126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</row>
    <row r="145" spans="1:126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</row>
    <row r="146" spans="1:12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</row>
    <row r="147" spans="1:126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</row>
    <row r="148" spans="1:126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</row>
    <row r="149" spans="1:126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</row>
    <row r="150" spans="1:126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</row>
    <row r="151" spans="1:126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</row>
    <row r="152" spans="1:126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</row>
    <row r="153" spans="1:126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</row>
    <row r="154" spans="1:126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</row>
    <row r="155" spans="1:126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</row>
    <row r="156" spans="1:12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</row>
    <row r="157" spans="1:126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</row>
    <row r="158" spans="1:126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</row>
    <row r="159" spans="1:126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</row>
    <row r="160" spans="1:126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</row>
    <row r="161" spans="1:126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</row>
    <row r="162" spans="1:126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</row>
    <row r="163" spans="1:126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</row>
    <row r="164" spans="1:126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</row>
    <row r="165" spans="1:126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</row>
    <row r="166" spans="1:12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</row>
    <row r="167" spans="1:126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</row>
    <row r="168" spans="1:126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</row>
    <row r="169" spans="1:126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</row>
    <row r="170" spans="1:126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</row>
    <row r="171" spans="1:126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</row>
    <row r="172" spans="1:126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</row>
    <row r="173" spans="1:126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</row>
    <row r="174" spans="1:126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</row>
    <row r="175" spans="1:126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</row>
    <row r="176" spans="1:12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</row>
    <row r="177" spans="1:12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</row>
    <row r="178" spans="1:12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</row>
    <row r="179" spans="1:12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</row>
    <row r="180" spans="1:12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</row>
    <row r="181" spans="1:12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</row>
    <row r="182" spans="1:12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</row>
    <row r="183" spans="1:12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</row>
    <row r="184" spans="1:12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</row>
    <row r="185" spans="1:12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</row>
    <row r="186" spans="1:12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</row>
    <row r="187" spans="1:12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</row>
    <row r="188" spans="1:12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</row>
    <row r="189" spans="1:12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</row>
    <row r="190" spans="1:12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</row>
    <row r="191" spans="1:12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</row>
    <row r="192" spans="1:12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</row>
    <row r="193" spans="1:12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</row>
    <row r="194" spans="1:12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</row>
    <row r="195" spans="1:12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</row>
    <row r="196" spans="1:12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</row>
    <row r="197" spans="1:12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</row>
    <row r="198" spans="1:12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</row>
    <row r="199" spans="1:12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</row>
    <row r="200" spans="1:12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</row>
    <row r="201" spans="1:12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</row>
    <row r="202" spans="1:126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</row>
    <row r="203" spans="1:126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</row>
    <row r="204" spans="1:126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</row>
    <row r="205" spans="1:126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</row>
    <row r="206" spans="1:12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</row>
    <row r="207" spans="1:126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</row>
    <row r="208" spans="1:126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</row>
    <row r="209" spans="1:126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</row>
    <row r="210" spans="1:126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</row>
    <row r="211" spans="1:126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</row>
    <row r="212" spans="1:126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</row>
    <row r="213" spans="1:126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</row>
    <row r="214" spans="1:126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</row>
    <row r="215" spans="1:126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</row>
    <row r="216" spans="1:12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</row>
    <row r="217" spans="1:126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</row>
    <row r="218" spans="1:126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</row>
    <row r="219" spans="1:126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</row>
    <row r="220" spans="1:126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</row>
    <row r="221" spans="1:126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</row>
    <row r="222" spans="1:126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</row>
    <row r="223" spans="1:126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</row>
    <row r="224" spans="1:126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</row>
    <row r="225" spans="1:126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</row>
    <row r="226" spans="1:1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</row>
    <row r="227" spans="1:126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</row>
    <row r="228" spans="1:126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</row>
    <row r="229" spans="1:126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</row>
    <row r="230" spans="1:126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</row>
    <row r="231" spans="1:126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</row>
    <row r="232" spans="1:126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</row>
    <row r="233" spans="1:126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</row>
    <row r="234" spans="1:126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</row>
    <row r="235" spans="1:126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</row>
    <row r="236" spans="1:12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</row>
    <row r="237" spans="1:126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</row>
    <row r="238" spans="1:126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</row>
    <row r="239" spans="1:126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</row>
    <row r="240" spans="1:126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</row>
    <row r="241" spans="1:126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</row>
    <row r="242" spans="1:126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</row>
    <row r="243" spans="1:126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</row>
    <row r="244" spans="1:126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</row>
    <row r="245" spans="1:126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</row>
    <row r="246" spans="1:12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</row>
    <row r="247" spans="1:126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</row>
    <row r="248" spans="1:126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</row>
    <row r="249" spans="1:126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</row>
    <row r="250" spans="1:126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</row>
    <row r="251" spans="1:126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</row>
    <row r="252" spans="1:126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</row>
    <row r="253" spans="1:126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</row>
    <row r="254" spans="1:126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</row>
    <row r="255" spans="1:126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</row>
    <row r="256" spans="1:12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1"/>
      <c r="DF256" s="21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</row>
    <row r="257" spans="1:126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</row>
    <row r="258" spans="1:126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</row>
    <row r="259" spans="1:126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</row>
    <row r="260" spans="1:126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</row>
    <row r="261" spans="1:126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</row>
    <row r="262" spans="1:126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1"/>
      <c r="DF262" s="21"/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</row>
    <row r="263" spans="1:126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1"/>
      <c r="DF263" s="21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</row>
    <row r="264" spans="1:126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</row>
    <row r="265" spans="1:126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1"/>
      <c r="DF265" s="21"/>
      <c r="DG265" s="21"/>
      <c r="DH265" s="21"/>
      <c r="DI265" s="21"/>
      <c r="DJ265" s="21"/>
      <c r="DK265" s="21"/>
      <c r="DL265" s="21"/>
      <c r="DM265" s="21"/>
      <c r="DN265" s="21"/>
      <c r="DO265" s="21"/>
      <c r="DP265" s="21"/>
      <c r="DQ265" s="21"/>
      <c r="DR265" s="21"/>
      <c r="DS265" s="21"/>
      <c r="DT265" s="21"/>
      <c r="DU265" s="21"/>
      <c r="DV265" s="21"/>
    </row>
    <row r="266" spans="1:12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1"/>
      <c r="DF266" s="21"/>
      <c r="DG266" s="21"/>
      <c r="DH266" s="21"/>
      <c r="DI266" s="21"/>
      <c r="DJ266" s="21"/>
      <c r="DK266" s="21"/>
      <c r="DL266" s="21"/>
      <c r="DM266" s="21"/>
      <c r="DN266" s="21"/>
      <c r="DO266" s="21"/>
      <c r="DP266" s="21"/>
      <c r="DQ266" s="21"/>
      <c r="DR266" s="21"/>
      <c r="DS266" s="21"/>
      <c r="DT266" s="21"/>
      <c r="DU266" s="21"/>
      <c r="DV266" s="21"/>
    </row>
    <row r="267" spans="1:126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1"/>
      <c r="DF267" s="21"/>
      <c r="DG267" s="21"/>
      <c r="DH267" s="21"/>
      <c r="DI267" s="21"/>
      <c r="DJ267" s="21"/>
      <c r="DK267" s="21"/>
      <c r="DL267" s="21"/>
      <c r="DM267" s="21"/>
      <c r="DN267" s="21"/>
      <c r="DO267" s="21"/>
      <c r="DP267" s="21"/>
      <c r="DQ267" s="21"/>
      <c r="DR267" s="21"/>
      <c r="DS267" s="21"/>
      <c r="DT267" s="21"/>
      <c r="DU267" s="21"/>
      <c r="DV267" s="21"/>
    </row>
    <row r="268" spans="1:126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1"/>
      <c r="DF268" s="21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</row>
    <row r="269" spans="1:126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</row>
    <row r="270" spans="1:126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</row>
    <row r="271" spans="1:126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1"/>
      <c r="DF271" s="21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</row>
    <row r="272" spans="1:126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/>
      <c r="DT272" s="21"/>
      <c r="DU272" s="21"/>
      <c r="DV272" s="21"/>
    </row>
    <row r="273" spans="1:126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</row>
    <row r="274" spans="1:126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</row>
    <row r="275" spans="1:126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1"/>
      <c r="DF275" s="21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/>
      <c r="DS275" s="21"/>
      <c r="DT275" s="21"/>
      <c r="DU275" s="21"/>
      <c r="DV275" s="21"/>
    </row>
    <row r="276" spans="1:12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1"/>
      <c r="DF276" s="21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/>
      <c r="DS276" s="21"/>
      <c r="DT276" s="21"/>
      <c r="DU276" s="21"/>
      <c r="DV276" s="21"/>
    </row>
    <row r="277" spans="1:126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</row>
    <row r="278" spans="1:126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</row>
    <row r="279" spans="1:126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1"/>
      <c r="DF279" s="21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/>
      <c r="DR279" s="21"/>
      <c r="DS279" s="21"/>
      <c r="DT279" s="21"/>
      <c r="DU279" s="21"/>
      <c r="DV279" s="21"/>
    </row>
    <row r="280" spans="1:126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1"/>
      <c r="DF280" s="21"/>
      <c r="DG280" s="21"/>
      <c r="DH280" s="21"/>
      <c r="DI280" s="21"/>
      <c r="DJ280" s="21"/>
      <c r="DK280" s="21"/>
      <c r="DL280" s="21"/>
      <c r="DM280" s="21"/>
      <c r="DN280" s="21"/>
      <c r="DO280" s="21"/>
      <c r="DP280" s="21"/>
      <c r="DQ280" s="21"/>
      <c r="DR280" s="21"/>
      <c r="DS280" s="21"/>
      <c r="DT280" s="21"/>
      <c r="DU280" s="21"/>
      <c r="DV280" s="21"/>
    </row>
    <row r="281" spans="1:126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1"/>
      <c r="DF281" s="21"/>
      <c r="DG281" s="21"/>
      <c r="DH281" s="21"/>
      <c r="DI281" s="21"/>
      <c r="DJ281" s="21"/>
      <c r="DK281" s="21"/>
      <c r="DL281" s="21"/>
      <c r="DM281" s="21"/>
      <c r="DN281" s="21"/>
      <c r="DO281" s="21"/>
      <c r="DP281" s="21"/>
      <c r="DQ281" s="21"/>
      <c r="DR281" s="21"/>
      <c r="DS281" s="21"/>
      <c r="DT281" s="21"/>
      <c r="DU281" s="21"/>
      <c r="DV281" s="21"/>
    </row>
    <row r="282" spans="1:126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1"/>
      <c r="DF282" s="21"/>
      <c r="DG282" s="21"/>
      <c r="DH282" s="21"/>
      <c r="DI282" s="21"/>
      <c r="DJ282" s="21"/>
      <c r="DK282" s="21"/>
      <c r="DL282" s="21"/>
      <c r="DM282" s="21"/>
      <c r="DN282" s="21"/>
      <c r="DO282" s="21"/>
      <c r="DP282" s="21"/>
      <c r="DQ282" s="21"/>
      <c r="DR282" s="21"/>
      <c r="DS282" s="21"/>
      <c r="DT282" s="21"/>
      <c r="DU282" s="21"/>
      <c r="DV282" s="21"/>
    </row>
    <row r="283" spans="1:126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  <c r="DB283" s="21"/>
      <c r="DC283" s="21"/>
      <c r="DD283" s="21"/>
      <c r="DE283" s="21"/>
      <c r="DF283" s="21"/>
      <c r="DG283" s="21"/>
      <c r="DH283" s="21"/>
      <c r="DI283" s="21"/>
      <c r="DJ283" s="21"/>
      <c r="DK283" s="21"/>
      <c r="DL283" s="21"/>
      <c r="DM283" s="21"/>
      <c r="DN283" s="21"/>
      <c r="DO283" s="21"/>
      <c r="DP283" s="21"/>
      <c r="DQ283" s="21"/>
      <c r="DR283" s="21"/>
      <c r="DS283" s="21"/>
      <c r="DT283" s="21"/>
      <c r="DU283" s="21"/>
      <c r="DV283" s="21"/>
    </row>
    <row r="284" spans="1:126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1"/>
      <c r="DF284" s="21"/>
      <c r="DG284" s="21"/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</row>
    <row r="285" spans="1:126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1"/>
      <c r="DF285" s="21"/>
      <c r="DG285" s="21"/>
      <c r="DH285" s="21"/>
      <c r="DI285" s="21"/>
      <c r="DJ285" s="21"/>
      <c r="DK285" s="21"/>
      <c r="DL285" s="21"/>
      <c r="DM285" s="21"/>
      <c r="DN285" s="21"/>
      <c r="DO285" s="21"/>
      <c r="DP285" s="21"/>
      <c r="DQ285" s="21"/>
      <c r="DR285" s="21"/>
      <c r="DS285" s="21"/>
      <c r="DT285" s="21"/>
      <c r="DU285" s="21"/>
      <c r="DV285" s="21"/>
    </row>
    <row r="286" spans="1:12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  <c r="DB286" s="21"/>
      <c r="DC286" s="21"/>
      <c r="DD286" s="21"/>
      <c r="DE286" s="21"/>
      <c r="DF286" s="21"/>
      <c r="DG286" s="21"/>
      <c r="DH286" s="21"/>
      <c r="DI286" s="21"/>
      <c r="DJ286" s="21"/>
      <c r="DK286" s="21"/>
      <c r="DL286" s="21"/>
      <c r="DM286" s="21"/>
      <c r="DN286" s="21"/>
      <c r="DO286" s="21"/>
      <c r="DP286" s="21"/>
      <c r="DQ286" s="21"/>
      <c r="DR286" s="21"/>
      <c r="DS286" s="21"/>
      <c r="DT286" s="21"/>
      <c r="DU286" s="21"/>
      <c r="DV286" s="21"/>
    </row>
    <row r="287" spans="1:126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  <c r="DB287" s="21"/>
      <c r="DC287" s="21"/>
      <c r="DD287" s="21"/>
      <c r="DE287" s="21"/>
      <c r="DF287" s="21"/>
      <c r="DG287" s="21"/>
      <c r="DH287" s="21"/>
      <c r="DI287" s="21"/>
      <c r="DJ287" s="21"/>
      <c r="DK287" s="21"/>
      <c r="DL287" s="21"/>
      <c r="DM287" s="21"/>
      <c r="DN287" s="21"/>
      <c r="DO287" s="21"/>
      <c r="DP287" s="21"/>
      <c r="DQ287" s="21"/>
      <c r="DR287" s="21"/>
      <c r="DS287" s="21"/>
      <c r="DT287" s="21"/>
      <c r="DU287" s="21"/>
      <c r="DV287" s="21"/>
    </row>
    <row r="288" spans="1:126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21"/>
      <c r="CS288" s="21"/>
      <c r="CT288" s="21"/>
      <c r="CU288" s="21"/>
      <c r="CV288" s="21"/>
      <c r="CW288" s="21"/>
      <c r="CX288" s="21"/>
      <c r="CY288" s="21"/>
      <c r="CZ288" s="21"/>
      <c r="DA288" s="21"/>
      <c r="DB288" s="21"/>
      <c r="DC288" s="21"/>
      <c r="DD288" s="21"/>
      <c r="DE288" s="21"/>
      <c r="DF288" s="21"/>
      <c r="DG288" s="21"/>
      <c r="DH288" s="21"/>
      <c r="DI288" s="21"/>
      <c r="DJ288" s="21"/>
      <c r="DK288" s="21"/>
      <c r="DL288" s="21"/>
      <c r="DM288" s="21"/>
      <c r="DN288" s="21"/>
      <c r="DO288" s="21"/>
      <c r="DP288" s="21"/>
      <c r="DQ288" s="21"/>
      <c r="DR288" s="21"/>
      <c r="DS288" s="21"/>
      <c r="DT288" s="21"/>
      <c r="DU288" s="21"/>
      <c r="DV288" s="21"/>
    </row>
    <row r="289" spans="1:126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  <c r="CS289" s="21"/>
      <c r="CT289" s="21"/>
      <c r="CU289" s="21"/>
      <c r="CV289" s="21"/>
      <c r="CW289" s="21"/>
      <c r="CX289" s="21"/>
      <c r="CY289" s="21"/>
      <c r="CZ289" s="21"/>
      <c r="DA289" s="21"/>
      <c r="DB289" s="21"/>
      <c r="DC289" s="21"/>
      <c r="DD289" s="21"/>
      <c r="DE289" s="21"/>
      <c r="DF289" s="21"/>
      <c r="DG289" s="21"/>
      <c r="DH289" s="21"/>
      <c r="DI289" s="21"/>
      <c r="DJ289" s="21"/>
      <c r="DK289" s="21"/>
      <c r="DL289" s="21"/>
      <c r="DM289" s="21"/>
      <c r="DN289" s="21"/>
      <c r="DO289" s="21"/>
      <c r="DP289" s="21"/>
      <c r="DQ289" s="21"/>
      <c r="DR289" s="21"/>
      <c r="DS289" s="21"/>
      <c r="DT289" s="21"/>
      <c r="DU289" s="21"/>
      <c r="DV289" s="21"/>
    </row>
    <row r="290" spans="1:126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1"/>
      <c r="DF290" s="21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</row>
    <row r="291" spans="1:126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1"/>
      <c r="DF291" s="21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</row>
    <row r="292" spans="1:126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  <c r="CS292" s="21"/>
      <c r="CT292" s="21"/>
      <c r="CU292" s="21"/>
      <c r="CV292" s="21"/>
      <c r="CW292" s="21"/>
      <c r="CX292" s="21"/>
      <c r="CY292" s="21"/>
      <c r="CZ292" s="21"/>
      <c r="DA292" s="21"/>
      <c r="DB292" s="21"/>
      <c r="DC292" s="21"/>
      <c r="DD292" s="21"/>
      <c r="DE292" s="21"/>
      <c r="DF292" s="21"/>
      <c r="DG292" s="21"/>
      <c r="DH292" s="21"/>
      <c r="DI292" s="21"/>
      <c r="DJ292" s="21"/>
      <c r="DK292" s="21"/>
      <c r="DL292" s="21"/>
      <c r="DM292" s="21"/>
      <c r="DN292" s="21"/>
      <c r="DO292" s="21"/>
      <c r="DP292" s="21"/>
      <c r="DQ292" s="21"/>
      <c r="DR292" s="21"/>
      <c r="DS292" s="21"/>
      <c r="DT292" s="21"/>
      <c r="DU292" s="21"/>
      <c r="DV292" s="21"/>
    </row>
    <row r="293" spans="1:126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/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1"/>
      <c r="DF293" s="21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</row>
    <row r="294" spans="1:126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1"/>
      <c r="DC294" s="21"/>
      <c r="DD294" s="21"/>
      <c r="DE294" s="21"/>
      <c r="DF294" s="21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/>
      <c r="DR294" s="21"/>
      <c r="DS294" s="21"/>
      <c r="DT294" s="21"/>
      <c r="DU294" s="21"/>
      <c r="DV294" s="21"/>
    </row>
    <row r="295" spans="1:126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21"/>
      <c r="CS295" s="21"/>
      <c r="CT295" s="21"/>
      <c r="CU295" s="21"/>
      <c r="CV295" s="21"/>
      <c r="CW295" s="21"/>
      <c r="CX295" s="21"/>
      <c r="CY295" s="21"/>
      <c r="CZ295" s="21"/>
      <c r="DA295" s="21"/>
      <c r="DB295" s="21"/>
      <c r="DC295" s="21"/>
      <c r="DD295" s="21"/>
      <c r="DE295" s="21"/>
      <c r="DF295" s="21"/>
      <c r="DG295" s="21"/>
      <c r="DH295" s="21"/>
      <c r="DI295" s="21"/>
      <c r="DJ295" s="21"/>
      <c r="DK295" s="21"/>
      <c r="DL295" s="21"/>
      <c r="DM295" s="21"/>
      <c r="DN295" s="21"/>
      <c r="DO295" s="21"/>
      <c r="DP295" s="21"/>
      <c r="DQ295" s="21"/>
      <c r="DR295" s="21"/>
      <c r="DS295" s="21"/>
      <c r="DT295" s="21"/>
      <c r="DU295" s="21"/>
      <c r="DV295" s="21"/>
    </row>
    <row r="296" spans="1:12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1"/>
      <c r="CR296" s="21"/>
      <c r="CS296" s="21"/>
      <c r="CT296" s="21"/>
      <c r="CU296" s="21"/>
      <c r="CV296" s="21"/>
      <c r="CW296" s="21"/>
      <c r="CX296" s="21"/>
      <c r="CY296" s="21"/>
      <c r="CZ296" s="21"/>
      <c r="DA296" s="21"/>
      <c r="DB296" s="21"/>
      <c r="DC296" s="21"/>
      <c r="DD296" s="21"/>
      <c r="DE296" s="21"/>
      <c r="DF296" s="21"/>
      <c r="DG296" s="21"/>
      <c r="DH296" s="21"/>
      <c r="DI296" s="21"/>
      <c r="DJ296" s="21"/>
      <c r="DK296" s="21"/>
      <c r="DL296" s="21"/>
      <c r="DM296" s="21"/>
      <c r="DN296" s="21"/>
      <c r="DO296" s="21"/>
      <c r="DP296" s="21"/>
      <c r="DQ296" s="21"/>
      <c r="DR296" s="21"/>
      <c r="DS296" s="21"/>
      <c r="DT296" s="21"/>
      <c r="DU296" s="21"/>
      <c r="DV296" s="21"/>
    </row>
    <row r="297" spans="1:126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21"/>
      <c r="CS297" s="21"/>
      <c r="CT297" s="21"/>
      <c r="CU297" s="21"/>
      <c r="CV297" s="21"/>
      <c r="CW297" s="21"/>
      <c r="CX297" s="21"/>
      <c r="CY297" s="21"/>
      <c r="CZ297" s="21"/>
      <c r="DA297" s="21"/>
      <c r="DB297" s="21"/>
      <c r="DC297" s="21"/>
      <c r="DD297" s="21"/>
      <c r="DE297" s="21"/>
      <c r="DF297" s="21"/>
      <c r="DG297" s="21"/>
      <c r="DH297" s="21"/>
      <c r="DI297" s="21"/>
      <c r="DJ297" s="21"/>
      <c r="DK297" s="21"/>
      <c r="DL297" s="21"/>
      <c r="DM297" s="21"/>
      <c r="DN297" s="21"/>
      <c r="DO297" s="21"/>
      <c r="DP297" s="21"/>
      <c r="DQ297" s="21"/>
      <c r="DR297" s="21"/>
      <c r="DS297" s="21"/>
      <c r="DT297" s="21"/>
      <c r="DU297" s="21"/>
      <c r="DV297" s="21"/>
    </row>
    <row r="298" spans="1:126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1"/>
      <c r="CP298" s="21"/>
      <c r="CQ298" s="21"/>
      <c r="CR298" s="21"/>
      <c r="CS298" s="21"/>
      <c r="CT298" s="21"/>
      <c r="CU298" s="21"/>
      <c r="CV298" s="21"/>
      <c r="CW298" s="21"/>
      <c r="CX298" s="21"/>
      <c r="CY298" s="21"/>
      <c r="CZ298" s="21"/>
      <c r="DA298" s="21"/>
      <c r="DB298" s="21"/>
      <c r="DC298" s="21"/>
      <c r="DD298" s="21"/>
      <c r="DE298" s="21"/>
      <c r="DF298" s="21"/>
      <c r="DG298" s="21"/>
      <c r="DH298" s="21"/>
      <c r="DI298" s="21"/>
      <c r="DJ298" s="21"/>
      <c r="DK298" s="21"/>
      <c r="DL298" s="21"/>
      <c r="DM298" s="21"/>
      <c r="DN298" s="21"/>
      <c r="DO298" s="21"/>
      <c r="DP298" s="21"/>
      <c r="DQ298" s="21"/>
      <c r="DR298" s="21"/>
      <c r="DS298" s="21"/>
      <c r="DT298" s="21"/>
      <c r="DU298" s="21"/>
      <c r="DV298" s="21"/>
    </row>
    <row r="299" spans="1:126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1"/>
      <c r="CP299" s="21"/>
      <c r="CQ299" s="21"/>
      <c r="CR299" s="21"/>
      <c r="CS299" s="21"/>
      <c r="CT299" s="21"/>
      <c r="CU299" s="21"/>
      <c r="CV299" s="21"/>
      <c r="CW299" s="21"/>
      <c r="CX299" s="21"/>
      <c r="CY299" s="21"/>
      <c r="CZ299" s="21"/>
      <c r="DA299" s="21"/>
      <c r="DB299" s="21"/>
      <c r="DC299" s="21"/>
      <c r="DD299" s="21"/>
      <c r="DE299" s="21"/>
      <c r="DF299" s="21"/>
      <c r="DG299" s="21"/>
      <c r="DH299" s="21"/>
      <c r="DI299" s="21"/>
      <c r="DJ299" s="21"/>
      <c r="DK299" s="21"/>
      <c r="DL299" s="21"/>
      <c r="DM299" s="21"/>
      <c r="DN299" s="21"/>
      <c r="DO299" s="21"/>
      <c r="DP299" s="21"/>
      <c r="DQ299" s="21"/>
      <c r="DR299" s="21"/>
      <c r="DS299" s="21"/>
      <c r="DT299" s="21"/>
      <c r="DU299" s="21"/>
      <c r="DV299" s="21"/>
    </row>
    <row r="300" spans="1:126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1"/>
      <c r="DC300" s="21"/>
      <c r="DD300" s="21"/>
      <c r="DE300" s="21"/>
      <c r="DF300" s="21"/>
      <c r="DG300" s="21"/>
      <c r="DH300" s="21"/>
      <c r="DI300" s="21"/>
      <c r="DJ300" s="21"/>
      <c r="DK300" s="21"/>
      <c r="DL300" s="21"/>
      <c r="DM300" s="21"/>
      <c r="DN300" s="21"/>
      <c r="DO300" s="21"/>
      <c r="DP300" s="21"/>
      <c r="DQ300" s="21"/>
      <c r="DR300" s="21"/>
      <c r="DS300" s="21"/>
      <c r="DT300" s="21"/>
      <c r="DU300" s="21"/>
      <c r="DV300" s="21"/>
    </row>
    <row r="301" spans="1:126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21"/>
      <c r="CS301" s="21"/>
      <c r="CT301" s="21"/>
      <c r="CU301" s="21"/>
      <c r="CV301" s="21"/>
      <c r="CW301" s="21"/>
      <c r="CX301" s="21"/>
      <c r="CY301" s="21"/>
      <c r="CZ301" s="21"/>
      <c r="DA301" s="21"/>
      <c r="DB301" s="21"/>
      <c r="DC301" s="21"/>
      <c r="DD301" s="21"/>
      <c r="DE301" s="21"/>
      <c r="DF301" s="21"/>
      <c r="DG301" s="21"/>
      <c r="DH301" s="21"/>
      <c r="DI301" s="21"/>
      <c r="DJ301" s="21"/>
      <c r="DK301" s="21"/>
      <c r="DL301" s="21"/>
      <c r="DM301" s="21"/>
      <c r="DN301" s="21"/>
      <c r="DO301" s="21"/>
      <c r="DP301" s="21"/>
      <c r="DQ301" s="21"/>
      <c r="DR301" s="21"/>
      <c r="DS301" s="21"/>
      <c r="DT301" s="21"/>
      <c r="DU301" s="21"/>
      <c r="DV301" s="21"/>
    </row>
    <row r="302" spans="1:126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1"/>
      <c r="CG302" s="21"/>
      <c r="CH302" s="21"/>
      <c r="CI302" s="21"/>
      <c r="CJ302" s="21"/>
      <c r="CK302" s="21"/>
      <c r="CL302" s="21"/>
      <c r="CM302" s="21"/>
      <c r="CN302" s="21"/>
      <c r="CO302" s="21"/>
      <c r="CP302" s="21"/>
      <c r="CQ302" s="21"/>
      <c r="CR302" s="21"/>
      <c r="CS302" s="21"/>
      <c r="CT302" s="21"/>
      <c r="CU302" s="21"/>
      <c r="CV302" s="21"/>
      <c r="CW302" s="21"/>
      <c r="CX302" s="21"/>
      <c r="CY302" s="21"/>
      <c r="CZ302" s="21"/>
      <c r="DA302" s="21"/>
      <c r="DB302" s="21"/>
      <c r="DC302" s="21"/>
      <c r="DD302" s="21"/>
      <c r="DE302" s="21"/>
      <c r="DF302" s="21"/>
      <c r="DG302" s="21"/>
      <c r="DH302" s="21"/>
      <c r="DI302" s="21"/>
      <c r="DJ302" s="21"/>
      <c r="DK302" s="21"/>
      <c r="DL302" s="21"/>
      <c r="DM302" s="21"/>
      <c r="DN302" s="21"/>
      <c r="DO302" s="21"/>
      <c r="DP302" s="21"/>
      <c r="DQ302" s="21"/>
      <c r="DR302" s="21"/>
      <c r="DS302" s="21"/>
      <c r="DT302" s="21"/>
      <c r="DU302" s="21"/>
      <c r="DV302" s="21"/>
    </row>
    <row r="303" spans="1:126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  <c r="CJ303" s="21"/>
      <c r="CK303" s="21"/>
      <c r="CL303" s="21"/>
      <c r="CM303" s="21"/>
      <c r="CN303" s="21"/>
      <c r="CO303" s="21"/>
      <c r="CP303" s="21"/>
      <c r="CQ303" s="21"/>
      <c r="CR303" s="21"/>
      <c r="CS303" s="21"/>
      <c r="CT303" s="21"/>
      <c r="CU303" s="21"/>
      <c r="CV303" s="21"/>
      <c r="CW303" s="21"/>
      <c r="CX303" s="21"/>
      <c r="CY303" s="21"/>
      <c r="CZ303" s="21"/>
      <c r="DA303" s="21"/>
      <c r="DB303" s="21"/>
      <c r="DC303" s="21"/>
      <c r="DD303" s="21"/>
      <c r="DE303" s="21"/>
      <c r="DF303" s="21"/>
      <c r="DG303" s="21"/>
      <c r="DH303" s="21"/>
      <c r="DI303" s="21"/>
      <c r="DJ303" s="21"/>
      <c r="DK303" s="21"/>
      <c r="DL303" s="21"/>
      <c r="DM303" s="21"/>
      <c r="DN303" s="21"/>
      <c r="DO303" s="21"/>
      <c r="DP303" s="21"/>
      <c r="DQ303" s="21"/>
      <c r="DR303" s="21"/>
      <c r="DS303" s="21"/>
      <c r="DT303" s="21"/>
      <c r="DU303" s="21"/>
      <c r="DV303" s="21"/>
    </row>
    <row r="304" spans="1:126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1"/>
      <c r="CP304" s="21"/>
      <c r="CQ304" s="21"/>
      <c r="CR304" s="21"/>
      <c r="CS304" s="21"/>
      <c r="CT304" s="21"/>
      <c r="CU304" s="21"/>
      <c r="CV304" s="21"/>
      <c r="CW304" s="21"/>
      <c r="CX304" s="21"/>
      <c r="CY304" s="21"/>
      <c r="CZ304" s="21"/>
      <c r="DA304" s="21"/>
      <c r="DB304" s="21"/>
      <c r="DC304" s="21"/>
      <c r="DD304" s="21"/>
      <c r="DE304" s="21"/>
      <c r="DF304" s="21"/>
      <c r="DG304" s="21"/>
      <c r="DH304" s="21"/>
      <c r="DI304" s="21"/>
      <c r="DJ304" s="21"/>
      <c r="DK304" s="21"/>
      <c r="DL304" s="21"/>
      <c r="DM304" s="21"/>
      <c r="DN304" s="21"/>
      <c r="DO304" s="21"/>
      <c r="DP304" s="21"/>
      <c r="DQ304" s="21"/>
      <c r="DR304" s="21"/>
      <c r="DS304" s="21"/>
      <c r="DT304" s="21"/>
      <c r="DU304" s="21"/>
      <c r="DV304" s="21"/>
    </row>
    <row r="305" spans="1:126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21"/>
      <c r="CS305" s="21"/>
      <c r="CT305" s="21"/>
      <c r="CU305" s="21"/>
      <c r="CV305" s="21"/>
      <c r="CW305" s="21"/>
      <c r="CX305" s="21"/>
      <c r="CY305" s="21"/>
      <c r="CZ305" s="21"/>
      <c r="DA305" s="21"/>
      <c r="DB305" s="21"/>
      <c r="DC305" s="21"/>
      <c r="DD305" s="21"/>
      <c r="DE305" s="21"/>
      <c r="DF305" s="21"/>
      <c r="DG305" s="21"/>
      <c r="DH305" s="21"/>
      <c r="DI305" s="21"/>
      <c r="DJ305" s="21"/>
      <c r="DK305" s="21"/>
      <c r="DL305" s="21"/>
      <c r="DM305" s="21"/>
      <c r="DN305" s="21"/>
      <c r="DO305" s="21"/>
      <c r="DP305" s="21"/>
      <c r="DQ305" s="21"/>
      <c r="DR305" s="21"/>
      <c r="DS305" s="21"/>
      <c r="DT305" s="21"/>
      <c r="DU305" s="21"/>
      <c r="DV305" s="21"/>
    </row>
    <row r="306" spans="1:12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21"/>
      <c r="CS306" s="21"/>
      <c r="CT306" s="21"/>
      <c r="CU306" s="21"/>
      <c r="CV306" s="21"/>
      <c r="CW306" s="21"/>
      <c r="CX306" s="21"/>
      <c r="CY306" s="21"/>
      <c r="CZ306" s="21"/>
      <c r="DA306" s="21"/>
      <c r="DB306" s="21"/>
      <c r="DC306" s="21"/>
      <c r="DD306" s="21"/>
      <c r="DE306" s="21"/>
      <c r="DF306" s="21"/>
      <c r="DG306" s="21"/>
      <c r="DH306" s="21"/>
      <c r="DI306" s="21"/>
      <c r="DJ306" s="21"/>
      <c r="DK306" s="21"/>
      <c r="DL306" s="21"/>
      <c r="DM306" s="21"/>
      <c r="DN306" s="21"/>
      <c r="DO306" s="21"/>
      <c r="DP306" s="21"/>
      <c r="DQ306" s="21"/>
      <c r="DR306" s="21"/>
      <c r="DS306" s="21"/>
      <c r="DT306" s="21"/>
      <c r="DU306" s="21"/>
      <c r="DV306" s="21"/>
    </row>
    <row r="307" spans="1:126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  <c r="CK307" s="21"/>
      <c r="CL307" s="21"/>
      <c r="CM307" s="21"/>
      <c r="CN307" s="21"/>
      <c r="CO307" s="21"/>
      <c r="CP307" s="21"/>
      <c r="CQ307" s="21"/>
      <c r="CR307" s="21"/>
      <c r="CS307" s="21"/>
      <c r="CT307" s="21"/>
      <c r="CU307" s="21"/>
      <c r="CV307" s="21"/>
      <c r="CW307" s="21"/>
      <c r="CX307" s="21"/>
      <c r="CY307" s="21"/>
      <c r="CZ307" s="21"/>
      <c r="DA307" s="21"/>
      <c r="DB307" s="21"/>
      <c r="DC307" s="21"/>
      <c r="DD307" s="21"/>
      <c r="DE307" s="21"/>
      <c r="DF307" s="21"/>
      <c r="DG307" s="21"/>
      <c r="DH307" s="21"/>
      <c r="DI307" s="21"/>
      <c r="DJ307" s="21"/>
      <c r="DK307" s="21"/>
      <c r="DL307" s="21"/>
      <c r="DM307" s="21"/>
      <c r="DN307" s="21"/>
      <c r="DO307" s="21"/>
      <c r="DP307" s="21"/>
      <c r="DQ307" s="21"/>
      <c r="DR307" s="21"/>
      <c r="DS307" s="21"/>
      <c r="DT307" s="21"/>
      <c r="DU307" s="21"/>
      <c r="DV307" s="21"/>
    </row>
    <row r="308" spans="1:126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/>
      <c r="CH308" s="21"/>
      <c r="CI308" s="21"/>
      <c r="CJ308" s="21"/>
      <c r="CK308" s="21"/>
      <c r="CL308" s="21"/>
      <c r="CM308" s="21"/>
      <c r="CN308" s="21"/>
      <c r="CO308" s="21"/>
      <c r="CP308" s="21"/>
      <c r="CQ308" s="21"/>
      <c r="CR308" s="21"/>
      <c r="CS308" s="21"/>
      <c r="CT308" s="21"/>
      <c r="CU308" s="21"/>
      <c r="CV308" s="21"/>
      <c r="CW308" s="21"/>
      <c r="CX308" s="21"/>
      <c r="CY308" s="21"/>
      <c r="CZ308" s="21"/>
      <c r="DA308" s="21"/>
      <c r="DB308" s="21"/>
      <c r="DC308" s="21"/>
      <c r="DD308" s="21"/>
      <c r="DE308" s="21"/>
      <c r="DF308" s="21"/>
      <c r="DG308" s="21"/>
      <c r="DH308" s="21"/>
      <c r="DI308" s="21"/>
      <c r="DJ308" s="21"/>
      <c r="DK308" s="21"/>
      <c r="DL308" s="21"/>
      <c r="DM308" s="21"/>
      <c r="DN308" s="21"/>
      <c r="DO308" s="21"/>
      <c r="DP308" s="21"/>
      <c r="DQ308" s="21"/>
      <c r="DR308" s="21"/>
      <c r="DS308" s="21"/>
      <c r="DT308" s="21"/>
      <c r="DU308" s="21"/>
      <c r="DV308" s="21"/>
    </row>
    <row r="309" spans="1:126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21"/>
      <c r="CS309" s="21"/>
      <c r="CT309" s="21"/>
      <c r="CU309" s="21"/>
      <c r="CV309" s="21"/>
      <c r="CW309" s="21"/>
      <c r="CX309" s="21"/>
      <c r="CY309" s="21"/>
      <c r="CZ309" s="21"/>
      <c r="DA309" s="21"/>
      <c r="DB309" s="21"/>
      <c r="DC309" s="21"/>
      <c r="DD309" s="21"/>
      <c r="DE309" s="21"/>
      <c r="DF309" s="21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/>
      <c r="DR309" s="21"/>
      <c r="DS309" s="21"/>
      <c r="DT309" s="21"/>
      <c r="DU309" s="21"/>
      <c r="DV309" s="21"/>
    </row>
    <row r="310" spans="1:126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21"/>
      <c r="CS310" s="21"/>
      <c r="CT310" s="21"/>
      <c r="CU310" s="21"/>
      <c r="CV310" s="21"/>
      <c r="CW310" s="21"/>
      <c r="CX310" s="21"/>
      <c r="CY310" s="21"/>
      <c r="CZ310" s="21"/>
      <c r="DA310" s="21"/>
      <c r="DB310" s="21"/>
      <c r="DC310" s="21"/>
      <c r="DD310" s="21"/>
      <c r="DE310" s="21"/>
      <c r="DF310" s="21"/>
      <c r="DG310" s="21"/>
      <c r="DH310" s="21"/>
      <c r="DI310" s="21"/>
      <c r="DJ310" s="21"/>
      <c r="DK310" s="21"/>
      <c r="DL310" s="21"/>
      <c r="DM310" s="21"/>
      <c r="DN310" s="21"/>
      <c r="DO310" s="21"/>
      <c r="DP310" s="21"/>
      <c r="DQ310" s="21"/>
      <c r="DR310" s="21"/>
      <c r="DS310" s="21"/>
      <c r="DT310" s="21"/>
      <c r="DU310" s="21"/>
      <c r="DV310" s="21"/>
    </row>
    <row r="311" spans="1:126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/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1"/>
      <c r="DF311" s="21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</row>
    <row r="312" spans="1:126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1"/>
      <c r="CP312" s="21"/>
      <c r="CQ312" s="21"/>
      <c r="CR312" s="21"/>
      <c r="CS312" s="21"/>
      <c r="CT312" s="21"/>
      <c r="CU312" s="21"/>
      <c r="CV312" s="21"/>
      <c r="CW312" s="21"/>
      <c r="CX312" s="21"/>
      <c r="CY312" s="21"/>
      <c r="CZ312" s="21"/>
      <c r="DA312" s="21"/>
      <c r="DB312" s="21"/>
      <c r="DC312" s="21"/>
      <c r="DD312" s="21"/>
      <c r="DE312" s="21"/>
      <c r="DF312" s="21"/>
      <c r="DG312" s="21"/>
      <c r="DH312" s="21"/>
      <c r="DI312" s="21"/>
      <c r="DJ312" s="21"/>
      <c r="DK312" s="21"/>
      <c r="DL312" s="21"/>
      <c r="DM312" s="21"/>
      <c r="DN312" s="21"/>
      <c r="DO312" s="21"/>
      <c r="DP312" s="21"/>
      <c r="DQ312" s="21"/>
      <c r="DR312" s="21"/>
      <c r="DS312" s="21"/>
      <c r="DT312" s="21"/>
      <c r="DU312" s="21"/>
      <c r="DV312" s="21"/>
    </row>
    <row r="313" spans="1:126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 s="21"/>
      <c r="CG313" s="21"/>
      <c r="CH313" s="21"/>
      <c r="CI313" s="21"/>
      <c r="CJ313" s="21"/>
      <c r="CK313" s="21"/>
      <c r="CL313" s="21"/>
      <c r="CM313" s="21"/>
      <c r="CN313" s="21"/>
      <c r="CO313" s="21"/>
      <c r="CP313" s="21"/>
      <c r="CQ313" s="21"/>
      <c r="CR313" s="21"/>
      <c r="CS313" s="21"/>
      <c r="CT313" s="21"/>
      <c r="CU313" s="21"/>
      <c r="CV313" s="21"/>
      <c r="CW313" s="21"/>
      <c r="CX313" s="21"/>
      <c r="CY313" s="21"/>
      <c r="CZ313" s="21"/>
      <c r="DA313" s="21"/>
      <c r="DB313" s="21"/>
      <c r="DC313" s="21"/>
      <c r="DD313" s="21"/>
      <c r="DE313" s="21"/>
      <c r="DF313" s="21"/>
      <c r="DG313" s="21"/>
      <c r="DH313" s="21"/>
      <c r="DI313" s="21"/>
      <c r="DJ313" s="21"/>
      <c r="DK313" s="21"/>
      <c r="DL313" s="21"/>
      <c r="DM313" s="21"/>
      <c r="DN313" s="21"/>
      <c r="DO313" s="21"/>
      <c r="DP313" s="21"/>
      <c r="DQ313" s="21"/>
      <c r="DR313" s="21"/>
      <c r="DS313" s="21"/>
      <c r="DT313" s="21"/>
      <c r="DU313" s="21"/>
      <c r="DV313" s="21"/>
    </row>
    <row r="314" spans="1:126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1"/>
      <c r="CP314" s="21"/>
      <c r="CQ314" s="21"/>
      <c r="CR314" s="21"/>
      <c r="CS314" s="21"/>
      <c r="CT314" s="21"/>
      <c r="CU314" s="21"/>
      <c r="CV314" s="21"/>
      <c r="CW314" s="21"/>
      <c r="CX314" s="21"/>
      <c r="CY314" s="21"/>
      <c r="CZ314" s="21"/>
      <c r="DA314" s="21"/>
      <c r="DB314" s="21"/>
      <c r="DC314" s="21"/>
      <c r="DD314" s="21"/>
      <c r="DE314" s="21"/>
      <c r="DF314" s="21"/>
      <c r="DG314" s="21"/>
      <c r="DH314" s="21"/>
      <c r="DI314" s="21"/>
      <c r="DJ314" s="21"/>
      <c r="DK314" s="21"/>
      <c r="DL314" s="21"/>
      <c r="DM314" s="21"/>
      <c r="DN314" s="21"/>
      <c r="DO314" s="21"/>
      <c r="DP314" s="21"/>
      <c r="DQ314" s="21"/>
      <c r="DR314" s="21"/>
      <c r="DS314" s="21"/>
      <c r="DT314" s="21"/>
      <c r="DU314" s="21"/>
      <c r="DV314" s="21"/>
    </row>
    <row r="315" spans="1:126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21"/>
      <c r="CS315" s="21"/>
      <c r="CT315" s="21"/>
      <c r="CU315" s="21"/>
      <c r="CV315" s="21"/>
      <c r="CW315" s="21"/>
      <c r="CX315" s="21"/>
      <c r="CY315" s="21"/>
      <c r="CZ315" s="21"/>
      <c r="DA315" s="21"/>
      <c r="DB315" s="21"/>
      <c r="DC315" s="21"/>
      <c r="DD315" s="21"/>
      <c r="DE315" s="21"/>
      <c r="DF315" s="21"/>
      <c r="DG315" s="21"/>
      <c r="DH315" s="21"/>
      <c r="DI315" s="21"/>
      <c r="DJ315" s="21"/>
      <c r="DK315" s="21"/>
      <c r="DL315" s="21"/>
      <c r="DM315" s="21"/>
      <c r="DN315" s="21"/>
      <c r="DO315" s="21"/>
      <c r="DP315" s="21"/>
      <c r="DQ315" s="21"/>
      <c r="DR315" s="21"/>
      <c r="DS315" s="21"/>
      <c r="DT315" s="21"/>
      <c r="DU315" s="21"/>
      <c r="DV315" s="21"/>
    </row>
    <row r="316" spans="1:12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</row>
    <row r="317" spans="1:126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</row>
    <row r="318" spans="1:126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</row>
    <row r="319" spans="1:126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</row>
    <row r="320" spans="1:126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</row>
    <row r="321" spans="1:126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1"/>
      <c r="CP321" s="21"/>
      <c r="CQ321" s="21"/>
      <c r="CR321" s="21"/>
      <c r="CS321" s="21"/>
      <c r="CT321" s="21"/>
      <c r="CU321" s="21"/>
      <c r="CV321" s="21"/>
      <c r="CW321" s="21"/>
      <c r="CX321" s="21"/>
      <c r="CY321" s="21"/>
      <c r="CZ321" s="21"/>
      <c r="DA321" s="21"/>
      <c r="DB321" s="21"/>
      <c r="DC321" s="21"/>
      <c r="DD321" s="21"/>
      <c r="DE321" s="21"/>
      <c r="DF321" s="21"/>
      <c r="DG321" s="21"/>
      <c r="DH321" s="21"/>
      <c r="DI321" s="21"/>
      <c r="DJ321" s="21"/>
      <c r="DK321" s="21"/>
      <c r="DL321" s="21"/>
      <c r="DM321" s="21"/>
      <c r="DN321" s="21"/>
      <c r="DO321" s="21"/>
      <c r="DP321" s="21"/>
      <c r="DQ321" s="21"/>
      <c r="DR321" s="21"/>
      <c r="DS321" s="21"/>
      <c r="DT321" s="21"/>
      <c r="DU321" s="21"/>
      <c r="DV321" s="21"/>
    </row>
    <row r="322" spans="1:126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 s="21"/>
      <c r="CG322" s="21"/>
      <c r="CH322" s="21"/>
      <c r="CI322" s="21"/>
      <c r="CJ322" s="21"/>
      <c r="CK322" s="21"/>
      <c r="CL322" s="21"/>
      <c r="CM322" s="21"/>
      <c r="CN322" s="21"/>
      <c r="CO322" s="21"/>
      <c r="CP322" s="21"/>
      <c r="CQ322" s="21"/>
      <c r="CR322" s="21"/>
      <c r="CS322" s="21"/>
      <c r="CT322" s="21"/>
      <c r="CU322" s="21"/>
      <c r="CV322" s="21"/>
      <c r="CW322" s="21"/>
      <c r="CX322" s="21"/>
      <c r="CY322" s="21"/>
      <c r="CZ322" s="21"/>
      <c r="DA322" s="21"/>
      <c r="DB322" s="21"/>
      <c r="DC322" s="21"/>
      <c r="DD322" s="21"/>
      <c r="DE322" s="21"/>
      <c r="DF322" s="21"/>
      <c r="DG322" s="21"/>
      <c r="DH322" s="21"/>
      <c r="DI322" s="21"/>
      <c r="DJ322" s="21"/>
      <c r="DK322" s="21"/>
      <c r="DL322" s="21"/>
      <c r="DM322" s="21"/>
      <c r="DN322" s="21"/>
      <c r="DO322" s="21"/>
      <c r="DP322" s="21"/>
      <c r="DQ322" s="21"/>
      <c r="DR322" s="21"/>
      <c r="DS322" s="21"/>
      <c r="DT322" s="21"/>
      <c r="DU322" s="21"/>
      <c r="DV322" s="21"/>
    </row>
    <row r="323" spans="1:126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21"/>
      <c r="CS323" s="21"/>
      <c r="CT323" s="21"/>
      <c r="CU323" s="21"/>
      <c r="CV323" s="21"/>
      <c r="CW323" s="21"/>
      <c r="CX323" s="21"/>
      <c r="CY323" s="21"/>
      <c r="CZ323" s="21"/>
      <c r="DA323" s="21"/>
      <c r="DB323" s="21"/>
      <c r="DC323" s="21"/>
      <c r="DD323" s="21"/>
      <c r="DE323" s="21"/>
      <c r="DF323" s="21"/>
      <c r="DG323" s="21"/>
      <c r="DH323" s="21"/>
      <c r="DI323" s="21"/>
      <c r="DJ323" s="21"/>
      <c r="DK323" s="21"/>
      <c r="DL323" s="21"/>
      <c r="DM323" s="21"/>
      <c r="DN323" s="21"/>
      <c r="DO323" s="21"/>
      <c r="DP323" s="21"/>
      <c r="DQ323" s="21"/>
      <c r="DR323" s="21"/>
      <c r="DS323" s="21"/>
      <c r="DT323" s="21"/>
      <c r="DU323" s="21"/>
      <c r="DV323" s="21"/>
    </row>
    <row r="324" spans="1:126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1"/>
      <c r="CP324" s="21"/>
      <c r="CQ324" s="21"/>
      <c r="CR324" s="21"/>
      <c r="CS324" s="21"/>
      <c r="CT324" s="21"/>
      <c r="CU324" s="21"/>
      <c r="CV324" s="21"/>
      <c r="CW324" s="21"/>
      <c r="CX324" s="21"/>
      <c r="CY324" s="21"/>
      <c r="CZ324" s="21"/>
      <c r="DA324" s="21"/>
      <c r="DB324" s="21"/>
      <c r="DC324" s="21"/>
      <c r="DD324" s="21"/>
      <c r="DE324" s="21"/>
      <c r="DF324" s="21"/>
      <c r="DG324" s="21"/>
      <c r="DH324" s="21"/>
      <c r="DI324" s="21"/>
      <c r="DJ324" s="21"/>
      <c r="DK324" s="21"/>
      <c r="DL324" s="21"/>
      <c r="DM324" s="21"/>
      <c r="DN324" s="21"/>
      <c r="DO324" s="21"/>
      <c r="DP324" s="21"/>
      <c r="DQ324" s="21"/>
      <c r="DR324" s="21"/>
      <c r="DS324" s="21"/>
      <c r="DT324" s="21"/>
      <c r="DU324" s="21"/>
      <c r="DV324" s="21"/>
    </row>
    <row r="325" spans="1:126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21"/>
      <c r="CV325" s="21"/>
      <c r="CW325" s="21"/>
      <c r="CX325" s="21"/>
      <c r="CY325" s="21"/>
      <c r="CZ325" s="21"/>
      <c r="DA325" s="21"/>
      <c r="DB325" s="21"/>
      <c r="DC325" s="21"/>
      <c r="DD325" s="21"/>
      <c r="DE325" s="21"/>
      <c r="DF325" s="21"/>
      <c r="DG325" s="21"/>
      <c r="DH325" s="21"/>
      <c r="DI325" s="21"/>
      <c r="DJ325" s="21"/>
      <c r="DK325" s="21"/>
      <c r="DL325" s="21"/>
      <c r="DM325" s="21"/>
      <c r="DN325" s="21"/>
      <c r="DO325" s="21"/>
      <c r="DP325" s="21"/>
      <c r="DQ325" s="21"/>
      <c r="DR325" s="21"/>
      <c r="DS325" s="21"/>
      <c r="DT325" s="21"/>
      <c r="DU325" s="21"/>
      <c r="DV325" s="21"/>
    </row>
    <row r="326" spans="1:1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1"/>
      <c r="DF326" s="21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</row>
    <row r="327" spans="1:126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1"/>
      <c r="DF327" s="21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</row>
    <row r="328" spans="1:126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/>
      <c r="CU328" s="21"/>
      <c r="CV328" s="21"/>
      <c r="CW328" s="21"/>
      <c r="CX328" s="21"/>
      <c r="CY328" s="21"/>
      <c r="CZ328" s="21"/>
      <c r="DA328" s="21"/>
      <c r="DB328" s="21"/>
      <c r="DC328" s="21"/>
      <c r="DD328" s="21"/>
      <c r="DE328" s="21"/>
      <c r="DF328" s="21"/>
      <c r="DG328" s="21"/>
      <c r="DH328" s="21"/>
      <c r="DI328" s="21"/>
      <c r="DJ328" s="21"/>
      <c r="DK328" s="21"/>
      <c r="DL328" s="21"/>
      <c r="DM328" s="21"/>
      <c r="DN328" s="21"/>
      <c r="DO328" s="21"/>
      <c r="DP328" s="21"/>
      <c r="DQ328" s="21"/>
      <c r="DR328" s="21"/>
      <c r="DS328" s="21"/>
      <c r="DT328" s="21"/>
      <c r="DU328" s="21"/>
      <c r="DV328" s="21"/>
    </row>
    <row r="329" spans="1:126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1"/>
      <c r="DF329" s="21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/>
      <c r="DT329" s="21"/>
      <c r="DU329" s="21"/>
      <c r="DV329" s="21"/>
    </row>
    <row r="330" spans="1:126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1"/>
      <c r="DF330" s="21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</row>
    <row r="331" spans="1:126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1"/>
      <c r="DF331" s="21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</row>
    <row r="332" spans="1:126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1"/>
      <c r="DF332" s="21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/>
      <c r="DT332" s="21"/>
      <c r="DU332" s="21"/>
      <c r="DV332" s="21"/>
    </row>
    <row r="333" spans="1:126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1"/>
      <c r="DF333" s="21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</row>
    <row r="334" spans="1:126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1"/>
      <c r="DF334" s="21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</row>
    <row r="335" spans="1:126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1"/>
      <c r="DF335" s="21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</row>
    <row r="336" spans="1:12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1"/>
      <c r="DF336" s="21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</row>
    <row r="337" spans="1:126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1"/>
      <c r="DC337" s="21"/>
      <c r="DD337" s="21"/>
      <c r="DE337" s="21"/>
      <c r="DF337" s="21"/>
      <c r="DG337" s="21"/>
      <c r="DH337" s="21"/>
      <c r="DI337" s="21"/>
      <c r="DJ337" s="21"/>
      <c r="DK337" s="21"/>
      <c r="DL337" s="21"/>
      <c r="DM337" s="21"/>
      <c r="DN337" s="21"/>
      <c r="DO337" s="21"/>
      <c r="DP337" s="21"/>
      <c r="DQ337" s="21"/>
      <c r="DR337" s="21"/>
      <c r="DS337" s="21"/>
      <c r="DT337" s="21"/>
      <c r="DU337" s="21"/>
      <c r="DV337" s="21"/>
    </row>
    <row r="338" spans="1:126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  <c r="CS338" s="21"/>
      <c r="CT338" s="21"/>
      <c r="CU338" s="21"/>
      <c r="CV338" s="21"/>
      <c r="CW338" s="21"/>
      <c r="CX338" s="21"/>
      <c r="CY338" s="21"/>
      <c r="CZ338" s="21"/>
      <c r="DA338" s="21"/>
      <c r="DB338" s="21"/>
      <c r="DC338" s="21"/>
      <c r="DD338" s="21"/>
      <c r="DE338" s="21"/>
      <c r="DF338" s="21"/>
      <c r="DG338" s="21"/>
      <c r="DH338" s="21"/>
      <c r="DI338" s="21"/>
      <c r="DJ338" s="21"/>
      <c r="DK338" s="21"/>
      <c r="DL338" s="21"/>
      <c r="DM338" s="21"/>
      <c r="DN338" s="21"/>
      <c r="DO338" s="21"/>
      <c r="DP338" s="21"/>
      <c r="DQ338" s="21"/>
      <c r="DR338" s="21"/>
      <c r="DS338" s="21"/>
      <c r="DT338" s="21"/>
      <c r="DU338" s="21"/>
      <c r="DV338" s="21"/>
    </row>
    <row r="339" spans="1:126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1"/>
      <c r="DF339" s="21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</row>
    <row r="340" spans="1:126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1"/>
      <c r="DF340" s="21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</row>
    <row r="341" spans="1:126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/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1"/>
      <c r="DF341" s="21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</row>
    <row r="342" spans="1:126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1"/>
      <c r="DF342" s="21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</row>
    <row r="343" spans="1:126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1"/>
      <c r="DF343" s="21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</row>
    <row r="344" spans="1:126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1"/>
      <c r="DF344" s="21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</row>
    <row r="345" spans="1:126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1"/>
      <c r="DF345" s="21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</row>
    <row r="346" spans="1:12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  <c r="CS346" s="21"/>
      <c r="CT346" s="21"/>
      <c r="CU346" s="21"/>
      <c r="CV346" s="21"/>
      <c r="CW346" s="21"/>
      <c r="CX346" s="21"/>
      <c r="CY346" s="21"/>
      <c r="CZ346" s="21"/>
      <c r="DA346" s="21"/>
      <c r="DB346" s="21"/>
      <c r="DC346" s="21"/>
      <c r="DD346" s="21"/>
      <c r="DE346" s="21"/>
      <c r="DF346" s="21"/>
      <c r="DG346" s="21"/>
      <c r="DH346" s="21"/>
      <c r="DI346" s="21"/>
      <c r="DJ346" s="21"/>
      <c r="DK346" s="21"/>
      <c r="DL346" s="21"/>
      <c r="DM346" s="21"/>
      <c r="DN346" s="21"/>
      <c r="DO346" s="21"/>
      <c r="DP346" s="21"/>
      <c r="DQ346" s="21"/>
      <c r="DR346" s="21"/>
      <c r="DS346" s="21"/>
      <c r="DT346" s="21"/>
      <c r="DU346" s="21"/>
      <c r="DV346" s="21"/>
    </row>
    <row r="347" spans="1:126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1"/>
      <c r="DF347" s="21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</row>
    <row r="348" spans="1:126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1"/>
      <c r="DF348" s="21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</row>
    <row r="349" spans="1:126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21"/>
      <c r="CA349" s="21"/>
      <c r="CB349" s="21"/>
      <c r="CC349" s="21"/>
      <c r="CD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  <c r="CS349" s="21"/>
      <c r="CT349" s="21"/>
      <c r="CU349" s="21"/>
      <c r="CV349" s="21"/>
      <c r="CW349" s="21"/>
      <c r="CX349" s="21"/>
      <c r="CY349" s="21"/>
      <c r="CZ349" s="21"/>
      <c r="DA349" s="21"/>
      <c r="DB349" s="21"/>
      <c r="DC349" s="21"/>
      <c r="DD349" s="21"/>
      <c r="DE349" s="21"/>
      <c r="DF349" s="21"/>
      <c r="DG349" s="21"/>
      <c r="DH349" s="21"/>
      <c r="DI349" s="21"/>
      <c r="DJ349" s="21"/>
      <c r="DK349" s="21"/>
      <c r="DL349" s="21"/>
      <c r="DM349" s="21"/>
      <c r="DN349" s="21"/>
      <c r="DO349" s="21"/>
      <c r="DP349" s="21"/>
      <c r="DQ349" s="21"/>
      <c r="DR349" s="21"/>
      <c r="DS349" s="21"/>
      <c r="DT349" s="21"/>
      <c r="DU349" s="21"/>
      <c r="DV349" s="21"/>
    </row>
    <row r="350" spans="1:126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1"/>
      <c r="BV350" s="21"/>
      <c r="BW350" s="21"/>
      <c r="BX350" s="21"/>
      <c r="BY350" s="21"/>
      <c r="BZ350" s="21"/>
      <c r="CA350" s="21"/>
      <c r="CB350" s="21"/>
      <c r="CC350" s="21"/>
      <c r="CD350" s="21"/>
      <c r="CE350" s="21"/>
      <c r="CF350" s="21"/>
      <c r="CG350" s="21"/>
      <c r="CH350" s="21"/>
      <c r="CI350" s="21"/>
      <c r="CJ350" s="21"/>
      <c r="CK350" s="21"/>
      <c r="CL350" s="21"/>
      <c r="CM350" s="21"/>
      <c r="CN350" s="21"/>
      <c r="CO350" s="21"/>
      <c r="CP350" s="21"/>
      <c r="CQ350" s="21"/>
      <c r="CR350" s="21"/>
      <c r="CS350" s="21"/>
      <c r="CT350" s="21"/>
      <c r="CU350" s="21"/>
      <c r="CV350" s="21"/>
      <c r="CW350" s="21"/>
      <c r="CX350" s="21"/>
      <c r="CY350" s="21"/>
      <c r="CZ350" s="21"/>
      <c r="DA350" s="21"/>
      <c r="DB350" s="21"/>
      <c r="DC350" s="21"/>
      <c r="DD350" s="21"/>
      <c r="DE350" s="21"/>
      <c r="DF350" s="21"/>
      <c r="DG350" s="21"/>
      <c r="DH350" s="21"/>
      <c r="DI350" s="21"/>
      <c r="DJ350" s="21"/>
      <c r="DK350" s="21"/>
      <c r="DL350" s="21"/>
      <c r="DM350" s="21"/>
      <c r="DN350" s="21"/>
      <c r="DO350" s="21"/>
      <c r="DP350" s="21"/>
      <c r="DQ350" s="21"/>
      <c r="DR350" s="21"/>
      <c r="DS350" s="21"/>
      <c r="DT350" s="21"/>
      <c r="DU350" s="21"/>
      <c r="DV350" s="21"/>
    </row>
    <row r="351" spans="1:126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1"/>
      <c r="BV351" s="21"/>
      <c r="BW351" s="21"/>
      <c r="BX351" s="21"/>
      <c r="BY351" s="21"/>
      <c r="BZ351" s="21"/>
      <c r="CA351" s="21"/>
      <c r="CB351" s="21"/>
      <c r="CC351" s="21"/>
      <c r="CD351" s="21"/>
      <c r="CE351" s="21"/>
      <c r="CF351" s="21"/>
      <c r="CG351" s="21"/>
      <c r="CH351" s="21"/>
      <c r="CI351" s="21"/>
      <c r="CJ351" s="21"/>
      <c r="CK351" s="21"/>
      <c r="CL351" s="21"/>
      <c r="CM351" s="21"/>
      <c r="CN351" s="21"/>
      <c r="CO351" s="21"/>
      <c r="CP351" s="21"/>
      <c r="CQ351" s="21"/>
      <c r="CR351" s="21"/>
      <c r="CS351" s="21"/>
      <c r="CT351" s="21"/>
      <c r="CU351" s="21"/>
      <c r="CV351" s="21"/>
      <c r="CW351" s="21"/>
      <c r="CX351" s="21"/>
      <c r="CY351" s="21"/>
      <c r="CZ351" s="21"/>
      <c r="DA351" s="21"/>
      <c r="DB351" s="21"/>
      <c r="DC351" s="21"/>
      <c r="DD351" s="21"/>
      <c r="DE351" s="21"/>
      <c r="DF351" s="21"/>
      <c r="DG351" s="21"/>
      <c r="DH351" s="21"/>
      <c r="DI351" s="21"/>
      <c r="DJ351" s="21"/>
      <c r="DK351" s="21"/>
      <c r="DL351" s="21"/>
      <c r="DM351" s="21"/>
      <c r="DN351" s="21"/>
      <c r="DO351" s="21"/>
      <c r="DP351" s="21"/>
      <c r="DQ351" s="21"/>
      <c r="DR351" s="21"/>
      <c r="DS351" s="21"/>
      <c r="DT351" s="21"/>
      <c r="DU351" s="21"/>
      <c r="DV351" s="21"/>
    </row>
    <row r="352" spans="1:126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  <c r="BV352" s="21"/>
      <c r="BW352" s="21"/>
      <c r="BX352" s="21"/>
      <c r="BY352" s="21"/>
      <c r="BZ352" s="21"/>
      <c r="CA352" s="21"/>
      <c r="CB352" s="21"/>
      <c r="CC352" s="21"/>
      <c r="CD352" s="21"/>
      <c r="CE352" s="21"/>
      <c r="CF352" s="21"/>
      <c r="CG352" s="21"/>
      <c r="CH352" s="21"/>
      <c r="CI352" s="21"/>
      <c r="CJ352" s="21"/>
      <c r="CK352" s="21"/>
      <c r="CL352" s="21"/>
      <c r="CM352" s="21"/>
      <c r="CN352" s="21"/>
      <c r="CO352" s="21"/>
      <c r="CP352" s="21"/>
      <c r="CQ352" s="21"/>
      <c r="CR352" s="21"/>
      <c r="CS352" s="21"/>
      <c r="CT352" s="21"/>
      <c r="CU352" s="21"/>
      <c r="CV352" s="21"/>
      <c r="CW352" s="21"/>
      <c r="CX352" s="21"/>
      <c r="CY352" s="21"/>
      <c r="CZ352" s="21"/>
      <c r="DA352" s="21"/>
      <c r="DB352" s="21"/>
      <c r="DC352" s="21"/>
      <c r="DD352" s="21"/>
      <c r="DE352" s="21"/>
      <c r="DF352" s="21"/>
      <c r="DG352" s="21"/>
      <c r="DH352" s="21"/>
      <c r="DI352" s="21"/>
      <c r="DJ352" s="21"/>
      <c r="DK352" s="21"/>
      <c r="DL352" s="21"/>
      <c r="DM352" s="21"/>
      <c r="DN352" s="21"/>
      <c r="DO352" s="21"/>
      <c r="DP352" s="21"/>
      <c r="DQ352" s="21"/>
      <c r="DR352" s="21"/>
      <c r="DS352" s="21"/>
      <c r="DT352" s="21"/>
      <c r="DU352" s="21"/>
      <c r="DV352" s="21"/>
    </row>
    <row r="353" spans="1:126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1"/>
      <c r="BX353" s="21"/>
      <c r="BY353" s="21"/>
      <c r="BZ353" s="21"/>
      <c r="CA353" s="21"/>
      <c r="CB353" s="21"/>
      <c r="CC353" s="21"/>
      <c r="CD353" s="21"/>
      <c r="CE353" s="21"/>
      <c r="CF353" s="21"/>
      <c r="CG353" s="21"/>
      <c r="CH353" s="21"/>
      <c r="CI353" s="21"/>
      <c r="CJ353" s="21"/>
      <c r="CK353" s="21"/>
      <c r="CL353" s="21"/>
      <c r="CM353" s="21"/>
      <c r="CN353" s="21"/>
      <c r="CO353" s="21"/>
      <c r="CP353" s="21"/>
      <c r="CQ353" s="21"/>
      <c r="CR353" s="21"/>
      <c r="CS353" s="21"/>
      <c r="CT353" s="21"/>
      <c r="CU353" s="21"/>
      <c r="CV353" s="21"/>
      <c r="CW353" s="21"/>
      <c r="CX353" s="21"/>
      <c r="CY353" s="21"/>
      <c r="CZ353" s="21"/>
      <c r="DA353" s="21"/>
      <c r="DB353" s="21"/>
      <c r="DC353" s="21"/>
      <c r="DD353" s="21"/>
      <c r="DE353" s="21"/>
      <c r="DF353" s="21"/>
      <c r="DG353" s="21"/>
      <c r="DH353" s="21"/>
      <c r="DI353" s="21"/>
      <c r="DJ353" s="21"/>
      <c r="DK353" s="21"/>
      <c r="DL353" s="21"/>
      <c r="DM353" s="21"/>
      <c r="DN353" s="21"/>
      <c r="DO353" s="21"/>
      <c r="DP353" s="21"/>
      <c r="DQ353" s="21"/>
      <c r="DR353" s="21"/>
      <c r="DS353" s="21"/>
      <c r="DT353" s="21"/>
      <c r="DU353" s="21"/>
      <c r="DV353" s="21"/>
    </row>
    <row r="354" spans="1:126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1"/>
      <c r="BV354" s="21"/>
      <c r="BW354" s="21"/>
      <c r="BX354" s="21"/>
      <c r="BY354" s="21"/>
      <c r="BZ354" s="21"/>
      <c r="CA354" s="21"/>
      <c r="CB354" s="21"/>
      <c r="CC354" s="21"/>
      <c r="CD354" s="21"/>
      <c r="CE354" s="21"/>
      <c r="CF354" s="21"/>
      <c r="CG354" s="21"/>
      <c r="CH354" s="21"/>
      <c r="CI354" s="21"/>
      <c r="CJ354" s="21"/>
      <c r="CK354" s="21"/>
      <c r="CL354" s="21"/>
      <c r="CM354" s="21"/>
      <c r="CN354" s="21"/>
      <c r="CO354" s="21"/>
      <c r="CP354" s="21"/>
      <c r="CQ354" s="21"/>
      <c r="CR354" s="21"/>
      <c r="CS354" s="21"/>
      <c r="CT354" s="21"/>
      <c r="CU354" s="21"/>
      <c r="CV354" s="21"/>
      <c r="CW354" s="21"/>
      <c r="CX354" s="21"/>
      <c r="CY354" s="21"/>
      <c r="CZ354" s="21"/>
      <c r="DA354" s="21"/>
      <c r="DB354" s="21"/>
      <c r="DC354" s="21"/>
      <c r="DD354" s="21"/>
      <c r="DE354" s="21"/>
      <c r="DF354" s="21"/>
      <c r="DG354" s="21"/>
      <c r="DH354" s="21"/>
      <c r="DI354" s="21"/>
      <c r="DJ354" s="21"/>
      <c r="DK354" s="21"/>
      <c r="DL354" s="21"/>
      <c r="DM354" s="21"/>
      <c r="DN354" s="21"/>
      <c r="DO354" s="21"/>
      <c r="DP354" s="21"/>
      <c r="DQ354" s="21"/>
      <c r="DR354" s="21"/>
      <c r="DS354" s="21"/>
      <c r="DT354" s="21"/>
      <c r="DU354" s="21"/>
      <c r="DV354" s="21"/>
    </row>
    <row r="355" spans="1:126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  <c r="CS355" s="21"/>
      <c r="CT355" s="21"/>
      <c r="CU355" s="21"/>
      <c r="CV355" s="21"/>
      <c r="CW355" s="21"/>
      <c r="CX355" s="21"/>
      <c r="CY355" s="21"/>
      <c r="CZ355" s="21"/>
      <c r="DA355" s="21"/>
      <c r="DB355" s="21"/>
      <c r="DC355" s="21"/>
      <c r="DD355" s="21"/>
      <c r="DE355" s="21"/>
      <c r="DF355" s="21"/>
      <c r="DG355" s="21"/>
      <c r="DH355" s="21"/>
      <c r="DI355" s="21"/>
      <c r="DJ355" s="21"/>
      <c r="DK355" s="21"/>
      <c r="DL355" s="21"/>
      <c r="DM355" s="21"/>
      <c r="DN355" s="21"/>
      <c r="DO355" s="21"/>
      <c r="DP355" s="21"/>
      <c r="DQ355" s="21"/>
      <c r="DR355" s="21"/>
      <c r="DS355" s="21"/>
      <c r="DT355" s="21"/>
      <c r="DU355" s="21"/>
      <c r="DV355" s="21"/>
    </row>
    <row r="356" spans="1:12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  <c r="CS356" s="21"/>
      <c r="CT356" s="21"/>
      <c r="CU356" s="21"/>
      <c r="CV356" s="21"/>
      <c r="CW356" s="21"/>
      <c r="CX356" s="21"/>
      <c r="CY356" s="21"/>
      <c r="CZ356" s="21"/>
      <c r="DA356" s="21"/>
      <c r="DB356" s="21"/>
      <c r="DC356" s="21"/>
      <c r="DD356" s="21"/>
      <c r="DE356" s="21"/>
      <c r="DF356" s="21"/>
      <c r="DG356" s="21"/>
      <c r="DH356" s="21"/>
      <c r="DI356" s="21"/>
      <c r="DJ356" s="21"/>
      <c r="DK356" s="21"/>
      <c r="DL356" s="21"/>
      <c r="DM356" s="21"/>
      <c r="DN356" s="21"/>
      <c r="DO356" s="21"/>
      <c r="DP356" s="21"/>
      <c r="DQ356" s="21"/>
      <c r="DR356" s="21"/>
      <c r="DS356" s="21"/>
      <c r="DT356" s="21"/>
      <c r="DU356" s="21"/>
      <c r="DV356" s="21"/>
    </row>
    <row r="357" spans="1:126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  <c r="CU357" s="21"/>
      <c r="CV357" s="21"/>
      <c r="CW357" s="21"/>
      <c r="CX357" s="21"/>
      <c r="CY357" s="21"/>
      <c r="CZ357" s="21"/>
      <c r="DA357" s="21"/>
      <c r="DB357" s="21"/>
      <c r="DC357" s="21"/>
      <c r="DD357" s="21"/>
      <c r="DE357" s="21"/>
      <c r="DF357" s="21"/>
      <c r="DG357" s="21"/>
      <c r="DH357" s="21"/>
      <c r="DI357" s="21"/>
      <c r="DJ357" s="21"/>
      <c r="DK357" s="21"/>
      <c r="DL357" s="21"/>
      <c r="DM357" s="21"/>
      <c r="DN357" s="21"/>
      <c r="DO357" s="21"/>
      <c r="DP357" s="21"/>
      <c r="DQ357" s="21"/>
      <c r="DR357" s="21"/>
      <c r="DS357" s="21"/>
      <c r="DT357" s="21"/>
      <c r="DU357" s="21"/>
      <c r="DV357" s="21"/>
    </row>
    <row r="358" spans="1:126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1"/>
      <c r="BV358" s="21"/>
      <c r="BW358" s="21"/>
      <c r="BX358" s="21"/>
      <c r="BY358" s="21"/>
      <c r="BZ358" s="21"/>
      <c r="CA358" s="21"/>
      <c r="CB358" s="21"/>
      <c r="CC358" s="21"/>
      <c r="CD358" s="21"/>
      <c r="CE358" s="21"/>
      <c r="CF358" s="21"/>
      <c r="CG358" s="21"/>
      <c r="CH358" s="21"/>
      <c r="CI358" s="21"/>
      <c r="CJ358" s="21"/>
      <c r="CK358" s="21"/>
      <c r="CL358" s="21"/>
      <c r="CM358" s="21"/>
      <c r="CN358" s="21"/>
      <c r="CO358" s="21"/>
      <c r="CP358" s="21"/>
      <c r="CQ358" s="21"/>
      <c r="CR358" s="21"/>
      <c r="CS358" s="21"/>
      <c r="CT358" s="21"/>
      <c r="CU358" s="21"/>
      <c r="CV358" s="21"/>
      <c r="CW358" s="21"/>
      <c r="CX358" s="21"/>
      <c r="CY358" s="21"/>
      <c r="CZ358" s="21"/>
      <c r="DA358" s="21"/>
      <c r="DB358" s="21"/>
      <c r="DC358" s="21"/>
      <c r="DD358" s="21"/>
      <c r="DE358" s="21"/>
      <c r="DF358" s="21"/>
      <c r="DG358" s="21"/>
      <c r="DH358" s="21"/>
      <c r="DI358" s="21"/>
      <c r="DJ358" s="21"/>
      <c r="DK358" s="21"/>
      <c r="DL358" s="21"/>
      <c r="DM358" s="21"/>
      <c r="DN358" s="21"/>
      <c r="DO358" s="21"/>
      <c r="DP358" s="21"/>
      <c r="DQ358" s="21"/>
      <c r="DR358" s="21"/>
      <c r="DS358" s="21"/>
      <c r="DT358" s="21"/>
      <c r="DU358" s="21"/>
      <c r="DV358" s="21"/>
    </row>
    <row r="359" spans="1:126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1"/>
      <c r="BY359" s="21"/>
      <c r="BZ359" s="21"/>
      <c r="CA359" s="21"/>
      <c r="CB359" s="21"/>
      <c r="CC359" s="21"/>
      <c r="CD359" s="21"/>
      <c r="CE359" s="21"/>
      <c r="CF359" s="21"/>
      <c r="CG359" s="21"/>
      <c r="CH359" s="21"/>
      <c r="CI359" s="21"/>
      <c r="CJ359" s="21"/>
      <c r="CK359" s="21"/>
      <c r="CL359" s="21"/>
      <c r="CM359" s="21"/>
      <c r="CN359" s="21"/>
      <c r="CO359" s="21"/>
      <c r="CP359" s="21"/>
      <c r="CQ359" s="21"/>
      <c r="CR359" s="21"/>
      <c r="CS359" s="21"/>
      <c r="CT359" s="21"/>
      <c r="CU359" s="21"/>
      <c r="CV359" s="21"/>
      <c r="CW359" s="21"/>
      <c r="CX359" s="21"/>
      <c r="CY359" s="21"/>
      <c r="CZ359" s="21"/>
      <c r="DA359" s="21"/>
      <c r="DB359" s="21"/>
      <c r="DC359" s="21"/>
      <c r="DD359" s="21"/>
      <c r="DE359" s="21"/>
      <c r="DF359" s="21"/>
      <c r="DG359" s="21"/>
      <c r="DH359" s="21"/>
      <c r="DI359" s="21"/>
      <c r="DJ359" s="21"/>
      <c r="DK359" s="21"/>
      <c r="DL359" s="21"/>
      <c r="DM359" s="21"/>
      <c r="DN359" s="21"/>
      <c r="DO359" s="21"/>
      <c r="DP359" s="21"/>
      <c r="DQ359" s="21"/>
      <c r="DR359" s="21"/>
      <c r="DS359" s="21"/>
      <c r="DT359" s="21"/>
      <c r="DU359" s="21"/>
      <c r="DV359" s="21"/>
    </row>
    <row r="360" spans="1:126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  <c r="BV360" s="21"/>
      <c r="BW360" s="21"/>
      <c r="BX360" s="21"/>
      <c r="BY360" s="21"/>
      <c r="BZ360" s="21"/>
      <c r="CA360" s="21"/>
      <c r="CB360" s="21"/>
      <c r="CC360" s="21"/>
      <c r="CD360" s="21"/>
      <c r="CE360" s="21"/>
      <c r="CF360" s="21"/>
      <c r="CG360" s="21"/>
      <c r="CH360" s="21"/>
      <c r="CI360" s="21"/>
      <c r="CJ360" s="21"/>
      <c r="CK360" s="21"/>
      <c r="CL360" s="21"/>
      <c r="CM360" s="21"/>
      <c r="CN360" s="21"/>
      <c r="CO360" s="21"/>
      <c r="CP360" s="21"/>
      <c r="CQ360" s="21"/>
      <c r="CR360" s="21"/>
      <c r="CS360" s="21"/>
      <c r="CT360" s="21"/>
      <c r="CU360" s="21"/>
      <c r="CV360" s="21"/>
      <c r="CW360" s="21"/>
      <c r="CX360" s="21"/>
      <c r="CY360" s="21"/>
      <c r="CZ360" s="21"/>
      <c r="DA360" s="21"/>
      <c r="DB360" s="21"/>
      <c r="DC360" s="21"/>
      <c r="DD360" s="21"/>
      <c r="DE360" s="21"/>
      <c r="DF360" s="21"/>
      <c r="DG360" s="21"/>
      <c r="DH360" s="21"/>
      <c r="DI360" s="21"/>
      <c r="DJ360" s="21"/>
      <c r="DK360" s="21"/>
      <c r="DL360" s="21"/>
      <c r="DM360" s="21"/>
      <c r="DN360" s="21"/>
      <c r="DO360" s="21"/>
      <c r="DP360" s="21"/>
      <c r="DQ360" s="21"/>
      <c r="DR360" s="21"/>
      <c r="DS360" s="21"/>
      <c r="DT360" s="21"/>
      <c r="DU360" s="21"/>
      <c r="DV360" s="21"/>
    </row>
    <row r="361" spans="1:126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  <c r="BV361" s="21"/>
      <c r="BW361" s="21"/>
      <c r="BX361" s="21"/>
      <c r="BY361" s="21"/>
      <c r="BZ361" s="21"/>
      <c r="CA361" s="21"/>
      <c r="CB361" s="21"/>
      <c r="CC361" s="21"/>
      <c r="CD361" s="21"/>
      <c r="CE361" s="21"/>
      <c r="CF361" s="21"/>
      <c r="CG361" s="21"/>
      <c r="CH361" s="21"/>
      <c r="CI361" s="21"/>
      <c r="CJ361" s="21"/>
      <c r="CK361" s="21"/>
      <c r="CL361" s="21"/>
      <c r="CM361" s="21"/>
      <c r="CN361" s="21"/>
      <c r="CO361" s="21"/>
      <c r="CP361" s="21"/>
      <c r="CQ361" s="21"/>
      <c r="CR361" s="21"/>
      <c r="CS361" s="21"/>
      <c r="CT361" s="21"/>
      <c r="CU361" s="21"/>
      <c r="CV361" s="21"/>
      <c r="CW361" s="21"/>
      <c r="CX361" s="21"/>
      <c r="CY361" s="21"/>
      <c r="CZ361" s="21"/>
      <c r="DA361" s="21"/>
      <c r="DB361" s="21"/>
      <c r="DC361" s="21"/>
      <c r="DD361" s="21"/>
      <c r="DE361" s="21"/>
      <c r="DF361" s="21"/>
      <c r="DG361" s="21"/>
      <c r="DH361" s="21"/>
      <c r="DI361" s="21"/>
      <c r="DJ361" s="21"/>
      <c r="DK361" s="21"/>
      <c r="DL361" s="21"/>
      <c r="DM361" s="21"/>
      <c r="DN361" s="21"/>
      <c r="DO361" s="21"/>
      <c r="DP361" s="21"/>
      <c r="DQ361" s="21"/>
      <c r="DR361" s="21"/>
      <c r="DS361" s="21"/>
      <c r="DT361" s="21"/>
      <c r="DU361" s="21"/>
      <c r="DV361" s="21"/>
    </row>
    <row r="362" spans="1:126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  <c r="BV362" s="21"/>
      <c r="BW362" s="21"/>
      <c r="BX362" s="21"/>
      <c r="BY362" s="21"/>
      <c r="BZ362" s="21"/>
      <c r="CA362" s="21"/>
      <c r="CB362" s="21"/>
      <c r="CC362" s="21"/>
      <c r="CD362" s="21"/>
      <c r="CE362" s="21"/>
      <c r="CF362" s="21"/>
      <c r="CG362" s="21"/>
      <c r="CH362" s="21"/>
      <c r="CI362" s="21"/>
      <c r="CJ362" s="21"/>
      <c r="CK362" s="21"/>
      <c r="CL362" s="21"/>
      <c r="CM362" s="21"/>
      <c r="CN362" s="21"/>
      <c r="CO362" s="21"/>
      <c r="CP362" s="21"/>
      <c r="CQ362" s="21"/>
      <c r="CR362" s="21"/>
      <c r="CS362" s="21"/>
      <c r="CT362" s="21"/>
      <c r="CU362" s="21"/>
      <c r="CV362" s="21"/>
      <c r="CW362" s="21"/>
      <c r="CX362" s="21"/>
      <c r="CY362" s="21"/>
      <c r="CZ362" s="21"/>
      <c r="DA362" s="21"/>
      <c r="DB362" s="21"/>
      <c r="DC362" s="21"/>
      <c r="DD362" s="21"/>
      <c r="DE362" s="21"/>
      <c r="DF362" s="21"/>
      <c r="DG362" s="21"/>
      <c r="DH362" s="21"/>
      <c r="DI362" s="21"/>
      <c r="DJ362" s="21"/>
      <c r="DK362" s="21"/>
      <c r="DL362" s="21"/>
      <c r="DM362" s="21"/>
      <c r="DN362" s="21"/>
      <c r="DO362" s="21"/>
      <c r="DP362" s="21"/>
      <c r="DQ362" s="21"/>
      <c r="DR362" s="21"/>
      <c r="DS362" s="21"/>
      <c r="DT362" s="21"/>
      <c r="DU362" s="21"/>
      <c r="DV362" s="21"/>
    </row>
    <row r="363" spans="1:126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  <c r="BV363" s="21"/>
      <c r="BW363" s="21"/>
      <c r="BX363" s="21"/>
      <c r="BY363" s="21"/>
      <c r="BZ363" s="21"/>
      <c r="CA363" s="21"/>
      <c r="CB363" s="21"/>
      <c r="CC363" s="21"/>
      <c r="CD363" s="21"/>
      <c r="CE363" s="21"/>
      <c r="CF363" s="21"/>
      <c r="CG363" s="21"/>
      <c r="CH363" s="21"/>
      <c r="CI363" s="21"/>
      <c r="CJ363" s="21"/>
      <c r="CK363" s="21"/>
      <c r="CL363" s="21"/>
      <c r="CM363" s="21"/>
      <c r="CN363" s="21"/>
      <c r="CO363" s="21"/>
      <c r="CP363" s="21"/>
      <c r="CQ363" s="21"/>
      <c r="CR363" s="21"/>
      <c r="CS363" s="21"/>
      <c r="CT363" s="21"/>
      <c r="CU363" s="21"/>
      <c r="CV363" s="21"/>
      <c r="CW363" s="21"/>
      <c r="CX363" s="21"/>
      <c r="CY363" s="21"/>
      <c r="CZ363" s="21"/>
      <c r="DA363" s="21"/>
      <c r="DB363" s="21"/>
      <c r="DC363" s="21"/>
      <c r="DD363" s="21"/>
      <c r="DE363" s="21"/>
      <c r="DF363" s="21"/>
      <c r="DG363" s="21"/>
      <c r="DH363" s="21"/>
      <c r="DI363" s="21"/>
      <c r="DJ363" s="21"/>
      <c r="DK363" s="21"/>
      <c r="DL363" s="21"/>
      <c r="DM363" s="21"/>
      <c r="DN363" s="21"/>
      <c r="DO363" s="21"/>
      <c r="DP363" s="21"/>
      <c r="DQ363" s="21"/>
      <c r="DR363" s="21"/>
      <c r="DS363" s="21"/>
      <c r="DT363" s="21"/>
      <c r="DU363" s="21"/>
      <c r="DV363" s="21"/>
    </row>
    <row r="364" spans="1:126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21"/>
      <c r="CA364" s="21"/>
      <c r="CB364" s="21"/>
      <c r="CC364" s="21"/>
      <c r="CD364" s="21"/>
      <c r="CE364" s="21"/>
      <c r="CF364" s="21"/>
      <c r="CG364" s="21"/>
      <c r="CH364" s="21"/>
      <c r="CI364" s="21"/>
      <c r="CJ364" s="21"/>
      <c r="CK364" s="21"/>
      <c r="CL364" s="21"/>
      <c r="CM364" s="21"/>
      <c r="CN364" s="21"/>
      <c r="CO364" s="21"/>
      <c r="CP364" s="21"/>
      <c r="CQ364" s="21"/>
      <c r="CR364" s="21"/>
      <c r="CS364" s="21"/>
      <c r="CT364" s="21"/>
      <c r="CU364" s="21"/>
      <c r="CV364" s="21"/>
      <c r="CW364" s="21"/>
      <c r="CX364" s="21"/>
      <c r="CY364" s="21"/>
      <c r="CZ364" s="21"/>
      <c r="DA364" s="21"/>
      <c r="DB364" s="21"/>
      <c r="DC364" s="21"/>
      <c r="DD364" s="21"/>
      <c r="DE364" s="21"/>
      <c r="DF364" s="21"/>
      <c r="DG364" s="21"/>
      <c r="DH364" s="21"/>
      <c r="DI364" s="21"/>
      <c r="DJ364" s="21"/>
      <c r="DK364" s="21"/>
      <c r="DL364" s="21"/>
      <c r="DM364" s="21"/>
      <c r="DN364" s="21"/>
      <c r="DO364" s="21"/>
      <c r="DP364" s="21"/>
      <c r="DQ364" s="21"/>
      <c r="DR364" s="21"/>
      <c r="DS364" s="21"/>
      <c r="DT364" s="21"/>
      <c r="DU364" s="21"/>
      <c r="DV364" s="21"/>
    </row>
    <row r="365" spans="1:126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21"/>
      <c r="CA365" s="21"/>
      <c r="CB365" s="21"/>
      <c r="CC365" s="21"/>
      <c r="CD365" s="21"/>
      <c r="CE365" s="21"/>
      <c r="CF365" s="21"/>
      <c r="CG365" s="21"/>
      <c r="CH365" s="21"/>
      <c r="CI365" s="21"/>
      <c r="CJ365" s="21"/>
      <c r="CK365" s="21"/>
      <c r="CL365" s="21"/>
      <c r="CM365" s="21"/>
      <c r="CN365" s="21"/>
      <c r="CO365" s="21"/>
      <c r="CP365" s="21"/>
      <c r="CQ365" s="21"/>
      <c r="CR365" s="21"/>
      <c r="CS365" s="21"/>
      <c r="CT365" s="21"/>
      <c r="CU365" s="21"/>
      <c r="CV365" s="21"/>
      <c r="CW365" s="21"/>
      <c r="CX365" s="21"/>
      <c r="CY365" s="21"/>
      <c r="CZ365" s="21"/>
      <c r="DA365" s="21"/>
      <c r="DB365" s="21"/>
      <c r="DC365" s="21"/>
      <c r="DD365" s="21"/>
      <c r="DE365" s="21"/>
      <c r="DF365" s="21"/>
      <c r="DG365" s="21"/>
      <c r="DH365" s="21"/>
      <c r="DI365" s="21"/>
      <c r="DJ365" s="21"/>
      <c r="DK365" s="21"/>
      <c r="DL365" s="21"/>
      <c r="DM365" s="21"/>
      <c r="DN365" s="21"/>
      <c r="DO365" s="21"/>
      <c r="DP365" s="21"/>
      <c r="DQ365" s="21"/>
      <c r="DR365" s="21"/>
      <c r="DS365" s="21"/>
      <c r="DT365" s="21"/>
      <c r="DU365" s="21"/>
      <c r="DV365" s="21"/>
    </row>
    <row r="366" spans="1:12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21"/>
      <c r="CA366" s="21"/>
      <c r="CB366" s="21"/>
      <c r="CC366" s="21"/>
      <c r="CD366" s="21"/>
      <c r="CE366" s="21"/>
      <c r="CF366" s="21"/>
      <c r="CG366" s="21"/>
      <c r="CH366" s="21"/>
      <c r="CI366" s="21"/>
      <c r="CJ366" s="21"/>
      <c r="CK366" s="21"/>
      <c r="CL366" s="21"/>
      <c r="CM366" s="21"/>
      <c r="CN366" s="21"/>
      <c r="CO366" s="21"/>
      <c r="CP366" s="21"/>
      <c r="CQ366" s="21"/>
      <c r="CR366" s="21"/>
      <c r="CS366" s="21"/>
      <c r="CT366" s="21"/>
      <c r="CU366" s="21"/>
      <c r="CV366" s="21"/>
      <c r="CW366" s="21"/>
      <c r="CX366" s="21"/>
      <c r="CY366" s="21"/>
      <c r="CZ366" s="21"/>
      <c r="DA366" s="21"/>
      <c r="DB366" s="21"/>
      <c r="DC366" s="21"/>
      <c r="DD366" s="21"/>
      <c r="DE366" s="21"/>
      <c r="DF366" s="21"/>
      <c r="DG366" s="21"/>
      <c r="DH366" s="21"/>
      <c r="DI366" s="21"/>
      <c r="DJ366" s="21"/>
      <c r="DK366" s="21"/>
      <c r="DL366" s="21"/>
      <c r="DM366" s="21"/>
      <c r="DN366" s="21"/>
      <c r="DO366" s="21"/>
      <c r="DP366" s="21"/>
      <c r="DQ366" s="21"/>
      <c r="DR366" s="21"/>
      <c r="DS366" s="21"/>
      <c r="DT366" s="21"/>
      <c r="DU366" s="21"/>
      <c r="DV366" s="21"/>
    </row>
    <row r="367" spans="1:126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  <c r="CS367" s="21"/>
      <c r="CT367" s="21"/>
      <c r="CU367" s="21"/>
      <c r="CV367" s="21"/>
      <c r="CW367" s="21"/>
      <c r="CX367" s="21"/>
      <c r="CY367" s="21"/>
      <c r="CZ367" s="21"/>
      <c r="DA367" s="21"/>
      <c r="DB367" s="21"/>
      <c r="DC367" s="21"/>
      <c r="DD367" s="21"/>
      <c r="DE367" s="21"/>
      <c r="DF367" s="21"/>
      <c r="DG367" s="21"/>
      <c r="DH367" s="21"/>
      <c r="DI367" s="21"/>
      <c r="DJ367" s="21"/>
      <c r="DK367" s="21"/>
      <c r="DL367" s="21"/>
      <c r="DM367" s="21"/>
      <c r="DN367" s="21"/>
      <c r="DO367" s="21"/>
      <c r="DP367" s="21"/>
      <c r="DQ367" s="21"/>
      <c r="DR367" s="21"/>
      <c r="DS367" s="21"/>
      <c r="DT367" s="21"/>
      <c r="DU367" s="21"/>
      <c r="DV367" s="21"/>
    </row>
    <row r="368" spans="1:126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B368" s="21"/>
      <c r="CC368" s="21"/>
      <c r="CD368" s="21"/>
      <c r="CE368" s="21"/>
      <c r="CF368" s="21"/>
      <c r="CG368" s="21"/>
      <c r="CH368" s="21"/>
      <c r="CI368" s="21"/>
      <c r="CJ368" s="21"/>
      <c r="CK368" s="21"/>
      <c r="CL368" s="21"/>
      <c r="CM368" s="21"/>
      <c r="CN368" s="21"/>
      <c r="CO368" s="21"/>
      <c r="CP368" s="21"/>
      <c r="CQ368" s="21"/>
      <c r="CR368" s="21"/>
      <c r="CS368" s="21"/>
      <c r="CT368" s="21"/>
      <c r="CU368" s="21"/>
      <c r="CV368" s="21"/>
      <c r="CW368" s="21"/>
      <c r="CX368" s="21"/>
      <c r="CY368" s="21"/>
      <c r="CZ368" s="21"/>
      <c r="DA368" s="21"/>
      <c r="DB368" s="21"/>
      <c r="DC368" s="21"/>
      <c r="DD368" s="21"/>
      <c r="DE368" s="21"/>
      <c r="DF368" s="21"/>
      <c r="DG368" s="21"/>
      <c r="DH368" s="21"/>
      <c r="DI368" s="21"/>
      <c r="DJ368" s="21"/>
      <c r="DK368" s="21"/>
      <c r="DL368" s="21"/>
      <c r="DM368" s="21"/>
      <c r="DN368" s="21"/>
      <c r="DO368" s="21"/>
      <c r="DP368" s="21"/>
      <c r="DQ368" s="21"/>
      <c r="DR368" s="21"/>
      <c r="DS368" s="21"/>
      <c r="DT368" s="21"/>
      <c r="DU368" s="21"/>
      <c r="DV368" s="21"/>
    </row>
    <row r="369" spans="1:126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1"/>
      <c r="BX369" s="21"/>
      <c r="BY369" s="21"/>
      <c r="BZ369" s="21"/>
      <c r="CA369" s="21"/>
      <c r="CB369" s="21"/>
      <c r="CC369" s="21"/>
      <c r="CD369" s="21"/>
      <c r="CE369" s="21"/>
      <c r="CF369" s="21"/>
      <c r="CG369" s="21"/>
      <c r="CH369" s="21"/>
      <c r="CI369" s="21"/>
      <c r="CJ369" s="21"/>
      <c r="CK369" s="21"/>
      <c r="CL369" s="21"/>
      <c r="CM369" s="21"/>
      <c r="CN369" s="21"/>
      <c r="CO369" s="21"/>
      <c r="CP369" s="21"/>
      <c r="CQ369" s="21"/>
      <c r="CR369" s="21"/>
      <c r="CS369" s="21"/>
      <c r="CT369" s="21"/>
      <c r="CU369" s="21"/>
      <c r="CV369" s="21"/>
      <c r="CW369" s="21"/>
      <c r="CX369" s="21"/>
      <c r="CY369" s="21"/>
      <c r="CZ369" s="21"/>
      <c r="DA369" s="21"/>
      <c r="DB369" s="21"/>
      <c r="DC369" s="21"/>
      <c r="DD369" s="21"/>
      <c r="DE369" s="21"/>
      <c r="DF369" s="21"/>
      <c r="DG369" s="21"/>
      <c r="DH369" s="21"/>
      <c r="DI369" s="21"/>
      <c r="DJ369" s="21"/>
      <c r="DK369" s="21"/>
      <c r="DL369" s="21"/>
      <c r="DM369" s="21"/>
      <c r="DN369" s="21"/>
      <c r="DO369" s="21"/>
      <c r="DP369" s="21"/>
      <c r="DQ369" s="21"/>
      <c r="DR369" s="21"/>
      <c r="DS369" s="21"/>
      <c r="DT369" s="21"/>
      <c r="DU369" s="21"/>
      <c r="DV369" s="21"/>
    </row>
    <row r="370" spans="1:126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1"/>
      <c r="DF370" s="21"/>
      <c r="DG370" s="21"/>
      <c r="DH370" s="21"/>
      <c r="DI370" s="21"/>
      <c r="DJ370" s="21"/>
      <c r="DK370" s="21"/>
      <c r="DL370" s="21"/>
      <c r="DM370" s="21"/>
      <c r="DN370" s="21"/>
      <c r="DO370" s="21"/>
      <c r="DP370" s="21"/>
      <c r="DQ370" s="21"/>
      <c r="DR370" s="21"/>
      <c r="DS370" s="21"/>
      <c r="DT370" s="21"/>
      <c r="DU370" s="21"/>
      <c r="DV370" s="21"/>
    </row>
    <row r="371" spans="1:126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B371" s="21"/>
      <c r="CC371" s="21"/>
      <c r="CD371" s="21"/>
      <c r="CE371" s="21"/>
      <c r="CF371" s="21"/>
      <c r="CG371" s="21"/>
      <c r="CH371" s="21"/>
      <c r="CI371" s="21"/>
      <c r="CJ371" s="21"/>
      <c r="CK371" s="21"/>
      <c r="CL371" s="21"/>
      <c r="CM371" s="21"/>
      <c r="CN371" s="21"/>
      <c r="CO371" s="21"/>
      <c r="CP371" s="21"/>
      <c r="CQ371" s="21"/>
      <c r="CR371" s="21"/>
      <c r="CS371" s="21"/>
      <c r="CT371" s="21"/>
      <c r="CU371" s="21"/>
      <c r="CV371" s="21"/>
      <c r="CW371" s="21"/>
      <c r="CX371" s="21"/>
      <c r="CY371" s="21"/>
      <c r="CZ371" s="21"/>
      <c r="DA371" s="21"/>
      <c r="DB371" s="21"/>
      <c r="DC371" s="21"/>
      <c r="DD371" s="21"/>
      <c r="DE371" s="21"/>
      <c r="DF371" s="21"/>
      <c r="DG371" s="21"/>
      <c r="DH371" s="21"/>
      <c r="DI371" s="21"/>
      <c r="DJ371" s="21"/>
      <c r="DK371" s="21"/>
      <c r="DL371" s="21"/>
      <c r="DM371" s="21"/>
      <c r="DN371" s="21"/>
      <c r="DO371" s="21"/>
      <c r="DP371" s="21"/>
      <c r="DQ371" s="21"/>
      <c r="DR371" s="21"/>
      <c r="DS371" s="21"/>
      <c r="DT371" s="21"/>
      <c r="DU371" s="21"/>
      <c r="DV371" s="21"/>
    </row>
    <row r="372" spans="1:126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  <c r="BV372" s="21"/>
      <c r="BW372" s="21"/>
      <c r="BX372" s="21"/>
      <c r="BY372" s="21"/>
      <c r="BZ372" s="21"/>
      <c r="CA372" s="21"/>
      <c r="CB372" s="21"/>
      <c r="CC372" s="21"/>
      <c r="CD372" s="21"/>
      <c r="CE372" s="21"/>
      <c r="CF372" s="21"/>
      <c r="CG372" s="21"/>
      <c r="CH372" s="21"/>
      <c r="CI372" s="21"/>
      <c r="CJ372" s="21"/>
      <c r="CK372" s="21"/>
      <c r="CL372" s="21"/>
      <c r="CM372" s="21"/>
      <c r="CN372" s="21"/>
      <c r="CO372" s="21"/>
      <c r="CP372" s="21"/>
      <c r="CQ372" s="21"/>
      <c r="CR372" s="21"/>
      <c r="CS372" s="21"/>
      <c r="CT372" s="21"/>
      <c r="CU372" s="21"/>
      <c r="CV372" s="21"/>
      <c r="CW372" s="21"/>
      <c r="CX372" s="21"/>
      <c r="CY372" s="21"/>
      <c r="CZ372" s="21"/>
      <c r="DA372" s="21"/>
      <c r="DB372" s="21"/>
      <c r="DC372" s="21"/>
      <c r="DD372" s="21"/>
      <c r="DE372" s="21"/>
      <c r="DF372" s="21"/>
      <c r="DG372" s="21"/>
      <c r="DH372" s="21"/>
      <c r="DI372" s="21"/>
      <c r="DJ372" s="21"/>
      <c r="DK372" s="21"/>
      <c r="DL372" s="21"/>
      <c r="DM372" s="21"/>
      <c r="DN372" s="21"/>
      <c r="DO372" s="21"/>
      <c r="DP372" s="21"/>
      <c r="DQ372" s="21"/>
      <c r="DR372" s="21"/>
      <c r="DS372" s="21"/>
      <c r="DT372" s="21"/>
      <c r="DU372" s="21"/>
      <c r="DV372" s="21"/>
    </row>
    <row r="373" spans="1:126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  <c r="BV373" s="21"/>
      <c r="BW373" s="21"/>
      <c r="BX373" s="21"/>
      <c r="BY373" s="21"/>
      <c r="BZ373" s="21"/>
      <c r="CA373" s="21"/>
      <c r="CB373" s="21"/>
      <c r="CC373" s="21"/>
      <c r="CD373" s="21"/>
      <c r="CE373" s="21"/>
      <c r="CF373" s="21"/>
      <c r="CG373" s="21"/>
      <c r="CH373" s="21"/>
      <c r="CI373" s="21"/>
      <c r="CJ373" s="21"/>
      <c r="CK373" s="21"/>
      <c r="CL373" s="21"/>
      <c r="CM373" s="21"/>
      <c r="CN373" s="21"/>
      <c r="CO373" s="21"/>
      <c r="CP373" s="21"/>
      <c r="CQ373" s="21"/>
      <c r="CR373" s="21"/>
      <c r="CS373" s="21"/>
      <c r="CT373" s="21"/>
      <c r="CU373" s="21"/>
      <c r="CV373" s="21"/>
      <c r="CW373" s="21"/>
      <c r="CX373" s="21"/>
      <c r="CY373" s="21"/>
      <c r="CZ373" s="21"/>
      <c r="DA373" s="21"/>
      <c r="DB373" s="21"/>
      <c r="DC373" s="21"/>
      <c r="DD373" s="21"/>
      <c r="DE373" s="21"/>
      <c r="DF373" s="21"/>
      <c r="DG373" s="21"/>
      <c r="DH373" s="21"/>
      <c r="DI373" s="21"/>
      <c r="DJ373" s="21"/>
      <c r="DK373" s="21"/>
      <c r="DL373" s="21"/>
      <c r="DM373" s="21"/>
      <c r="DN373" s="21"/>
      <c r="DO373" s="21"/>
      <c r="DP373" s="21"/>
      <c r="DQ373" s="21"/>
      <c r="DR373" s="21"/>
      <c r="DS373" s="21"/>
      <c r="DT373" s="21"/>
      <c r="DU373" s="21"/>
      <c r="DV373" s="21"/>
    </row>
    <row r="374" spans="1:126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1"/>
      <c r="BW374" s="21"/>
      <c r="BX374" s="21"/>
      <c r="BY374" s="21"/>
      <c r="BZ374" s="21"/>
      <c r="CA374" s="21"/>
      <c r="CB374" s="21"/>
      <c r="CC374" s="21"/>
      <c r="CD374" s="21"/>
      <c r="CE374" s="21"/>
      <c r="CF374" s="21"/>
      <c r="CG374" s="21"/>
      <c r="CH374" s="21"/>
      <c r="CI374" s="21"/>
      <c r="CJ374" s="21"/>
      <c r="CK374" s="21"/>
      <c r="CL374" s="21"/>
      <c r="CM374" s="21"/>
      <c r="CN374" s="21"/>
      <c r="CO374" s="21"/>
      <c r="CP374" s="21"/>
      <c r="CQ374" s="21"/>
      <c r="CR374" s="21"/>
      <c r="CS374" s="21"/>
      <c r="CT374" s="21"/>
      <c r="CU374" s="21"/>
      <c r="CV374" s="21"/>
      <c r="CW374" s="21"/>
      <c r="CX374" s="21"/>
      <c r="CY374" s="21"/>
      <c r="CZ374" s="21"/>
      <c r="DA374" s="21"/>
      <c r="DB374" s="21"/>
      <c r="DC374" s="21"/>
      <c r="DD374" s="21"/>
      <c r="DE374" s="21"/>
      <c r="DF374" s="21"/>
      <c r="DG374" s="21"/>
      <c r="DH374" s="21"/>
      <c r="DI374" s="21"/>
      <c r="DJ374" s="21"/>
      <c r="DK374" s="21"/>
      <c r="DL374" s="21"/>
      <c r="DM374" s="21"/>
      <c r="DN374" s="21"/>
      <c r="DO374" s="21"/>
      <c r="DP374" s="21"/>
      <c r="DQ374" s="21"/>
      <c r="DR374" s="21"/>
      <c r="DS374" s="21"/>
      <c r="DT374" s="21"/>
      <c r="DU374" s="21"/>
      <c r="DV374" s="21"/>
    </row>
    <row r="375" spans="1:126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1"/>
      <c r="BV375" s="21"/>
      <c r="BW375" s="21"/>
      <c r="BX375" s="21"/>
      <c r="BY375" s="21"/>
      <c r="BZ375" s="21"/>
      <c r="CA375" s="21"/>
      <c r="CB375" s="21"/>
      <c r="CC375" s="21"/>
      <c r="CD375" s="21"/>
      <c r="CE375" s="21"/>
      <c r="CF375" s="21"/>
      <c r="CG375" s="21"/>
      <c r="CH375" s="21"/>
      <c r="CI375" s="21"/>
      <c r="CJ375" s="21"/>
      <c r="CK375" s="21"/>
      <c r="CL375" s="21"/>
      <c r="CM375" s="21"/>
      <c r="CN375" s="21"/>
      <c r="CO375" s="21"/>
      <c r="CP375" s="21"/>
      <c r="CQ375" s="21"/>
      <c r="CR375" s="21"/>
      <c r="CS375" s="21"/>
      <c r="CT375" s="21"/>
      <c r="CU375" s="21"/>
      <c r="CV375" s="21"/>
      <c r="CW375" s="21"/>
      <c r="CX375" s="21"/>
      <c r="CY375" s="21"/>
      <c r="CZ375" s="21"/>
      <c r="DA375" s="21"/>
      <c r="DB375" s="21"/>
      <c r="DC375" s="21"/>
      <c r="DD375" s="21"/>
      <c r="DE375" s="21"/>
      <c r="DF375" s="21"/>
      <c r="DG375" s="21"/>
      <c r="DH375" s="21"/>
      <c r="DI375" s="21"/>
      <c r="DJ375" s="21"/>
      <c r="DK375" s="21"/>
      <c r="DL375" s="21"/>
      <c r="DM375" s="21"/>
      <c r="DN375" s="21"/>
      <c r="DO375" s="21"/>
      <c r="DP375" s="21"/>
      <c r="DQ375" s="21"/>
      <c r="DR375" s="21"/>
      <c r="DS375" s="21"/>
      <c r="DT375" s="21"/>
      <c r="DU375" s="21"/>
      <c r="DV375" s="21"/>
    </row>
    <row r="376" spans="1:12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1"/>
      <c r="BV376" s="21"/>
      <c r="BW376" s="21"/>
      <c r="BX376" s="21"/>
      <c r="BY376" s="21"/>
      <c r="BZ376" s="21"/>
      <c r="CA376" s="21"/>
      <c r="CB376" s="21"/>
      <c r="CC376" s="21"/>
      <c r="CD376" s="21"/>
      <c r="CE376" s="21"/>
      <c r="CF376" s="21"/>
      <c r="CG376" s="21"/>
      <c r="CH376" s="21"/>
      <c r="CI376" s="21"/>
      <c r="CJ376" s="21"/>
      <c r="CK376" s="21"/>
      <c r="CL376" s="21"/>
      <c r="CM376" s="21"/>
      <c r="CN376" s="21"/>
      <c r="CO376" s="21"/>
      <c r="CP376" s="21"/>
      <c r="CQ376" s="21"/>
      <c r="CR376" s="21"/>
      <c r="CS376" s="21"/>
      <c r="CT376" s="21"/>
      <c r="CU376" s="21"/>
      <c r="CV376" s="21"/>
      <c r="CW376" s="21"/>
      <c r="CX376" s="21"/>
      <c r="CY376" s="21"/>
      <c r="CZ376" s="21"/>
      <c r="DA376" s="21"/>
      <c r="DB376" s="21"/>
      <c r="DC376" s="21"/>
      <c r="DD376" s="21"/>
      <c r="DE376" s="21"/>
      <c r="DF376" s="21"/>
      <c r="DG376" s="21"/>
      <c r="DH376" s="21"/>
      <c r="DI376" s="21"/>
      <c r="DJ376" s="21"/>
      <c r="DK376" s="21"/>
      <c r="DL376" s="21"/>
      <c r="DM376" s="21"/>
      <c r="DN376" s="21"/>
      <c r="DO376" s="21"/>
      <c r="DP376" s="21"/>
      <c r="DQ376" s="21"/>
      <c r="DR376" s="21"/>
      <c r="DS376" s="21"/>
      <c r="DT376" s="21"/>
      <c r="DU376" s="21"/>
      <c r="DV376" s="21"/>
    </row>
    <row r="377" spans="1:126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1"/>
      <c r="BV377" s="21"/>
      <c r="BW377" s="21"/>
      <c r="BX377" s="21"/>
      <c r="BY377" s="21"/>
      <c r="BZ377" s="21"/>
      <c r="CA377" s="21"/>
      <c r="CB377" s="21"/>
      <c r="CC377" s="21"/>
      <c r="CD377" s="21"/>
      <c r="CE377" s="21"/>
      <c r="CF377" s="21"/>
      <c r="CG377" s="21"/>
      <c r="CH377" s="21"/>
      <c r="CI377" s="21"/>
      <c r="CJ377" s="21"/>
      <c r="CK377" s="21"/>
      <c r="CL377" s="21"/>
      <c r="CM377" s="21"/>
      <c r="CN377" s="21"/>
      <c r="CO377" s="21"/>
      <c r="CP377" s="21"/>
      <c r="CQ377" s="21"/>
      <c r="CR377" s="21"/>
      <c r="CS377" s="21"/>
      <c r="CT377" s="21"/>
      <c r="CU377" s="21"/>
      <c r="CV377" s="21"/>
      <c r="CW377" s="21"/>
      <c r="CX377" s="21"/>
      <c r="CY377" s="21"/>
      <c r="CZ377" s="21"/>
      <c r="DA377" s="21"/>
      <c r="DB377" s="21"/>
      <c r="DC377" s="21"/>
      <c r="DD377" s="21"/>
      <c r="DE377" s="21"/>
      <c r="DF377" s="21"/>
      <c r="DG377" s="21"/>
      <c r="DH377" s="21"/>
      <c r="DI377" s="21"/>
      <c r="DJ377" s="21"/>
      <c r="DK377" s="21"/>
      <c r="DL377" s="21"/>
      <c r="DM377" s="21"/>
      <c r="DN377" s="21"/>
      <c r="DO377" s="21"/>
      <c r="DP377" s="21"/>
      <c r="DQ377" s="21"/>
      <c r="DR377" s="21"/>
      <c r="DS377" s="21"/>
      <c r="DT377" s="21"/>
      <c r="DU377" s="21"/>
      <c r="DV377" s="21"/>
    </row>
    <row r="378" spans="1:126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  <c r="BU378" s="21"/>
      <c r="BV378" s="21"/>
      <c r="BW378" s="21"/>
      <c r="BX378" s="21"/>
      <c r="BY378" s="21"/>
      <c r="BZ378" s="21"/>
      <c r="CA378" s="21"/>
      <c r="CB378" s="21"/>
      <c r="CC378" s="21"/>
      <c r="CD378" s="21"/>
      <c r="CE378" s="21"/>
      <c r="CF378" s="21"/>
      <c r="CG378" s="21"/>
      <c r="CH378" s="21"/>
      <c r="CI378" s="21"/>
      <c r="CJ378" s="21"/>
      <c r="CK378" s="21"/>
      <c r="CL378" s="21"/>
      <c r="CM378" s="21"/>
      <c r="CN378" s="21"/>
      <c r="CO378" s="21"/>
      <c r="CP378" s="21"/>
      <c r="CQ378" s="21"/>
      <c r="CR378" s="21"/>
      <c r="CS378" s="21"/>
      <c r="CT378" s="21"/>
      <c r="CU378" s="21"/>
      <c r="CV378" s="21"/>
      <c r="CW378" s="21"/>
      <c r="CX378" s="21"/>
      <c r="CY378" s="21"/>
      <c r="CZ378" s="21"/>
      <c r="DA378" s="21"/>
      <c r="DB378" s="21"/>
      <c r="DC378" s="21"/>
      <c r="DD378" s="21"/>
      <c r="DE378" s="21"/>
      <c r="DF378" s="21"/>
      <c r="DG378" s="21"/>
      <c r="DH378" s="21"/>
      <c r="DI378" s="21"/>
      <c r="DJ378" s="21"/>
      <c r="DK378" s="21"/>
      <c r="DL378" s="21"/>
      <c r="DM378" s="21"/>
      <c r="DN378" s="21"/>
      <c r="DO378" s="21"/>
      <c r="DP378" s="21"/>
      <c r="DQ378" s="21"/>
      <c r="DR378" s="21"/>
      <c r="DS378" s="21"/>
      <c r="DT378" s="21"/>
      <c r="DU378" s="21"/>
      <c r="DV378" s="21"/>
    </row>
    <row r="379" spans="1:126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1"/>
      <c r="BV379" s="21"/>
      <c r="BW379" s="21"/>
      <c r="BX379" s="21"/>
      <c r="BY379" s="21"/>
      <c r="BZ379" s="21"/>
      <c r="CA379" s="21"/>
      <c r="CB379" s="21"/>
      <c r="CC379" s="21"/>
      <c r="CD379" s="21"/>
      <c r="CE379" s="21"/>
      <c r="CF379" s="21"/>
      <c r="CG379" s="21"/>
      <c r="CH379" s="21"/>
      <c r="CI379" s="21"/>
      <c r="CJ379" s="21"/>
      <c r="CK379" s="21"/>
      <c r="CL379" s="21"/>
      <c r="CM379" s="21"/>
      <c r="CN379" s="21"/>
      <c r="CO379" s="21"/>
      <c r="CP379" s="21"/>
      <c r="CQ379" s="21"/>
      <c r="CR379" s="21"/>
      <c r="CS379" s="21"/>
      <c r="CT379" s="21"/>
      <c r="CU379" s="21"/>
      <c r="CV379" s="21"/>
      <c r="CW379" s="21"/>
      <c r="CX379" s="21"/>
      <c r="CY379" s="21"/>
      <c r="CZ379" s="21"/>
      <c r="DA379" s="21"/>
      <c r="DB379" s="21"/>
      <c r="DC379" s="21"/>
      <c r="DD379" s="21"/>
      <c r="DE379" s="21"/>
      <c r="DF379" s="21"/>
      <c r="DG379" s="21"/>
      <c r="DH379" s="21"/>
      <c r="DI379" s="21"/>
      <c r="DJ379" s="21"/>
      <c r="DK379" s="21"/>
      <c r="DL379" s="21"/>
      <c r="DM379" s="21"/>
      <c r="DN379" s="21"/>
      <c r="DO379" s="21"/>
      <c r="DP379" s="21"/>
      <c r="DQ379" s="21"/>
      <c r="DR379" s="21"/>
      <c r="DS379" s="21"/>
      <c r="DT379" s="21"/>
      <c r="DU379" s="21"/>
      <c r="DV379" s="21"/>
    </row>
    <row r="380" spans="1:126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  <c r="BU380" s="21"/>
      <c r="BV380" s="21"/>
      <c r="BW380" s="21"/>
      <c r="BX380" s="21"/>
      <c r="BY380" s="21"/>
      <c r="BZ380" s="21"/>
      <c r="CA380" s="21"/>
      <c r="CB380" s="21"/>
      <c r="CC380" s="21"/>
      <c r="CD380" s="21"/>
      <c r="CE380" s="21"/>
      <c r="CF380" s="21"/>
      <c r="CG380" s="21"/>
      <c r="CH380" s="21"/>
      <c r="CI380" s="21"/>
      <c r="CJ380" s="21"/>
      <c r="CK380" s="21"/>
      <c r="CL380" s="21"/>
      <c r="CM380" s="21"/>
      <c r="CN380" s="21"/>
      <c r="CO380" s="21"/>
      <c r="CP380" s="21"/>
      <c r="CQ380" s="21"/>
      <c r="CR380" s="21"/>
      <c r="CS380" s="21"/>
      <c r="CT380" s="21"/>
      <c r="CU380" s="21"/>
      <c r="CV380" s="21"/>
      <c r="CW380" s="21"/>
      <c r="CX380" s="21"/>
      <c r="CY380" s="21"/>
      <c r="CZ380" s="21"/>
      <c r="DA380" s="21"/>
      <c r="DB380" s="21"/>
      <c r="DC380" s="21"/>
      <c r="DD380" s="21"/>
      <c r="DE380" s="21"/>
      <c r="DF380" s="21"/>
      <c r="DG380" s="21"/>
      <c r="DH380" s="21"/>
      <c r="DI380" s="21"/>
      <c r="DJ380" s="21"/>
      <c r="DK380" s="21"/>
      <c r="DL380" s="21"/>
      <c r="DM380" s="21"/>
      <c r="DN380" s="21"/>
      <c r="DO380" s="21"/>
      <c r="DP380" s="21"/>
      <c r="DQ380" s="21"/>
      <c r="DR380" s="21"/>
      <c r="DS380" s="21"/>
      <c r="DT380" s="21"/>
      <c r="DU380" s="21"/>
      <c r="DV380" s="21"/>
    </row>
    <row r="381" spans="1:126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  <c r="BU381" s="21"/>
      <c r="BV381" s="21"/>
      <c r="BW381" s="21"/>
      <c r="BX381" s="21"/>
      <c r="BY381" s="21"/>
      <c r="BZ381" s="21"/>
      <c r="CA381" s="21"/>
      <c r="CB381" s="21"/>
      <c r="CC381" s="21"/>
      <c r="CD381" s="21"/>
      <c r="CE381" s="21"/>
      <c r="CF381" s="21"/>
      <c r="CG381" s="21"/>
      <c r="CH381" s="21"/>
      <c r="CI381" s="21"/>
      <c r="CJ381" s="21"/>
      <c r="CK381" s="21"/>
      <c r="CL381" s="21"/>
      <c r="CM381" s="21"/>
      <c r="CN381" s="21"/>
      <c r="CO381" s="21"/>
      <c r="CP381" s="21"/>
      <c r="CQ381" s="21"/>
      <c r="CR381" s="21"/>
      <c r="CS381" s="21"/>
      <c r="CT381" s="21"/>
      <c r="CU381" s="21"/>
      <c r="CV381" s="21"/>
      <c r="CW381" s="21"/>
      <c r="CX381" s="21"/>
      <c r="CY381" s="21"/>
      <c r="CZ381" s="21"/>
      <c r="DA381" s="21"/>
      <c r="DB381" s="21"/>
      <c r="DC381" s="21"/>
      <c r="DD381" s="21"/>
      <c r="DE381" s="21"/>
      <c r="DF381" s="21"/>
      <c r="DG381" s="21"/>
      <c r="DH381" s="21"/>
      <c r="DI381" s="21"/>
      <c r="DJ381" s="21"/>
      <c r="DK381" s="21"/>
      <c r="DL381" s="21"/>
      <c r="DM381" s="21"/>
      <c r="DN381" s="21"/>
      <c r="DO381" s="21"/>
      <c r="DP381" s="21"/>
      <c r="DQ381" s="21"/>
      <c r="DR381" s="21"/>
      <c r="DS381" s="21"/>
      <c r="DT381" s="21"/>
      <c r="DU381" s="21"/>
      <c r="DV381" s="21"/>
    </row>
    <row r="382" spans="1:126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21"/>
      <c r="BU382" s="21"/>
      <c r="BV382" s="21"/>
      <c r="BW382" s="21"/>
      <c r="BX382" s="21"/>
      <c r="BY382" s="21"/>
      <c r="BZ382" s="21"/>
      <c r="CA382" s="21"/>
      <c r="CB382" s="21"/>
      <c r="CC382" s="21"/>
      <c r="CD382" s="21"/>
      <c r="CE382" s="21"/>
      <c r="CF382" s="21"/>
      <c r="CG382" s="21"/>
      <c r="CH382" s="21"/>
      <c r="CI382" s="21"/>
      <c r="CJ382" s="21"/>
      <c r="CK382" s="21"/>
      <c r="CL382" s="21"/>
      <c r="CM382" s="21"/>
      <c r="CN382" s="21"/>
      <c r="CO382" s="21"/>
      <c r="CP382" s="21"/>
      <c r="CQ382" s="21"/>
      <c r="CR382" s="21"/>
      <c r="CS382" s="21"/>
      <c r="CT382" s="21"/>
      <c r="CU382" s="21"/>
      <c r="CV382" s="21"/>
      <c r="CW382" s="21"/>
      <c r="CX382" s="21"/>
      <c r="CY382" s="21"/>
      <c r="CZ382" s="21"/>
      <c r="DA382" s="21"/>
      <c r="DB382" s="21"/>
      <c r="DC382" s="21"/>
      <c r="DD382" s="21"/>
      <c r="DE382" s="21"/>
      <c r="DF382" s="21"/>
      <c r="DG382" s="21"/>
      <c r="DH382" s="21"/>
      <c r="DI382" s="21"/>
      <c r="DJ382" s="21"/>
      <c r="DK382" s="21"/>
      <c r="DL382" s="21"/>
      <c r="DM382" s="21"/>
      <c r="DN382" s="21"/>
      <c r="DO382" s="21"/>
      <c r="DP382" s="21"/>
      <c r="DQ382" s="21"/>
      <c r="DR382" s="21"/>
      <c r="DS382" s="21"/>
      <c r="DT382" s="21"/>
      <c r="DU382" s="21"/>
      <c r="DV382" s="21"/>
    </row>
    <row r="383" spans="1:126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  <c r="BU383" s="21"/>
      <c r="BV383" s="21"/>
      <c r="BW383" s="21"/>
      <c r="BX383" s="21"/>
      <c r="BY383" s="21"/>
      <c r="BZ383" s="21"/>
      <c r="CA383" s="21"/>
      <c r="CB383" s="21"/>
      <c r="CC383" s="21"/>
      <c r="CD383" s="21"/>
      <c r="CE383" s="21"/>
      <c r="CF383" s="21"/>
      <c r="CG383" s="21"/>
      <c r="CH383" s="21"/>
      <c r="CI383" s="21"/>
      <c r="CJ383" s="21"/>
      <c r="CK383" s="21"/>
      <c r="CL383" s="21"/>
      <c r="CM383" s="21"/>
      <c r="CN383" s="21"/>
      <c r="CO383" s="21"/>
      <c r="CP383" s="21"/>
      <c r="CQ383" s="21"/>
      <c r="CR383" s="21"/>
      <c r="CS383" s="21"/>
      <c r="CT383" s="21"/>
      <c r="CU383" s="21"/>
      <c r="CV383" s="21"/>
      <c r="CW383" s="21"/>
      <c r="CX383" s="21"/>
      <c r="CY383" s="21"/>
      <c r="CZ383" s="21"/>
      <c r="DA383" s="21"/>
      <c r="DB383" s="21"/>
      <c r="DC383" s="21"/>
      <c r="DD383" s="21"/>
      <c r="DE383" s="21"/>
      <c r="DF383" s="21"/>
      <c r="DG383" s="21"/>
      <c r="DH383" s="21"/>
      <c r="DI383" s="21"/>
      <c r="DJ383" s="21"/>
      <c r="DK383" s="21"/>
      <c r="DL383" s="21"/>
      <c r="DM383" s="21"/>
      <c r="DN383" s="21"/>
      <c r="DO383" s="21"/>
      <c r="DP383" s="21"/>
      <c r="DQ383" s="21"/>
      <c r="DR383" s="21"/>
      <c r="DS383" s="21"/>
      <c r="DT383" s="21"/>
      <c r="DU383" s="21"/>
      <c r="DV383" s="21"/>
    </row>
    <row r="384" spans="1:126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21"/>
      <c r="BU384" s="21"/>
      <c r="BV384" s="21"/>
      <c r="BW384" s="21"/>
      <c r="BX384" s="21"/>
      <c r="BY384" s="21"/>
      <c r="BZ384" s="21"/>
      <c r="CA384" s="21"/>
      <c r="CB384" s="21"/>
      <c r="CC384" s="21"/>
      <c r="CD384" s="21"/>
      <c r="CE384" s="21"/>
      <c r="CF384" s="21"/>
      <c r="CG384" s="21"/>
      <c r="CH384" s="21"/>
      <c r="CI384" s="21"/>
      <c r="CJ384" s="21"/>
      <c r="CK384" s="21"/>
      <c r="CL384" s="21"/>
      <c r="CM384" s="21"/>
      <c r="CN384" s="21"/>
      <c r="CO384" s="21"/>
      <c r="CP384" s="21"/>
      <c r="CQ384" s="21"/>
      <c r="CR384" s="21"/>
      <c r="CS384" s="21"/>
      <c r="CT384" s="21"/>
      <c r="CU384" s="21"/>
      <c r="CV384" s="21"/>
      <c r="CW384" s="21"/>
      <c r="CX384" s="21"/>
      <c r="CY384" s="21"/>
      <c r="CZ384" s="21"/>
      <c r="DA384" s="21"/>
      <c r="DB384" s="21"/>
      <c r="DC384" s="21"/>
      <c r="DD384" s="21"/>
      <c r="DE384" s="21"/>
      <c r="DF384" s="21"/>
      <c r="DG384" s="21"/>
      <c r="DH384" s="21"/>
      <c r="DI384" s="21"/>
      <c r="DJ384" s="21"/>
      <c r="DK384" s="21"/>
      <c r="DL384" s="21"/>
      <c r="DM384" s="21"/>
      <c r="DN384" s="21"/>
      <c r="DO384" s="21"/>
      <c r="DP384" s="21"/>
      <c r="DQ384" s="21"/>
      <c r="DR384" s="21"/>
      <c r="DS384" s="21"/>
      <c r="DT384" s="21"/>
      <c r="DU384" s="21"/>
      <c r="DV384" s="21"/>
    </row>
    <row r="385" spans="1:126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21"/>
      <c r="BU385" s="21"/>
      <c r="BV385" s="21"/>
      <c r="BW385" s="21"/>
      <c r="BX385" s="21"/>
      <c r="BY385" s="21"/>
      <c r="BZ385" s="21"/>
      <c r="CA385" s="21"/>
      <c r="CB385" s="21"/>
      <c r="CC385" s="21"/>
      <c r="CD385" s="21"/>
      <c r="CE385" s="21"/>
      <c r="CF385" s="21"/>
      <c r="CG385" s="21"/>
      <c r="CH385" s="21"/>
      <c r="CI385" s="21"/>
      <c r="CJ385" s="21"/>
      <c r="CK385" s="21"/>
      <c r="CL385" s="21"/>
      <c r="CM385" s="21"/>
      <c r="CN385" s="21"/>
      <c r="CO385" s="21"/>
      <c r="CP385" s="21"/>
      <c r="CQ385" s="21"/>
      <c r="CR385" s="21"/>
      <c r="CS385" s="21"/>
      <c r="CT385" s="21"/>
      <c r="CU385" s="21"/>
      <c r="CV385" s="21"/>
      <c r="CW385" s="21"/>
      <c r="CX385" s="21"/>
      <c r="CY385" s="21"/>
      <c r="CZ385" s="21"/>
      <c r="DA385" s="21"/>
      <c r="DB385" s="21"/>
      <c r="DC385" s="21"/>
      <c r="DD385" s="21"/>
      <c r="DE385" s="21"/>
      <c r="DF385" s="21"/>
      <c r="DG385" s="21"/>
      <c r="DH385" s="21"/>
      <c r="DI385" s="21"/>
      <c r="DJ385" s="21"/>
      <c r="DK385" s="21"/>
      <c r="DL385" s="21"/>
      <c r="DM385" s="21"/>
      <c r="DN385" s="21"/>
      <c r="DO385" s="21"/>
      <c r="DP385" s="21"/>
      <c r="DQ385" s="21"/>
      <c r="DR385" s="21"/>
      <c r="DS385" s="21"/>
      <c r="DT385" s="21"/>
      <c r="DU385" s="21"/>
      <c r="DV385" s="21"/>
    </row>
    <row r="386" spans="1:12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21"/>
      <c r="BU386" s="21"/>
      <c r="BV386" s="21"/>
      <c r="BW386" s="21"/>
      <c r="BX386" s="21"/>
      <c r="BY386" s="21"/>
      <c r="BZ386" s="21"/>
      <c r="CA386" s="21"/>
      <c r="CB386" s="21"/>
      <c r="CC386" s="21"/>
      <c r="CD386" s="21"/>
      <c r="CE386" s="21"/>
      <c r="CF386" s="21"/>
      <c r="CG386" s="21"/>
      <c r="CH386" s="21"/>
      <c r="CI386" s="21"/>
      <c r="CJ386" s="21"/>
      <c r="CK386" s="21"/>
      <c r="CL386" s="21"/>
      <c r="CM386" s="21"/>
      <c r="CN386" s="21"/>
      <c r="CO386" s="21"/>
      <c r="CP386" s="21"/>
      <c r="CQ386" s="21"/>
      <c r="CR386" s="21"/>
      <c r="CS386" s="21"/>
      <c r="CT386" s="21"/>
      <c r="CU386" s="21"/>
      <c r="CV386" s="21"/>
      <c r="CW386" s="21"/>
      <c r="CX386" s="21"/>
      <c r="CY386" s="21"/>
      <c r="CZ386" s="21"/>
      <c r="DA386" s="21"/>
      <c r="DB386" s="21"/>
      <c r="DC386" s="21"/>
      <c r="DD386" s="21"/>
      <c r="DE386" s="21"/>
      <c r="DF386" s="21"/>
      <c r="DG386" s="21"/>
      <c r="DH386" s="21"/>
      <c r="DI386" s="21"/>
      <c r="DJ386" s="21"/>
      <c r="DK386" s="21"/>
      <c r="DL386" s="21"/>
      <c r="DM386" s="21"/>
      <c r="DN386" s="21"/>
      <c r="DO386" s="21"/>
      <c r="DP386" s="21"/>
      <c r="DQ386" s="21"/>
      <c r="DR386" s="21"/>
      <c r="DS386" s="21"/>
      <c r="DT386" s="21"/>
      <c r="DU386" s="21"/>
      <c r="DV386" s="21"/>
    </row>
    <row r="387" spans="1:126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  <c r="BU387" s="21"/>
      <c r="BV387" s="21"/>
      <c r="BW387" s="21"/>
      <c r="BX387" s="21"/>
      <c r="BY387" s="21"/>
      <c r="BZ387" s="21"/>
      <c r="CA387" s="21"/>
      <c r="CB387" s="21"/>
      <c r="CC387" s="21"/>
      <c r="CD387" s="21"/>
      <c r="CE387" s="21"/>
      <c r="CF387" s="21"/>
      <c r="CG387" s="21"/>
      <c r="CH387" s="21"/>
      <c r="CI387" s="21"/>
      <c r="CJ387" s="21"/>
      <c r="CK387" s="21"/>
      <c r="CL387" s="21"/>
      <c r="CM387" s="21"/>
      <c r="CN387" s="21"/>
      <c r="CO387" s="21"/>
      <c r="CP387" s="21"/>
      <c r="CQ387" s="21"/>
      <c r="CR387" s="21"/>
      <c r="CS387" s="21"/>
      <c r="CT387" s="21"/>
      <c r="CU387" s="21"/>
      <c r="CV387" s="21"/>
      <c r="CW387" s="21"/>
      <c r="CX387" s="21"/>
      <c r="CY387" s="21"/>
      <c r="CZ387" s="21"/>
      <c r="DA387" s="21"/>
      <c r="DB387" s="21"/>
      <c r="DC387" s="21"/>
      <c r="DD387" s="21"/>
      <c r="DE387" s="21"/>
      <c r="DF387" s="21"/>
      <c r="DG387" s="21"/>
      <c r="DH387" s="21"/>
      <c r="DI387" s="21"/>
      <c r="DJ387" s="21"/>
      <c r="DK387" s="21"/>
      <c r="DL387" s="21"/>
      <c r="DM387" s="21"/>
      <c r="DN387" s="21"/>
      <c r="DO387" s="21"/>
      <c r="DP387" s="21"/>
      <c r="DQ387" s="21"/>
      <c r="DR387" s="21"/>
      <c r="DS387" s="21"/>
      <c r="DT387" s="21"/>
      <c r="DU387" s="21"/>
      <c r="DV387" s="21"/>
    </row>
    <row r="388" spans="1:126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21"/>
      <c r="BU388" s="21"/>
      <c r="BV388" s="21"/>
      <c r="BW388" s="21"/>
      <c r="BX388" s="21"/>
      <c r="BY388" s="21"/>
      <c r="BZ388" s="21"/>
      <c r="CA388" s="21"/>
      <c r="CB388" s="21"/>
      <c r="CC388" s="21"/>
      <c r="CD388" s="21"/>
      <c r="CE388" s="21"/>
      <c r="CF388" s="21"/>
      <c r="CG388" s="21"/>
      <c r="CH388" s="21"/>
      <c r="CI388" s="21"/>
      <c r="CJ388" s="21"/>
      <c r="CK388" s="21"/>
      <c r="CL388" s="21"/>
      <c r="CM388" s="21"/>
      <c r="CN388" s="21"/>
      <c r="CO388" s="21"/>
      <c r="CP388" s="21"/>
      <c r="CQ388" s="21"/>
      <c r="CR388" s="21"/>
      <c r="CS388" s="21"/>
      <c r="CT388" s="21"/>
      <c r="CU388" s="21"/>
      <c r="CV388" s="21"/>
      <c r="CW388" s="21"/>
      <c r="CX388" s="21"/>
      <c r="CY388" s="21"/>
      <c r="CZ388" s="21"/>
      <c r="DA388" s="21"/>
      <c r="DB388" s="21"/>
      <c r="DC388" s="21"/>
      <c r="DD388" s="21"/>
      <c r="DE388" s="21"/>
      <c r="DF388" s="21"/>
      <c r="DG388" s="21"/>
      <c r="DH388" s="21"/>
      <c r="DI388" s="21"/>
      <c r="DJ388" s="21"/>
      <c r="DK388" s="21"/>
      <c r="DL388" s="21"/>
      <c r="DM388" s="21"/>
      <c r="DN388" s="21"/>
      <c r="DO388" s="21"/>
      <c r="DP388" s="21"/>
      <c r="DQ388" s="21"/>
      <c r="DR388" s="21"/>
      <c r="DS388" s="21"/>
      <c r="DT388" s="21"/>
      <c r="DU388" s="21"/>
      <c r="DV388" s="21"/>
    </row>
    <row r="389" spans="1:126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  <c r="BV389" s="21"/>
      <c r="BW389" s="21"/>
      <c r="BX389" s="21"/>
      <c r="BY389" s="21"/>
      <c r="BZ389" s="21"/>
      <c r="CA389" s="21"/>
      <c r="CB389" s="21"/>
      <c r="CC389" s="21"/>
      <c r="CD389" s="21"/>
      <c r="CE389" s="21"/>
      <c r="CF389" s="21"/>
      <c r="CG389" s="21"/>
      <c r="CH389" s="21"/>
      <c r="CI389" s="21"/>
      <c r="CJ389" s="21"/>
      <c r="CK389" s="21"/>
      <c r="CL389" s="21"/>
      <c r="CM389" s="21"/>
      <c r="CN389" s="21"/>
      <c r="CO389" s="21"/>
      <c r="CP389" s="21"/>
      <c r="CQ389" s="21"/>
      <c r="CR389" s="21"/>
      <c r="CS389" s="21"/>
      <c r="CT389" s="21"/>
      <c r="CU389" s="21"/>
      <c r="CV389" s="21"/>
      <c r="CW389" s="21"/>
      <c r="CX389" s="21"/>
      <c r="CY389" s="21"/>
      <c r="CZ389" s="21"/>
      <c r="DA389" s="21"/>
      <c r="DB389" s="21"/>
      <c r="DC389" s="21"/>
      <c r="DD389" s="21"/>
      <c r="DE389" s="21"/>
      <c r="DF389" s="21"/>
      <c r="DG389" s="21"/>
      <c r="DH389" s="21"/>
      <c r="DI389" s="21"/>
      <c r="DJ389" s="21"/>
      <c r="DK389" s="21"/>
      <c r="DL389" s="21"/>
      <c r="DM389" s="21"/>
      <c r="DN389" s="21"/>
      <c r="DO389" s="21"/>
      <c r="DP389" s="21"/>
      <c r="DQ389" s="21"/>
      <c r="DR389" s="21"/>
      <c r="DS389" s="21"/>
      <c r="DT389" s="21"/>
      <c r="DU389" s="21"/>
      <c r="DV389" s="21"/>
    </row>
    <row r="390" spans="1:126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  <c r="BU390" s="21"/>
      <c r="BV390" s="21"/>
      <c r="BW390" s="21"/>
      <c r="BX390" s="21"/>
      <c r="BY390" s="21"/>
      <c r="BZ390" s="21"/>
      <c r="CA390" s="21"/>
      <c r="CB390" s="21"/>
      <c r="CC390" s="21"/>
      <c r="CD390" s="21"/>
      <c r="CE390" s="21"/>
      <c r="CF390" s="21"/>
      <c r="CG390" s="21"/>
      <c r="CH390" s="21"/>
      <c r="CI390" s="21"/>
      <c r="CJ390" s="21"/>
      <c r="CK390" s="21"/>
      <c r="CL390" s="21"/>
      <c r="CM390" s="21"/>
      <c r="CN390" s="21"/>
      <c r="CO390" s="21"/>
      <c r="CP390" s="21"/>
      <c r="CQ390" s="21"/>
      <c r="CR390" s="21"/>
      <c r="CS390" s="21"/>
      <c r="CT390" s="21"/>
      <c r="CU390" s="21"/>
      <c r="CV390" s="21"/>
      <c r="CW390" s="21"/>
      <c r="CX390" s="21"/>
      <c r="CY390" s="21"/>
      <c r="CZ390" s="21"/>
      <c r="DA390" s="21"/>
      <c r="DB390" s="21"/>
      <c r="DC390" s="21"/>
      <c r="DD390" s="21"/>
      <c r="DE390" s="21"/>
      <c r="DF390" s="21"/>
      <c r="DG390" s="21"/>
      <c r="DH390" s="21"/>
      <c r="DI390" s="21"/>
      <c r="DJ390" s="21"/>
      <c r="DK390" s="21"/>
      <c r="DL390" s="21"/>
      <c r="DM390" s="21"/>
      <c r="DN390" s="21"/>
      <c r="DO390" s="21"/>
      <c r="DP390" s="21"/>
      <c r="DQ390" s="21"/>
      <c r="DR390" s="21"/>
      <c r="DS390" s="21"/>
      <c r="DT390" s="21"/>
      <c r="DU390" s="21"/>
      <c r="DV390" s="21"/>
    </row>
    <row r="391" spans="1:126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1"/>
      <c r="BV391" s="21"/>
      <c r="BW391" s="21"/>
      <c r="BX391" s="21"/>
      <c r="BY391" s="21"/>
      <c r="BZ391" s="21"/>
      <c r="CA391" s="21"/>
      <c r="CB391" s="21"/>
      <c r="CC391" s="21"/>
      <c r="CD391" s="21"/>
      <c r="CE391" s="21"/>
      <c r="CF391" s="21"/>
      <c r="CG391" s="21"/>
      <c r="CH391" s="21"/>
      <c r="CI391" s="21"/>
      <c r="CJ391" s="21"/>
      <c r="CK391" s="21"/>
      <c r="CL391" s="21"/>
      <c r="CM391" s="21"/>
      <c r="CN391" s="21"/>
      <c r="CO391" s="21"/>
      <c r="CP391" s="21"/>
      <c r="CQ391" s="21"/>
      <c r="CR391" s="21"/>
      <c r="CS391" s="21"/>
      <c r="CT391" s="21"/>
      <c r="CU391" s="21"/>
      <c r="CV391" s="21"/>
      <c r="CW391" s="21"/>
      <c r="CX391" s="21"/>
      <c r="CY391" s="21"/>
      <c r="CZ391" s="21"/>
      <c r="DA391" s="21"/>
      <c r="DB391" s="21"/>
      <c r="DC391" s="21"/>
      <c r="DD391" s="21"/>
      <c r="DE391" s="21"/>
      <c r="DF391" s="21"/>
      <c r="DG391" s="21"/>
      <c r="DH391" s="21"/>
      <c r="DI391" s="21"/>
      <c r="DJ391" s="21"/>
      <c r="DK391" s="21"/>
      <c r="DL391" s="21"/>
      <c r="DM391" s="21"/>
      <c r="DN391" s="21"/>
      <c r="DO391" s="21"/>
      <c r="DP391" s="21"/>
      <c r="DQ391" s="21"/>
      <c r="DR391" s="21"/>
      <c r="DS391" s="21"/>
      <c r="DT391" s="21"/>
      <c r="DU391" s="21"/>
      <c r="DV391" s="21"/>
    </row>
    <row r="392" spans="1:126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  <c r="BU392" s="21"/>
      <c r="BV392" s="21"/>
      <c r="BW392" s="21"/>
      <c r="BX392" s="21"/>
      <c r="BY392" s="21"/>
      <c r="BZ392" s="21"/>
      <c r="CA392" s="21"/>
      <c r="CB392" s="21"/>
      <c r="CC392" s="21"/>
      <c r="CD392" s="21"/>
      <c r="CE392" s="21"/>
      <c r="CF392" s="21"/>
      <c r="CG392" s="21"/>
      <c r="CH392" s="21"/>
      <c r="CI392" s="21"/>
      <c r="CJ392" s="21"/>
      <c r="CK392" s="21"/>
      <c r="CL392" s="21"/>
      <c r="CM392" s="21"/>
      <c r="CN392" s="21"/>
      <c r="CO392" s="21"/>
      <c r="CP392" s="21"/>
      <c r="CQ392" s="21"/>
      <c r="CR392" s="21"/>
      <c r="CS392" s="21"/>
      <c r="CT392" s="21"/>
      <c r="CU392" s="21"/>
      <c r="CV392" s="21"/>
      <c r="CW392" s="21"/>
      <c r="CX392" s="21"/>
      <c r="CY392" s="21"/>
      <c r="CZ392" s="21"/>
      <c r="DA392" s="21"/>
      <c r="DB392" s="21"/>
      <c r="DC392" s="21"/>
      <c r="DD392" s="21"/>
      <c r="DE392" s="21"/>
      <c r="DF392" s="21"/>
      <c r="DG392" s="21"/>
      <c r="DH392" s="21"/>
      <c r="DI392" s="21"/>
      <c r="DJ392" s="21"/>
      <c r="DK392" s="21"/>
      <c r="DL392" s="21"/>
      <c r="DM392" s="21"/>
      <c r="DN392" s="21"/>
      <c r="DO392" s="21"/>
      <c r="DP392" s="21"/>
      <c r="DQ392" s="21"/>
      <c r="DR392" s="21"/>
      <c r="DS392" s="21"/>
      <c r="DT392" s="21"/>
      <c r="DU392" s="21"/>
      <c r="DV392" s="21"/>
    </row>
    <row r="393" spans="1:126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1"/>
      <c r="BV393" s="21"/>
      <c r="BW393" s="21"/>
      <c r="BX393" s="21"/>
      <c r="BY393" s="21"/>
      <c r="BZ393" s="21"/>
      <c r="CA393" s="21"/>
      <c r="CB393" s="21"/>
      <c r="CC393" s="21"/>
      <c r="CD393" s="21"/>
      <c r="CE393" s="21"/>
      <c r="CF393" s="21"/>
      <c r="CG393" s="21"/>
      <c r="CH393" s="21"/>
      <c r="CI393" s="21"/>
      <c r="CJ393" s="21"/>
      <c r="CK393" s="21"/>
      <c r="CL393" s="21"/>
      <c r="CM393" s="21"/>
      <c r="CN393" s="21"/>
      <c r="CO393" s="21"/>
      <c r="CP393" s="21"/>
      <c r="CQ393" s="21"/>
      <c r="CR393" s="21"/>
      <c r="CS393" s="21"/>
      <c r="CT393" s="21"/>
      <c r="CU393" s="21"/>
      <c r="CV393" s="21"/>
      <c r="CW393" s="21"/>
      <c r="CX393" s="21"/>
      <c r="CY393" s="21"/>
      <c r="CZ393" s="21"/>
      <c r="DA393" s="21"/>
      <c r="DB393" s="21"/>
      <c r="DC393" s="21"/>
      <c r="DD393" s="21"/>
      <c r="DE393" s="21"/>
      <c r="DF393" s="21"/>
      <c r="DG393" s="21"/>
      <c r="DH393" s="21"/>
      <c r="DI393" s="21"/>
      <c r="DJ393" s="21"/>
      <c r="DK393" s="21"/>
      <c r="DL393" s="21"/>
      <c r="DM393" s="21"/>
      <c r="DN393" s="21"/>
      <c r="DO393" s="21"/>
      <c r="DP393" s="21"/>
      <c r="DQ393" s="21"/>
      <c r="DR393" s="21"/>
      <c r="DS393" s="21"/>
      <c r="DT393" s="21"/>
      <c r="DU393" s="21"/>
      <c r="DV393" s="21"/>
    </row>
    <row r="394" spans="1:126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1"/>
      <c r="BV394" s="21"/>
      <c r="BW394" s="21"/>
      <c r="BX394" s="21"/>
      <c r="BY394" s="21"/>
      <c r="BZ394" s="21"/>
      <c r="CA394" s="21"/>
      <c r="CB394" s="21"/>
      <c r="CC394" s="21"/>
      <c r="CD394" s="21"/>
      <c r="CE394" s="21"/>
      <c r="CF394" s="21"/>
      <c r="CG394" s="21"/>
      <c r="CH394" s="21"/>
      <c r="CI394" s="21"/>
      <c r="CJ394" s="21"/>
      <c r="CK394" s="21"/>
      <c r="CL394" s="21"/>
      <c r="CM394" s="21"/>
      <c r="CN394" s="21"/>
      <c r="CO394" s="21"/>
      <c r="CP394" s="21"/>
      <c r="CQ394" s="21"/>
      <c r="CR394" s="21"/>
      <c r="CS394" s="21"/>
      <c r="CT394" s="21"/>
      <c r="CU394" s="21"/>
      <c r="CV394" s="21"/>
      <c r="CW394" s="21"/>
      <c r="CX394" s="21"/>
      <c r="CY394" s="21"/>
      <c r="CZ394" s="21"/>
      <c r="DA394" s="21"/>
      <c r="DB394" s="21"/>
      <c r="DC394" s="21"/>
      <c r="DD394" s="21"/>
      <c r="DE394" s="21"/>
      <c r="DF394" s="21"/>
      <c r="DG394" s="21"/>
      <c r="DH394" s="21"/>
      <c r="DI394" s="21"/>
      <c r="DJ394" s="21"/>
      <c r="DK394" s="21"/>
      <c r="DL394" s="21"/>
      <c r="DM394" s="21"/>
      <c r="DN394" s="21"/>
      <c r="DO394" s="21"/>
      <c r="DP394" s="21"/>
      <c r="DQ394" s="21"/>
      <c r="DR394" s="21"/>
      <c r="DS394" s="21"/>
      <c r="DT394" s="21"/>
      <c r="DU394" s="21"/>
      <c r="DV394" s="21"/>
    </row>
    <row r="395" spans="1:126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  <c r="BV395" s="21"/>
      <c r="BW395" s="21"/>
      <c r="BX395" s="21"/>
      <c r="BY395" s="21"/>
      <c r="BZ395" s="21"/>
      <c r="CA395" s="21"/>
      <c r="CB395" s="21"/>
      <c r="CC395" s="21"/>
      <c r="CD395" s="21"/>
      <c r="CE395" s="21"/>
      <c r="CF395" s="21"/>
      <c r="CG395" s="21"/>
      <c r="CH395" s="21"/>
      <c r="CI395" s="21"/>
      <c r="CJ395" s="21"/>
      <c r="CK395" s="21"/>
      <c r="CL395" s="21"/>
      <c r="CM395" s="21"/>
      <c r="CN395" s="21"/>
      <c r="CO395" s="21"/>
      <c r="CP395" s="21"/>
      <c r="CQ395" s="21"/>
      <c r="CR395" s="21"/>
      <c r="CS395" s="21"/>
      <c r="CT395" s="21"/>
      <c r="CU395" s="21"/>
      <c r="CV395" s="21"/>
      <c r="CW395" s="21"/>
      <c r="CX395" s="21"/>
      <c r="CY395" s="21"/>
      <c r="CZ395" s="21"/>
      <c r="DA395" s="21"/>
      <c r="DB395" s="21"/>
      <c r="DC395" s="21"/>
      <c r="DD395" s="21"/>
      <c r="DE395" s="21"/>
      <c r="DF395" s="21"/>
      <c r="DG395" s="21"/>
      <c r="DH395" s="21"/>
      <c r="DI395" s="21"/>
      <c r="DJ395" s="21"/>
      <c r="DK395" s="21"/>
      <c r="DL395" s="21"/>
      <c r="DM395" s="21"/>
      <c r="DN395" s="21"/>
      <c r="DO395" s="21"/>
      <c r="DP395" s="21"/>
      <c r="DQ395" s="21"/>
      <c r="DR395" s="21"/>
      <c r="DS395" s="21"/>
      <c r="DT395" s="21"/>
      <c r="DU395" s="21"/>
      <c r="DV395" s="21"/>
    </row>
    <row r="396" spans="1:12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1"/>
      <c r="BV396" s="21"/>
      <c r="BW396" s="21"/>
      <c r="BX396" s="21"/>
      <c r="BY396" s="21"/>
      <c r="BZ396" s="21"/>
      <c r="CA396" s="21"/>
      <c r="CB396" s="21"/>
      <c r="CC396" s="21"/>
      <c r="CD396" s="21"/>
      <c r="CE396" s="21"/>
      <c r="CF396" s="21"/>
      <c r="CG396" s="21"/>
      <c r="CH396" s="21"/>
      <c r="CI396" s="21"/>
      <c r="CJ396" s="21"/>
      <c r="CK396" s="21"/>
      <c r="CL396" s="21"/>
      <c r="CM396" s="21"/>
      <c r="CN396" s="21"/>
      <c r="CO396" s="21"/>
      <c r="CP396" s="21"/>
      <c r="CQ396" s="21"/>
      <c r="CR396" s="21"/>
      <c r="CS396" s="21"/>
      <c r="CT396" s="21"/>
      <c r="CU396" s="21"/>
      <c r="CV396" s="21"/>
      <c r="CW396" s="21"/>
      <c r="CX396" s="21"/>
      <c r="CY396" s="21"/>
      <c r="CZ396" s="21"/>
      <c r="DA396" s="21"/>
      <c r="DB396" s="21"/>
      <c r="DC396" s="21"/>
      <c r="DD396" s="21"/>
      <c r="DE396" s="21"/>
      <c r="DF396" s="21"/>
      <c r="DG396" s="21"/>
      <c r="DH396" s="21"/>
      <c r="DI396" s="21"/>
      <c r="DJ396" s="21"/>
      <c r="DK396" s="21"/>
      <c r="DL396" s="21"/>
      <c r="DM396" s="21"/>
      <c r="DN396" s="21"/>
      <c r="DO396" s="21"/>
      <c r="DP396" s="21"/>
      <c r="DQ396" s="21"/>
      <c r="DR396" s="21"/>
      <c r="DS396" s="21"/>
      <c r="DT396" s="21"/>
      <c r="DU396" s="21"/>
      <c r="DV396" s="21"/>
    </row>
    <row r="397" spans="1:126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  <c r="BV397" s="21"/>
      <c r="BW397" s="21"/>
      <c r="BX397" s="21"/>
      <c r="BY397" s="21"/>
      <c r="BZ397" s="21"/>
      <c r="CA397" s="21"/>
      <c r="CB397" s="21"/>
      <c r="CC397" s="21"/>
      <c r="CD397" s="21"/>
      <c r="CE397" s="21"/>
      <c r="CF397" s="21"/>
      <c r="CG397" s="21"/>
      <c r="CH397" s="21"/>
      <c r="CI397" s="21"/>
      <c r="CJ397" s="21"/>
      <c r="CK397" s="21"/>
      <c r="CL397" s="21"/>
      <c r="CM397" s="21"/>
      <c r="CN397" s="21"/>
      <c r="CO397" s="21"/>
      <c r="CP397" s="21"/>
      <c r="CQ397" s="21"/>
      <c r="CR397" s="21"/>
      <c r="CS397" s="21"/>
      <c r="CT397" s="21"/>
      <c r="CU397" s="21"/>
      <c r="CV397" s="21"/>
      <c r="CW397" s="21"/>
      <c r="CX397" s="21"/>
      <c r="CY397" s="21"/>
      <c r="CZ397" s="21"/>
      <c r="DA397" s="21"/>
      <c r="DB397" s="21"/>
      <c r="DC397" s="21"/>
      <c r="DD397" s="21"/>
      <c r="DE397" s="21"/>
      <c r="DF397" s="21"/>
      <c r="DG397" s="21"/>
      <c r="DH397" s="21"/>
      <c r="DI397" s="21"/>
      <c r="DJ397" s="21"/>
      <c r="DK397" s="21"/>
      <c r="DL397" s="21"/>
      <c r="DM397" s="21"/>
      <c r="DN397" s="21"/>
      <c r="DO397" s="21"/>
      <c r="DP397" s="21"/>
      <c r="DQ397" s="21"/>
      <c r="DR397" s="21"/>
      <c r="DS397" s="21"/>
      <c r="DT397" s="21"/>
      <c r="DU397" s="21"/>
      <c r="DV397" s="21"/>
    </row>
    <row r="398" spans="1:126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  <c r="BU398" s="21"/>
      <c r="BV398" s="21"/>
      <c r="BW398" s="21"/>
      <c r="BX398" s="21"/>
      <c r="BY398" s="21"/>
      <c r="BZ398" s="21"/>
      <c r="CA398" s="21"/>
      <c r="CB398" s="21"/>
      <c r="CC398" s="21"/>
      <c r="CD398" s="21"/>
      <c r="CE398" s="21"/>
      <c r="CF398" s="21"/>
      <c r="CG398" s="21"/>
      <c r="CH398" s="21"/>
      <c r="CI398" s="21"/>
      <c r="CJ398" s="21"/>
      <c r="CK398" s="21"/>
      <c r="CL398" s="21"/>
      <c r="CM398" s="21"/>
      <c r="CN398" s="21"/>
      <c r="CO398" s="21"/>
      <c r="CP398" s="21"/>
      <c r="CQ398" s="21"/>
      <c r="CR398" s="21"/>
      <c r="CS398" s="21"/>
      <c r="CT398" s="21"/>
      <c r="CU398" s="21"/>
      <c r="CV398" s="21"/>
      <c r="CW398" s="21"/>
      <c r="CX398" s="21"/>
      <c r="CY398" s="21"/>
      <c r="CZ398" s="21"/>
      <c r="DA398" s="21"/>
      <c r="DB398" s="21"/>
      <c r="DC398" s="21"/>
      <c r="DD398" s="21"/>
      <c r="DE398" s="21"/>
      <c r="DF398" s="21"/>
      <c r="DG398" s="21"/>
      <c r="DH398" s="21"/>
      <c r="DI398" s="21"/>
      <c r="DJ398" s="21"/>
      <c r="DK398" s="21"/>
      <c r="DL398" s="21"/>
      <c r="DM398" s="21"/>
      <c r="DN398" s="21"/>
      <c r="DO398" s="21"/>
      <c r="DP398" s="21"/>
      <c r="DQ398" s="21"/>
      <c r="DR398" s="21"/>
      <c r="DS398" s="21"/>
      <c r="DT398" s="21"/>
      <c r="DU398" s="21"/>
      <c r="DV398" s="21"/>
    </row>
    <row r="399" spans="1:126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1"/>
      <c r="BV399" s="21"/>
      <c r="BW399" s="21"/>
      <c r="BX399" s="21"/>
      <c r="BY399" s="21"/>
      <c r="BZ399" s="21"/>
      <c r="CA399" s="21"/>
      <c r="CB399" s="21"/>
      <c r="CC399" s="21"/>
      <c r="CD399" s="21"/>
      <c r="CE399" s="21"/>
      <c r="CF399" s="21"/>
      <c r="CG399" s="21"/>
      <c r="CH399" s="21"/>
      <c r="CI399" s="21"/>
      <c r="CJ399" s="21"/>
      <c r="CK399" s="21"/>
      <c r="CL399" s="21"/>
      <c r="CM399" s="21"/>
      <c r="CN399" s="21"/>
      <c r="CO399" s="21"/>
      <c r="CP399" s="21"/>
      <c r="CQ399" s="21"/>
      <c r="CR399" s="21"/>
      <c r="CS399" s="21"/>
      <c r="CT399" s="21"/>
      <c r="CU399" s="21"/>
      <c r="CV399" s="21"/>
      <c r="CW399" s="21"/>
      <c r="CX399" s="21"/>
      <c r="CY399" s="21"/>
      <c r="CZ399" s="21"/>
      <c r="DA399" s="21"/>
      <c r="DB399" s="21"/>
      <c r="DC399" s="21"/>
      <c r="DD399" s="21"/>
      <c r="DE399" s="21"/>
      <c r="DF399" s="21"/>
      <c r="DG399" s="21"/>
      <c r="DH399" s="21"/>
      <c r="DI399" s="21"/>
      <c r="DJ399" s="21"/>
      <c r="DK399" s="21"/>
      <c r="DL399" s="21"/>
      <c r="DM399" s="21"/>
      <c r="DN399" s="21"/>
      <c r="DO399" s="21"/>
      <c r="DP399" s="21"/>
      <c r="DQ399" s="21"/>
      <c r="DR399" s="21"/>
      <c r="DS399" s="21"/>
      <c r="DT399" s="21"/>
      <c r="DU399" s="21"/>
      <c r="DV399" s="21"/>
    </row>
    <row r="400" spans="1:126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1"/>
      <c r="BV400" s="21"/>
      <c r="BW400" s="21"/>
      <c r="BX400" s="21"/>
      <c r="BY400" s="21"/>
      <c r="BZ400" s="21"/>
      <c r="CA400" s="21"/>
      <c r="CB400" s="21"/>
      <c r="CC400" s="21"/>
      <c r="CD400" s="21"/>
      <c r="CE400" s="21"/>
      <c r="CF400" s="21"/>
      <c r="CG400" s="21"/>
      <c r="CH400" s="21"/>
      <c r="CI400" s="21"/>
      <c r="CJ400" s="21"/>
      <c r="CK400" s="21"/>
      <c r="CL400" s="21"/>
      <c r="CM400" s="21"/>
      <c r="CN400" s="21"/>
      <c r="CO400" s="21"/>
      <c r="CP400" s="21"/>
      <c r="CQ400" s="21"/>
      <c r="CR400" s="21"/>
      <c r="CS400" s="21"/>
      <c r="CT400" s="21"/>
      <c r="CU400" s="21"/>
      <c r="CV400" s="21"/>
      <c r="CW400" s="21"/>
      <c r="CX400" s="21"/>
      <c r="CY400" s="21"/>
      <c r="CZ400" s="21"/>
      <c r="DA400" s="21"/>
      <c r="DB400" s="21"/>
      <c r="DC400" s="21"/>
      <c r="DD400" s="21"/>
      <c r="DE400" s="21"/>
      <c r="DF400" s="21"/>
      <c r="DG400" s="21"/>
      <c r="DH400" s="21"/>
      <c r="DI400" s="21"/>
      <c r="DJ400" s="21"/>
      <c r="DK400" s="21"/>
      <c r="DL400" s="21"/>
      <c r="DM400" s="21"/>
      <c r="DN400" s="21"/>
      <c r="DO400" s="21"/>
      <c r="DP400" s="21"/>
      <c r="DQ400" s="21"/>
      <c r="DR400" s="21"/>
      <c r="DS400" s="21"/>
      <c r="DT400" s="21"/>
      <c r="DU400" s="21"/>
      <c r="DV400" s="21"/>
    </row>
    <row r="401" spans="1:126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  <c r="BU401" s="21"/>
      <c r="BV401" s="21"/>
      <c r="BW401" s="21"/>
      <c r="BX401" s="21"/>
      <c r="BY401" s="21"/>
      <c r="BZ401" s="21"/>
      <c r="CA401" s="21"/>
      <c r="CB401" s="21"/>
      <c r="CC401" s="21"/>
      <c r="CD401" s="21"/>
      <c r="CE401" s="21"/>
      <c r="CF401" s="21"/>
      <c r="CG401" s="21"/>
      <c r="CH401" s="21"/>
      <c r="CI401" s="21"/>
      <c r="CJ401" s="21"/>
      <c r="CK401" s="21"/>
      <c r="CL401" s="21"/>
      <c r="CM401" s="21"/>
      <c r="CN401" s="21"/>
      <c r="CO401" s="21"/>
      <c r="CP401" s="21"/>
      <c r="CQ401" s="21"/>
      <c r="CR401" s="21"/>
      <c r="CS401" s="21"/>
      <c r="CT401" s="21"/>
      <c r="CU401" s="21"/>
      <c r="CV401" s="21"/>
      <c r="CW401" s="21"/>
      <c r="CX401" s="21"/>
      <c r="CY401" s="21"/>
      <c r="CZ401" s="21"/>
      <c r="DA401" s="21"/>
      <c r="DB401" s="21"/>
      <c r="DC401" s="21"/>
      <c r="DD401" s="21"/>
      <c r="DE401" s="21"/>
      <c r="DF401" s="21"/>
      <c r="DG401" s="21"/>
      <c r="DH401" s="21"/>
      <c r="DI401" s="21"/>
      <c r="DJ401" s="21"/>
      <c r="DK401" s="21"/>
      <c r="DL401" s="21"/>
      <c r="DM401" s="21"/>
      <c r="DN401" s="21"/>
      <c r="DO401" s="21"/>
      <c r="DP401" s="21"/>
      <c r="DQ401" s="21"/>
      <c r="DR401" s="21"/>
      <c r="DS401" s="21"/>
      <c r="DT401" s="21"/>
      <c r="DU401" s="21"/>
      <c r="DV401" s="21"/>
    </row>
    <row r="402" spans="1:126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  <c r="BU402" s="21"/>
      <c r="BV402" s="21"/>
      <c r="BW402" s="21"/>
      <c r="BX402" s="21"/>
      <c r="BY402" s="21"/>
      <c r="BZ402" s="21"/>
      <c r="CA402" s="21"/>
      <c r="CB402" s="21"/>
      <c r="CC402" s="21"/>
      <c r="CD402" s="21"/>
      <c r="CE402" s="21"/>
      <c r="CF402" s="21"/>
      <c r="CG402" s="21"/>
      <c r="CH402" s="21"/>
      <c r="CI402" s="21"/>
      <c r="CJ402" s="21"/>
      <c r="CK402" s="21"/>
      <c r="CL402" s="21"/>
      <c r="CM402" s="21"/>
      <c r="CN402" s="21"/>
      <c r="CO402" s="21"/>
      <c r="CP402" s="21"/>
      <c r="CQ402" s="21"/>
      <c r="CR402" s="21"/>
      <c r="CS402" s="21"/>
      <c r="CT402" s="21"/>
      <c r="CU402" s="21"/>
      <c r="CV402" s="21"/>
      <c r="CW402" s="21"/>
      <c r="CX402" s="21"/>
      <c r="CY402" s="21"/>
      <c r="CZ402" s="21"/>
      <c r="DA402" s="21"/>
      <c r="DB402" s="21"/>
      <c r="DC402" s="21"/>
      <c r="DD402" s="21"/>
      <c r="DE402" s="21"/>
      <c r="DF402" s="21"/>
      <c r="DG402" s="21"/>
      <c r="DH402" s="21"/>
      <c r="DI402" s="21"/>
      <c r="DJ402" s="21"/>
      <c r="DK402" s="21"/>
      <c r="DL402" s="21"/>
      <c r="DM402" s="21"/>
      <c r="DN402" s="21"/>
      <c r="DO402" s="21"/>
      <c r="DP402" s="21"/>
      <c r="DQ402" s="21"/>
      <c r="DR402" s="21"/>
      <c r="DS402" s="21"/>
      <c r="DT402" s="21"/>
      <c r="DU402" s="21"/>
      <c r="DV402" s="21"/>
    </row>
    <row r="403" spans="1:126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  <c r="BU403" s="21"/>
      <c r="BV403" s="21"/>
      <c r="BW403" s="21"/>
      <c r="BX403" s="21"/>
      <c r="BY403" s="21"/>
      <c r="BZ403" s="21"/>
      <c r="CA403" s="21"/>
      <c r="CB403" s="21"/>
      <c r="CC403" s="21"/>
      <c r="CD403" s="21"/>
      <c r="CE403" s="21"/>
      <c r="CF403" s="21"/>
      <c r="CG403" s="21"/>
      <c r="CH403" s="21"/>
      <c r="CI403" s="21"/>
      <c r="CJ403" s="21"/>
      <c r="CK403" s="21"/>
      <c r="CL403" s="21"/>
      <c r="CM403" s="21"/>
      <c r="CN403" s="21"/>
      <c r="CO403" s="21"/>
      <c r="CP403" s="21"/>
      <c r="CQ403" s="21"/>
      <c r="CR403" s="21"/>
      <c r="CS403" s="21"/>
      <c r="CT403" s="21"/>
      <c r="CU403" s="21"/>
      <c r="CV403" s="21"/>
      <c r="CW403" s="21"/>
      <c r="CX403" s="21"/>
      <c r="CY403" s="21"/>
      <c r="CZ403" s="21"/>
      <c r="DA403" s="21"/>
      <c r="DB403" s="21"/>
      <c r="DC403" s="21"/>
      <c r="DD403" s="21"/>
      <c r="DE403" s="21"/>
      <c r="DF403" s="21"/>
      <c r="DG403" s="21"/>
      <c r="DH403" s="21"/>
      <c r="DI403" s="21"/>
      <c r="DJ403" s="21"/>
      <c r="DK403" s="21"/>
      <c r="DL403" s="21"/>
      <c r="DM403" s="21"/>
      <c r="DN403" s="21"/>
      <c r="DO403" s="21"/>
      <c r="DP403" s="21"/>
      <c r="DQ403" s="21"/>
      <c r="DR403" s="21"/>
      <c r="DS403" s="21"/>
      <c r="DT403" s="21"/>
      <c r="DU403" s="21"/>
      <c r="DV403" s="21"/>
    </row>
    <row r="404" spans="1:126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1"/>
      <c r="BV404" s="21"/>
      <c r="BW404" s="21"/>
      <c r="BX404" s="21"/>
      <c r="BY404" s="21"/>
      <c r="BZ404" s="21"/>
      <c r="CA404" s="21"/>
      <c r="CB404" s="21"/>
      <c r="CC404" s="21"/>
      <c r="CD404" s="21"/>
      <c r="CE404" s="21"/>
      <c r="CF404" s="21"/>
      <c r="CG404" s="21"/>
      <c r="CH404" s="21"/>
      <c r="CI404" s="21"/>
      <c r="CJ404" s="21"/>
      <c r="CK404" s="21"/>
      <c r="CL404" s="21"/>
      <c r="CM404" s="21"/>
      <c r="CN404" s="21"/>
      <c r="CO404" s="21"/>
      <c r="CP404" s="21"/>
      <c r="CQ404" s="21"/>
      <c r="CR404" s="21"/>
      <c r="CS404" s="21"/>
      <c r="CT404" s="21"/>
      <c r="CU404" s="21"/>
      <c r="CV404" s="21"/>
      <c r="CW404" s="21"/>
      <c r="CX404" s="21"/>
      <c r="CY404" s="21"/>
      <c r="CZ404" s="21"/>
      <c r="DA404" s="21"/>
      <c r="DB404" s="21"/>
      <c r="DC404" s="21"/>
      <c r="DD404" s="21"/>
      <c r="DE404" s="21"/>
      <c r="DF404" s="21"/>
      <c r="DG404" s="21"/>
      <c r="DH404" s="21"/>
      <c r="DI404" s="21"/>
      <c r="DJ404" s="21"/>
      <c r="DK404" s="21"/>
      <c r="DL404" s="21"/>
      <c r="DM404" s="21"/>
      <c r="DN404" s="21"/>
      <c r="DO404" s="21"/>
      <c r="DP404" s="21"/>
      <c r="DQ404" s="21"/>
      <c r="DR404" s="21"/>
      <c r="DS404" s="21"/>
      <c r="DT404" s="21"/>
      <c r="DU404" s="21"/>
      <c r="DV404" s="21"/>
    </row>
    <row r="405" spans="1:126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21"/>
      <c r="BU405" s="21"/>
      <c r="BV405" s="21"/>
      <c r="BW405" s="21"/>
      <c r="BX405" s="21"/>
      <c r="BY405" s="21"/>
      <c r="BZ405" s="21"/>
      <c r="CA405" s="21"/>
      <c r="CB405" s="21"/>
      <c r="CC405" s="21"/>
      <c r="CD405" s="21"/>
      <c r="CE405" s="21"/>
      <c r="CF405" s="21"/>
      <c r="CG405" s="21"/>
      <c r="CH405" s="21"/>
      <c r="CI405" s="21"/>
      <c r="CJ405" s="21"/>
      <c r="CK405" s="21"/>
      <c r="CL405" s="21"/>
      <c r="CM405" s="21"/>
      <c r="CN405" s="21"/>
      <c r="CO405" s="21"/>
      <c r="CP405" s="21"/>
      <c r="CQ405" s="21"/>
      <c r="CR405" s="21"/>
      <c r="CS405" s="21"/>
      <c r="CT405" s="21"/>
      <c r="CU405" s="21"/>
      <c r="CV405" s="21"/>
      <c r="CW405" s="21"/>
      <c r="CX405" s="21"/>
      <c r="CY405" s="21"/>
      <c r="CZ405" s="21"/>
      <c r="DA405" s="21"/>
      <c r="DB405" s="21"/>
      <c r="DC405" s="21"/>
      <c r="DD405" s="21"/>
      <c r="DE405" s="21"/>
      <c r="DF405" s="21"/>
      <c r="DG405" s="21"/>
      <c r="DH405" s="21"/>
      <c r="DI405" s="21"/>
      <c r="DJ405" s="21"/>
      <c r="DK405" s="21"/>
      <c r="DL405" s="21"/>
      <c r="DM405" s="21"/>
      <c r="DN405" s="21"/>
      <c r="DO405" s="21"/>
      <c r="DP405" s="21"/>
      <c r="DQ405" s="21"/>
      <c r="DR405" s="21"/>
      <c r="DS405" s="21"/>
      <c r="DT405" s="21"/>
      <c r="DU405" s="21"/>
      <c r="DV405" s="21"/>
    </row>
    <row r="406" spans="1:12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  <c r="BU406" s="21"/>
      <c r="BV406" s="21"/>
      <c r="BW406" s="21"/>
      <c r="BX406" s="21"/>
      <c r="BY406" s="21"/>
      <c r="BZ406" s="21"/>
      <c r="CA406" s="21"/>
      <c r="CB406" s="21"/>
      <c r="CC406" s="21"/>
      <c r="CD406" s="21"/>
      <c r="CE406" s="21"/>
      <c r="CF406" s="21"/>
      <c r="CG406" s="21"/>
      <c r="CH406" s="21"/>
      <c r="CI406" s="21"/>
      <c r="CJ406" s="21"/>
      <c r="CK406" s="21"/>
      <c r="CL406" s="21"/>
      <c r="CM406" s="21"/>
      <c r="CN406" s="21"/>
      <c r="CO406" s="21"/>
      <c r="CP406" s="21"/>
      <c r="CQ406" s="21"/>
      <c r="CR406" s="21"/>
      <c r="CS406" s="21"/>
      <c r="CT406" s="21"/>
      <c r="CU406" s="21"/>
      <c r="CV406" s="21"/>
      <c r="CW406" s="21"/>
      <c r="CX406" s="21"/>
      <c r="CY406" s="21"/>
      <c r="CZ406" s="21"/>
      <c r="DA406" s="21"/>
      <c r="DB406" s="21"/>
      <c r="DC406" s="21"/>
      <c r="DD406" s="21"/>
      <c r="DE406" s="21"/>
      <c r="DF406" s="21"/>
      <c r="DG406" s="21"/>
      <c r="DH406" s="21"/>
      <c r="DI406" s="21"/>
      <c r="DJ406" s="21"/>
      <c r="DK406" s="21"/>
      <c r="DL406" s="21"/>
      <c r="DM406" s="21"/>
      <c r="DN406" s="21"/>
      <c r="DO406" s="21"/>
      <c r="DP406" s="21"/>
      <c r="DQ406" s="21"/>
      <c r="DR406" s="21"/>
      <c r="DS406" s="21"/>
      <c r="DT406" s="21"/>
      <c r="DU406" s="21"/>
      <c r="DV406" s="21"/>
    </row>
    <row r="407" spans="1:126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1"/>
      <c r="BW407" s="21"/>
      <c r="BX407" s="21"/>
      <c r="BY407" s="21"/>
      <c r="BZ407" s="21"/>
      <c r="CA407" s="21"/>
      <c r="CB407" s="21"/>
      <c r="CC407" s="21"/>
      <c r="CD407" s="21"/>
      <c r="CE407" s="21"/>
      <c r="CF407" s="21"/>
      <c r="CG407" s="21"/>
      <c r="CH407" s="21"/>
      <c r="CI407" s="21"/>
      <c r="CJ407" s="21"/>
      <c r="CK407" s="21"/>
      <c r="CL407" s="21"/>
      <c r="CM407" s="21"/>
      <c r="CN407" s="21"/>
      <c r="CO407" s="21"/>
      <c r="CP407" s="21"/>
      <c r="CQ407" s="21"/>
      <c r="CR407" s="21"/>
      <c r="CS407" s="21"/>
      <c r="CT407" s="21"/>
      <c r="CU407" s="21"/>
      <c r="CV407" s="21"/>
      <c r="CW407" s="21"/>
      <c r="CX407" s="21"/>
      <c r="CY407" s="21"/>
      <c r="CZ407" s="21"/>
      <c r="DA407" s="21"/>
      <c r="DB407" s="21"/>
      <c r="DC407" s="21"/>
      <c r="DD407" s="21"/>
      <c r="DE407" s="21"/>
      <c r="DF407" s="21"/>
      <c r="DG407" s="21"/>
      <c r="DH407" s="21"/>
      <c r="DI407" s="21"/>
      <c r="DJ407" s="21"/>
      <c r="DK407" s="21"/>
      <c r="DL407" s="21"/>
      <c r="DM407" s="21"/>
      <c r="DN407" s="21"/>
      <c r="DO407" s="21"/>
      <c r="DP407" s="21"/>
      <c r="DQ407" s="21"/>
      <c r="DR407" s="21"/>
      <c r="DS407" s="21"/>
      <c r="DT407" s="21"/>
      <c r="DU407" s="21"/>
      <c r="DV407" s="21"/>
    </row>
    <row r="408" spans="1:126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/>
      <c r="BX408" s="21"/>
      <c r="BY408" s="21"/>
      <c r="BZ408" s="21"/>
      <c r="CA408" s="21"/>
      <c r="CB408" s="21"/>
      <c r="CC408" s="21"/>
      <c r="CD408" s="21"/>
      <c r="CE408" s="21"/>
      <c r="CF408" s="21"/>
      <c r="CG408" s="21"/>
      <c r="CH408" s="21"/>
      <c r="CI408" s="21"/>
      <c r="CJ408" s="21"/>
      <c r="CK408" s="21"/>
      <c r="CL408" s="21"/>
      <c r="CM408" s="21"/>
      <c r="CN408" s="21"/>
      <c r="CO408" s="21"/>
      <c r="CP408" s="21"/>
      <c r="CQ408" s="21"/>
      <c r="CR408" s="21"/>
      <c r="CS408" s="21"/>
      <c r="CT408" s="21"/>
      <c r="CU408" s="21"/>
      <c r="CV408" s="21"/>
      <c r="CW408" s="21"/>
      <c r="CX408" s="21"/>
      <c r="CY408" s="21"/>
      <c r="CZ408" s="21"/>
      <c r="DA408" s="21"/>
      <c r="DB408" s="21"/>
      <c r="DC408" s="21"/>
      <c r="DD408" s="21"/>
      <c r="DE408" s="21"/>
      <c r="DF408" s="21"/>
      <c r="DG408" s="21"/>
      <c r="DH408" s="21"/>
      <c r="DI408" s="21"/>
      <c r="DJ408" s="21"/>
      <c r="DK408" s="21"/>
      <c r="DL408" s="21"/>
      <c r="DM408" s="21"/>
      <c r="DN408" s="21"/>
      <c r="DO408" s="21"/>
      <c r="DP408" s="21"/>
      <c r="DQ408" s="21"/>
      <c r="DR408" s="21"/>
      <c r="DS408" s="21"/>
      <c r="DT408" s="21"/>
      <c r="DU408" s="21"/>
      <c r="DV408" s="21"/>
    </row>
    <row r="409" spans="1:126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  <c r="BU409" s="21"/>
      <c r="BV409" s="21"/>
      <c r="BW409" s="21"/>
      <c r="BX409" s="21"/>
      <c r="BY409" s="21"/>
      <c r="BZ409" s="21"/>
      <c r="CA409" s="21"/>
      <c r="CB409" s="21"/>
      <c r="CC409" s="21"/>
      <c r="CD409" s="21"/>
      <c r="CE409" s="21"/>
      <c r="CF409" s="21"/>
      <c r="CG409" s="21"/>
      <c r="CH409" s="21"/>
      <c r="CI409" s="21"/>
      <c r="CJ409" s="21"/>
      <c r="CK409" s="21"/>
      <c r="CL409" s="21"/>
      <c r="CM409" s="21"/>
      <c r="CN409" s="21"/>
      <c r="CO409" s="21"/>
      <c r="CP409" s="21"/>
      <c r="CQ409" s="21"/>
      <c r="CR409" s="21"/>
      <c r="CS409" s="21"/>
      <c r="CT409" s="21"/>
      <c r="CU409" s="21"/>
      <c r="CV409" s="21"/>
      <c r="CW409" s="21"/>
      <c r="CX409" s="21"/>
      <c r="CY409" s="21"/>
      <c r="CZ409" s="21"/>
      <c r="DA409" s="21"/>
      <c r="DB409" s="21"/>
      <c r="DC409" s="21"/>
      <c r="DD409" s="21"/>
      <c r="DE409" s="21"/>
      <c r="DF409" s="21"/>
      <c r="DG409" s="21"/>
      <c r="DH409" s="21"/>
      <c r="DI409" s="21"/>
      <c r="DJ409" s="21"/>
      <c r="DK409" s="21"/>
      <c r="DL409" s="21"/>
      <c r="DM409" s="21"/>
      <c r="DN409" s="21"/>
      <c r="DO409" s="21"/>
      <c r="DP409" s="21"/>
      <c r="DQ409" s="21"/>
      <c r="DR409" s="21"/>
      <c r="DS409" s="21"/>
      <c r="DT409" s="21"/>
      <c r="DU409" s="21"/>
      <c r="DV409" s="21"/>
    </row>
    <row r="410" spans="1:126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  <c r="BU410" s="21"/>
      <c r="BV410" s="21"/>
      <c r="BW410" s="21"/>
      <c r="BX410" s="21"/>
      <c r="BY410" s="21"/>
      <c r="BZ410" s="21"/>
      <c r="CA410" s="21"/>
      <c r="CB410" s="21"/>
      <c r="CC410" s="21"/>
      <c r="CD410" s="21"/>
      <c r="CE410" s="21"/>
      <c r="CF410" s="21"/>
      <c r="CG410" s="21"/>
      <c r="CH410" s="21"/>
      <c r="CI410" s="21"/>
      <c r="CJ410" s="21"/>
      <c r="CK410" s="21"/>
      <c r="CL410" s="21"/>
      <c r="CM410" s="21"/>
      <c r="CN410" s="21"/>
      <c r="CO410" s="21"/>
      <c r="CP410" s="21"/>
      <c r="CQ410" s="21"/>
      <c r="CR410" s="21"/>
      <c r="CS410" s="21"/>
      <c r="CT410" s="21"/>
      <c r="CU410" s="21"/>
      <c r="CV410" s="21"/>
      <c r="CW410" s="21"/>
      <c r="CX410" s="21"/>
      <c r="CY410" s="21"/>
      <c r="CZ410" s="21"/>
      <c r="DA410" s="21"/>
      <c r="DB410" s="21"/>
      <c r="DC410" s="21"/>
      <c r="DD410" s="21"/>
      <c r="DE410" s="21"/>
      <c r="DF410" s="21"/>
      <c r="DG410" s="21"/>
      <c r="DH410" s="21"/>
      <c r="DI410" s="21"/>
      <c r="DJ410" s="21"/>
      <c r="DK410" s="21"/>
      <c r="DL410" s="21"/>
      <c r="DM410" s="21"/>
      <c r="DN410" s="21"/>
      <c r="DO410" s="21"/>
      <c r="DP410" s="21"/>
      <c r="DQ410" s="21"/>
      <c r="DR410" s="21"/>
      <c r="DS410" s="21"/>
      <c r="DT410" s="21"/>
      <c r="DU410" s="21"/>
      <c r="DV410" s="21"/>
    </row>
    <row r="411" spans="1:126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  <c r="BU411" s="21"/>
      <c r="BV411" s="21"/>
      <c r="BW411" s="21"/>
      <c r="BX411" s="21"/>
      <c r="BY411" s="21"/>
      <c r="BZ411" s="21"/>
      <c r="CA411" s="21"/>
      <c r="CB411" s="21"/>
      <c r="CC411" s="21"/>
      <c r="CD411" s="21"/>
      <c r="CE411" s="21"/>
      <c r="CF411" s="21"/>
      <c r="CG411" s="21"/>
      <c r="CH411" s="21"/>
      <c r="CI411" s="21"/>
      <c r="CJ411" s="21"/>
      <c r="CK411" s="21"/>
      <c r="CL411" s="21"/>
      <c r="CM411" s="21"/>
      <c r="CN411" s="21"/>
      <c r="CO411" s="21"/>
      <c r="CP411" s="21"/>
      <c r="CQ411" s="21"/>
      <c r="CR411" s="21"/>
      <c r="CS411" s="21"/>
      <c r="CT411" s="21"/>
      <c r="CU411" s="21"/>
      <c r="CV411" s="21"/>
      <c r="CW411" s="21"/>
      <c r="CX411" s="21"/>
      <c r="CY411" s="21"/>
      <c r="CZ411" s="21"/>
      <c r="DA411" s="21"/>
      <c r="DB411" s="21"/>
      <c r="DC411" s="21"/>
      <c r="DD411" s="21"/>
      <c r="DE411" s="21"/>
      <c r="DF411" s="21"/>
      <c r="DG411" s="21"/>
      <c r="DH411" s="21"/>
      <c r="DI411" s="21"/>
      <c r="DJ411" s="21"/>
      <c r="DK411" s="21"/>
      <c r="DL411" s="21"/>
      <c r="DM411" s="21"/>
      <c r="DN411" s="21"/>
      <c r="DO411" s="21"/>
      <c r="DP411" s="21"/>
      <c r="DQ411" s="21"/>
      <c r="DR411" s="21"/>
      <c r="DS411" s="21"/>
      <c r="DT411" s="21"/>
      <c r="DU411" s="21"/>
      <c r="DV411" s="21"/>
    </row>
    <row r="412" spans="1:126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1"/>
      <c r="BT412" s="21"/>
      <c r="BU412" s="21"/>
      <c r="BV412" s="21"/>
      <c r="BW412" s="21"/>
      <c r="BX412" s="21"/>
      <c r="BY412" s="21"/>
      <c r="BZ412" s="21"/>
      <c r="CA412" s="21"/>
      <c r="CB412" s="21"/>
      <c r="CC412" s="21"/>
      <c r="CD412" s="21"/>
      <c r="CE412" s="21"/>
      <c r="CF412" s="21"/>
      <c r="CG412" s="21"/>
      <c r="CH412" s="21"/>
      <c r="CI412" s="21"/>
      <c r="CJ412" s="21"/>
      <c r="CK412" s="21"/>
      <c r="CL412" s="21"/>
      <c r="CM412" s="21"/>
      <c r="CN412" s="21"/>
      <c r="CO412" s="21"/>
      <c r="CP412" s="21"/>
      <c r="CQ412" s="21"/>
      <c r="CR412" s="21"/>
      <c r="CS412" s="21"/>
      <c r="CT412" s="21"/>
      <c r="CU412" s="21"/>
      <c r="CV412" s="21"/>
      <c r="CW412" s="21"/>
      <c r="CX412" s="21"/>
      <c r="CY412" s="21"/>
      <c r="CZ412" s="21"/>
      <c r="DA412" s="21"/>
      <c r="DB412" s="21"/>
      <c r="DC412" s="21"/>
      <c r="DD412" s="21"/>
      <c r="DE412" s="21"/>
      <c r="DF412" s="21"/>
      <c r="DG412" s="21"/>
      <c r="DH412" s="21"/>
      <c r="DI412" s="21"/>
      <c r="DJ412" s="21"/>
      <c r="DK412" s="21"/>
      <c r="DL412" s="21"/>
      <c r="DM412" s="21"/>
      <c r="DN412" s="21"/>
      <c r="DO412" s="21"/>
      <c r="DP412" s="21"/>
      <c r="DQ412" s="21"/>
      <c r="DR412" s="21"/>
      <c r="DS412" s="21"/>
      <c r="DT412" s="21"/>
      <c r="DU412" s="21"/>
      <c r="DV412" s="21"/>
    </row>
    <row r="413" spans="1:126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1"/>
      <c r="BT413" s="21"/>
      <c r="BU413" s="21"/>
      <c r="BV413" s="21"/>
      <c r="BW413" s="21"/>
      <c r="BX413" s="21"/>
      <c r="BY413" s="21"/>
      <c r="BZ413" s="21"/>
      <c r="CA413" s="21"/>
      <c r="CB413" s="21"/>
      <c r="CC413" s="21"/>
      <c r="CD413" s="21"/>
      <c r="CE413" s="21"/>
      <c r="CF413" s="21"/>
      <c r="CG413" s="21"/>
      <c r="CH413" s="21"/>
      <c r="CI413" s="21"/>
      <c r="CJ413" s="21"/>
      <c r="CK413" s="21"/>
      <c r="CL413" s="21"/>
      <c r="CM413" s="21"/>
      <c r="CN413" s="21"/>
      <c r="CO413" s="21"/>
      <c r="CP413" s="21"/>
      <c r="CQ413" s="21"/>
      <c r="CR413" s="21"/>
      <c r="CS413" s="21"/>
      <c r="CT413" s="21"/>
      <c r="CU413" s="21"/>
      <c r="CV413" s="21"/>
      <c r="CW413" s="21"/>
      <c r="CX413" s="21"/>
      <c r="CY413" s="21"/>
      <c r="CZ413" s="21"/>
      <c r="DA413" s="21"/>
      <c r="DB413" s="21"/>
      <c r="DC413" s="21"/>
      <c r="DD413" s="21"/>
      <c r="DE413" s="21"/>
      <c r="DF413" s="21"/>
      <c r="DG413" s="21"/>
      <c r="DH413" s="21"/>
      <c r="DI413" s="21"/>
      <c r="DJ413" s="21"/>
      <c r="DK413" s="21"/>
      <c r="DL413" s="21"/>
      <c r="DM413" s="21"/>
      <c r="DN413" s="21"/>
      <c r="DO413" s="21"/>
      <c r="DP413" s="21"/>
      <c r="DQ413" s="21"/>
      <c r="DR413" s="21"/>
      <c r="DS413" s="21"/>
      <c r="DT413" s="21"/>
      <c r="DU413" s="21"/>
      <c r="DV413" s="21"/>
    </row>
    <row r="414" spans="1:126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1"/>
      <c r="BT414" s="21"/>
      <c r="BU414" s="21"/>
      <c r="BV414" s="21"/>
      <c r="BW414" s="21"/>
      <c r="BX414" s="21"/>
      <c r="BY414" s="21"/>
      <c r="BZ414" s="21"/>
      <c r="CA414" s="21"/>
      <c r="CB414" s="21"/>
      <c r="CC414" s="21"/>
      <c r="CD414" s="21"/>
      <c r="CE414" s="21"/>
      <c r="CF414" s="21"/>
      <c r="CG414" s="21"/>
      <c r="CH414" s="21"/>
      <c r="CI414" s="21"/>
      <c r="CJ414" s="21"/>
      <c r="CK414" s="21"/>
      <c r="CL414" s="21"/>
      <c r="CM414" s="21"/>
      <c r="CN414" s="21"/>
      <c r="CO414" s="21"/>
      <c r="CP414" s="21"/>
      <c r="CQ414" s="21"/>
      <c r="CR414" s="21"/>
      <c r="CS414" s="21"/>
      <c r="CT414" s="21"/>
      <c r="CU414" s="21"/>
      <c r="CV414" s="21"/>
      <c r="CW414" s="21"/>
      <c r="CX414" s="21"/>
      <c r="CY414" s="21"/>
      <c r="CZ414" s="21"/>
      <c r="DA414" s="21"/>
      <c r="DB414" s="21"/>
      <c r="DC414" s="21"/>
      <c r="DD414" s="21"/>
      <c r="DE414" s="21"/>
      <c r="DF414" s="21"/>
      <c r="DG414" s="21"/>
      <c r="DH414" s="21"/>
      <c r="DI414" s="21"/>
      <c r="DJ414" s="21"/>
      <c r="DK414" s="21"/>
      <c r="DL414" s="21"/>
      <c r="DM414" s="21"/>
      <c r="DN414" s="21"/>
      <c r="DO414" s="21"/>
      <c r="DP414" s="21"/>
      <c r="DQ414" s="21"/>
      <c r="DR414" s="21"/>
      <c r="DS414" s="21"/>
      <c r="DT414" s="21"/>
      <c r="DU414" s="21"/>
      <c r="DV414" s="21"/>
    </row>
    <row r="415" spans="1:126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1"/>
      <c r="BT415" s="21"/>
      <c r="BU415" s="21"/>
      <c r="BV415" s="21"/>
      <c r="BW415" s="21"/>
      <c r="BX415" s="21"/>
      <c r="BY415" s="21"/>
      <c r="BZ415" s="21"/>
      <c r="CA415" s="21"/>
      <c r="CB415" s="21"/>
      <c r="CC415" s="21"/>
      <c r="CD415" s="21"/>
      <c r="CE415" s="21"/>
      <c r="CF415" s="21"/>
      <c r="CG415" s="21"/>
      <c r="CH415" s="21"/>
      <c r="CI415" s="21"/>
      <c r="CJ415" s="21"/>
      <c r="CK415" s="21"/>
      <c r="CL415" s="21"/>
      <c r="CM415" s="21"/>
      <c r="CN415" s="21"/>
      <c r="CO415" s="21"/>
      <c r="CP415" s="21"/>
      <c r="CQ415" s="21"/>
      <c r="CR415" s="21"/>
      <c r="CS415" s="21"/>
      <c r="CT415" s="21"/>
      <c r="CU415" s="21"/>
      <c r="CV415" s="21"/>
      <c r="CW415" s="21"/>
      <c r="CX415" s="21"/>
      <c r="CY415" s="21"/>
      <c r="CZ415" s="21"/>
      <c r="DA415" s="21"/>
      <c r="DB415" s="21"/>
      <c r="DC415" s="21"/>
      <c r="DD415" s="21"/>
      <c r="DE415" s="21"/>
      <c r="DF415" s="21"/>
      <c r="DG415" s="21"/>
      <c r="DH415" s="21"/>
      <c r="DI415" s="21"/>
      <c r="DJ415" s="21"/>
      <c r="DK415" s="21"/>
      <c r="DL415" s="21"/>
      <c r="DM415" s="21"/>
      <c r="DN415" s="21"/>
      <c r="DO415" s="21"/>
      <c r="DP415" s="21"/>
      <c r="DQ415" s="21"/>
      <c r="DR415" s="21"/>
      <c r="DS415" s="21"/>
      <c r="DT415" s="21"/>
      <c r="DU415" s="21"/>
      <c r="DV415" s="21"/>
    </row>
    <row r="416" spans="1:12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1"/>
      <c r="BT416" s="21"/>
      <c r="BU416" s="21"/>
      <c r="BV416" s="21"/>
      <c r="BW416" s="21"/>
      <c r="BX416" s="21"/>
      <c r="BY416" s="21"/>
      <c r="BZ416" s="21"/>
      <c r="CA416" s="21"/>
      <c r="CB416" s="21"/>
      <c r="CC416" s="21"/>
      <c r="CD416" s="21"/>
      <c r="CE416" s="21"/>
      <c r="CF416" s="21"/>
      <c r="CG416" s="21"/>
      <c r="CH416" s="21"/>
      <c r="CI416" s="21"/>
      <c r="CJ416" s="21"/>
      <c r="CK416" s="21"/>
      <c r="CL416" s="21"/>
      <c r="CM416" s="21"/>
      <c r="CN416" s="21"/>
      <c r="CO416" s="21"/>
      <c r="CP416" s="21"/>
      <c r="CQ416" s="21"/>
      <c r="CR416" s="21"/>
      <c r="CS416" s="21"/>
      <c r="CT416" s="21"/>
      <c r="CU416" s="21"/>
      <c r="CV416" s="21"/>
      <c r="CW416" s="21"/>
      <c r="CX416" s="21"/>
      <c r="CY416" s="21"/>
      <c r="CZ416" s="21"/>
      <c r="DA416" s="21"/>
      <c r="DB416" s="21"/>
      <c r="DC416" s="21"/>
      <c r="DD416" s="21"/>
      <c r="DE416" s="21"/>
      <c r="DF416" s="21"/>
      <c r="DG416" s="21"/>
      <c r="DH416" s="21"/>
      <c r="DI416" s="21"/>
      <c r="DJ416" s="21"/>
      <c r="DK416" s="21"/>
      <c r="DL416" s="21"/>
      <c r="DM416" s="21"/>
      <c r="DN416" s="21"/>
      <c r="DO416" s="21"/>
      <c r="DP416" s="21"/>
      <c r="DQ416" s="21"/>
      <c r="DR416" s="21"/>
      <c r="DS416" s="21"/>
      <c r="DT416" s="21"/>
      <c r="DU416" s="21"/>
      <c r="DV416" s="21"/>
    </row>
    <row r="417" spans="1:126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1"/>
      <c r="BT417" s="21"/>
      <c r="BU417" s="21"/>
      <c r="BV417" s="21"/>
      <c r="BW417" s="21"/>
      <c r="BX417" s="21"/>
      <c r="BY417" s="21"/>
      <c r="BZ417" s="21"/>
      <c r="CA417" s="21"/>
      <c r="CB417" s="21"/>
      <c r="CC417" s="21"/>
      <c r="CD417" s="21"/>
      <c r="CE417" s="21"/>
      <c r="CF417" s="21"/>
      <c r="CG417" s="21"/>
      <c r="CH417" s="21"/>
      <c r="CI417" s="21"/>
      <c r="CJ417" s="21"/>
      <c r="CK417" s="21"/>
      <c r="CL417" s="21"/>
      <c r="CM417" s="21"/>
      <c r="CN417" s="21"/>
      <c r="CO417" s="21"/>
      <c r="CP417" s="21"/>
      <c r="CQ417" s="21"/>
      <c r="CR417" s="21"/>
      <c r="CS417" s="21"/>
      <c r="CT417" s="21"/>
      <c r="CU417" s="21"/>
      <c r="CV417" s="21"/>
      <c r="CW417" s="21"/>
      <c r="CX417" s="21"/>
      <c r="CY417" s="21"/>
      <c r="CZ417" s="21"/>
      <c r="DA417" s="21"/>
      <c r="DB417" s="21"/>
      <c r="DC417" s="21"/>
      <c r="DD417" s="21"/>
      <c r="DE417" s="21"/>
      <c r="DF417" s="21"/>
      <c r="DG417" s="21"/>
      <c r="DH417" s="21"/>
      <c r="DI417" s="21"/>
      <c r="DJ417" s="21"/>
      <c r="DK417" s="21"/>
      <c r="DL417" s="21"/>
      <c r="DM417" s="21"/>
      <c r="DN417" s="21"/>
      <c r="DO417" s="21"/>
      <c r="DP417" s="21"/>
      <c r="DQ417" s="21"/>
      <c r="DR417" s="21"/>
      <c r="DS417" s="21"/>
      <c r="DT417" s="21"/>
      <c r="DU417" s="21"/>
      <c r="DV417" s="21"/>
    </row>
    <row r="418" spans="1:126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  <c r="BM418" s="21"/>
      <c r="BN418" s="21"/>
      <c r="BO418" s="21"/>
      <c r="BP418" s="21"/>
      <c r="BQ418" s="21"/>
      <c r="BR418" s="21"/>
      <c r="BS418" s="21"/>
      <c r="BT418" s="21"/>
      <c r="BU418" s="21"/>
      <c r="BV418" s="21"/>
      <c r="BW418" s="21"/>
      <c r="BX418" s="21"/>
      <c r="BY418" s="21"/>
      <c r="BZ418" s="21"/>
      <c r="CA418" s="21"/>
      <c r="CB418" s="21"/>
      <c r="CC418" s="21"/>
      <c r="CD418" s="21"/>
      <c r="CE418" s="21"/>
      <c r="CF418" s="21"/>
      <c r="CG418" s="21"/>
      <c r="CH418" s="21"/>
      <c r="CI418" s="21"/>
      <c r="CJ418" s="21"/>
      <c r="CK418" s="21"/>
      <c r="CL418" s="21"/>
      <c r="CM418" s="21"/>
      <c r="CN418" s="21"/>
      <c r="CO418" s="21"/>
      <c r="CP418" s="21"/>
      <c r="CQ418" s="21"/>
      <c r="CR418" s="21"/>
      <c r="CS418" s="21"/>
      <c r="CT418" s="21"/>
      <c r="CU418" s="21"/>
      <c r="CV418" s="21"/>
      <c r="CW418" s="21"/>
      <c r="CX418" s="21"/>
      <c r="CY418" s="21"/>
      <c r="CZ418" s="21"/>
      <c r="DA418" s="21"/>
      <c r="DB418" s="21"/>
      <c r="DC418" s="21"/>
      <c r="DD418" s="21"/>
      <c r="DE418" s="21"/>
      <c r="DF418" s="21"/>
      <c r="DG418" s="21"/>
      <c r="DH418" s="21"/>
      <c r="DI418" s="21"/>
      <c r="DJ418" s="21"/>
      <c r="DK418" s="21"/>
      <c r="DL418" s="21"/>
      <c r="DM418" s="21"/>
      <c r="DN418" s="21"/>
      <c r="DO418" s="21"/>
      <c r="DP418" s="21"/>
      <c r="DQ418" s="21"/>
      <c r="DR418" s="21"/>
      <c r="DS418" s="21"/>
      <c r="DT418" s="21"/>
      <c r="DU418" s="21"/>
      <c r="DV418" s="21"/>
    </row>
    <row r="419" spans="1:126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  <c r="BM419" s="21"/>
      <c r="BN419" s="21"/>
      <c r="BO419" s="21"/>
      <c r="BP419" s="21"/>
      <c r="BQ419" s="21"/>
      <c r="BR419" s="21"/>
      <c r="BS419" s="21"/>
      <c r="BT419" s="21"/>
      <c r="BU419" s="21"/>
      <c r="BV419" s="21"/>
      <c r="BW419" s="21"/>
      <c r="BX419" s="21"/>
      <c r="BY419" s="21"/>
      <c r="BZ419" s="21"/>
      <c r="CA419" s="21"/>
      <c r="CB419" s="21"/>
      <c r="CC419" s="21"/>
      <c r="CD419" s="21"/>
      <c r="CE419" s="21"/>
      <c r="CF419" s="21"/>
      <c r="CG419" s="21"/>
      <c r="CH419" s="21"/>
      <c r="CI419" s="21"/>
      <c r="CJ419" s="21"/>
      <c r="CK419" s="21"/>
      <c r="CL419" s="21"/>
      <c r="CM419" s="21"/>
      <c r="CN419" s="21"/>
      <c r="CO419" s="21"/>
      <c r="CP419" s="21"/>
      <c r="CQ419" s="21"/>
      <c r="CR419" s="21"/>
      <c r="CS419" s="21"/>
      <c r="CT419" s="21"/>
      <c r="CU419" s="21"/>
      <c r="CV419" s="21"/>
      <c r="CW419" s="21"/>
      <c r="CX419" s="21"/>
      <c r="CY419" s="21"/>
      <c r="CZ419" s="21"/>
      <c r="DA419" s="21"/>
      <c r="DB419" s="21"/>
      <c r="DC419" s="21"/>
      <c r="DD419" s="21"/>
      <c r="DE419" s="21"/>
      <c r="DF419" s="21"/>
      <c r="DG419" s="21"/>
      <c r="DH419" s="21"/>
      <c r="DI419" s="21"/>
      <c r="DJ419" s="21"/>
      <c r="DK419" s="21"/>
      <c r="DL419" s="21"/>
      <c r="DM419" s="21"/>
      <c r="DN419" s="21"/>
      <c r="DO419" s="21"/>
      <c r="DP419" s="21"/>
      <c r="DQ419" s="21"/>
      <c r="DR419" s="21"/>
      <c r="DS419" s="21"/>
      <c r="DT419" s="21"/>
      <c r="DU419" s="21"/>
      <c r="DV419" s="21"/>
    </row>
    <row r="420" spans="1:126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  <c r="BM420" s="21"/>
      <c r="BN420" s="21"/>
      <c r="BO420" s="21"/>
      <c r="BP420" s="21"/>
      <c r="BQ420" s="21"/>
      <c r="BR420" s="21"/>
      <c r="BS420" s="21"/>
      <c r="BT420" s="21"/>
      <c r="BU420" s="21"/>
      <c r="BV420" s="21"/>
      <c r="BW420" s="21"/>
      <c r="BX420" s="21"/>
      <c r="BY420" s="21"/>
      <c r="BZ420" s="21"/>
      <c r="CA420" s="21"/>
      <c r="CB420" s="21"/>
      <c r="CC420" s="21"/>
      <c r="CD420" s="21"/>
      <c r="CE420" s="21"/>
      <c r="CF420" s="21"/>
      <c r="CG420" s="21"/>
      <c r="CH420" s="21"/>
      <c r="CI420" s="21"/>
      <c r="CJ420" s="21"/>
      <c r="CK420" s="21"/>
      <c r="CL420" s="21"/>
      <c r="CM420" s="21"/>
      <c r="CN420" s="21"/>
      <c r="CO420" s="21"/>
      <c r="CP420" s="21"/>
      <c r="CQ420" s="21"/>
      <c r="CR420" s="21"/>
      <c r="CS420" s="21"/>
      <c r="CT420" s="21"/>
      <c r="CU420" s="21"/>
      <c r="CV420" s="21"/>
      <c r="CW420" s="21"/>
      <c r="CX420" s="21"/>
      <c r="CY420" s="21"/>
      <c r="CZ420" s="21"/>
      <c r="DA420" s="21"/>
      <c r="DB420" s="21"/>
      <c r="DC420" s="21"/>
      <c r="DD420" s="21"/>
      <c r="DE420" s="21"/>
      <c r="DF420" s="21"/>
      <c r="DG420" s="21"/>
      <c r="DH420" s="21"/>
      <c r="DI420" s="21"/>
      <c r="DJ420" s="21"/>
      <c r="DK420" s="21"/>
      <c r="DL420" s="21"/>
      <c r="DM420" s="21"/>
      <c r="DN420" s="21"/>
      <c r="DO420" s="21"/>
      <c r="DP420" s="21"/>
      <c r="DQ420" s="21"/>
      <c r="DR420" s="21"/>
      <c r="DS420" s="21"/>
      <c r="DT420" s="21"/>
      <c r="DU420" s="21"/>
      <c r="DV420" s="21"/>
    </row>
    <row r="421" spans="1:126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  <c r="BM421" s="21"/>
      <c r="BN421" s="21"/>
      <c r="BO421" s="21"/>
      <c r="BP421" s="21"/>
      <c r="BQ421" s="21"/>
      <c r="BR421" s="21"/>
      <c r="BS421" s="21"/>
      <c r="BT421" s="21"/>
      <c r="BU421" s="21"/>
      <c r="BV421" s="21"/>
      <c r="BW421" s="21"/>
      <c r="BX421" s="21"/>
      <c r="BY421" s="21"/>
      <c r="BZ421" s="21"/>
      <c r="CA421" s="21"/>
      <c r="CB421" s="21"/>
      <c r="CC421" s="21"/>
      <c r="CD421" s="21"/>
      <c r="CE421" s="21"/>
      <c r="CF421" s="21"/>
      <c r="CG421" s="21"/>
      <c r="CH421" s="21"/>
      <c r="CI421" s="21"/>
      <c r="CJ421" s="21"/>
      <c r="CK421" s="21"/>
      <c r="CL421" s="21"/>
      <c r="CM421" s="21"/>
      <c r="CN421" s="21"/>
      <c r="CO421" s="21"/>
      <c r="CP421" s="21"/>
      <c r="CQ421" s="21"/>
      <c r="CR421" s="21"/>
      <c r="CS421" s="21"/>
      <c r="CT421" s="21"/>
      <c r="CU421" s="21"/>
      <c r="CV421" s="21"/>
      <c r="CW421" s="21"/>
      <c r="CX421" s="21"/>
      <c r="CY421" s="21"/>
      <c r="CZ421" s="21"/>
      <c r="DA421" s="21"/>
      <c r="DB421" s="21"/>
      <c r="DC421" s="21"/>
      <c r="DD421" s="21"/>
      <c r="DE421" s="21"/>
      <c r="DF421" s="21"/>
      <c r="DG421" s="21"/>
      <c r="DH421" s="21"/>
      <c r="DI421" s="21"/>
      <c r="DJ421" s="21"/>
      <c r="DK421" s="21"/>
      <c r="DL421" s="21"/>
      <c r="DM421" s="21"/>
      <c r="DN421" s="21"/>
      <c r="DO421" s="21"/>
      <c r="DP421" s="21"/>
      <c r="DQ421" s="21"/>
      <c r="DR421" s="21"/>
      <c r="DS421" s="21"/>
      <c r="DT421" s="21"/>
      <c r="DU421" s="21"/>
      <c r="DV421" s="21"/>
    </row>
    <row r="422" spans="1:126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  <c r="BM422" s="21"/>
      <c r="BN422" s="21"/>
      <c r="BO422" s="21"/>
      <c r="BP422" s="21"/>
      <c r="BQ422" s="21"/>
      <c r="BR422" s="21"/>
      <c r="BS422" s="21"/>
      <c r="BT422" s="21"/>
      <c r="BU422" s="21"/>
      <c r="BV422" s="21"/>
      <c r="BW422" s="21"/>
      <c r="BX422" s="21"/>
      <c r="BY422" s="21"/>
      <c r="BZ422" s="21"/>
      <c r="CA422" s="21"/>
      <c r="CB422" s="21"/>
      <c r="CC422" s="21"/>
      <c r="CD422" s="21"/>
      <c r="CE422" s="21"/>
      <c r="CF422" s="21"/>
      <c r="CG422" s="21"/>
      <c r="CH422" s="21"/>
      <c r="CI422" s="21"/>
      <c r="CJ422" s="21"/>
      <c r="CK422" s="21"/>
      <c r="CL422" s="21"/>
      <c r="CM422" s="21"/>
      <c r="CN422" s="21"/>
      <c r="CO422" s="21"/>
      <c r="CP422" s="21"/>
      <c r="CQ422" s="21"/>
      <c r="CR422" s="21"/>
      <c r="CS422" s="21"/>
      <c r="CT422" s="21"/>
      <c r="CU422" s="21"/>
      <c r="CV422" s="21"/>
      <c r="CW422" s="21"/>
      <c r="CX422" s="21"/>
      <c r="CY422" s="21"/>
      <c r="CZ422" s="21"/>
      <c r="DA422" s="21"/>
      <c r="DB422" s="21"/>
      <c r="DC422" s="21"/>
      <c r="DD422" s="21"/>
      <c r="DE422" s="21"/>
      <c r="DF422" s="21"/>
      <c r="DG422" s="21"/>
      <c r="DH422" s="21"/>
      <c r="DI422" s="21"/>
      <c r="DJ422" s="21"/>
      <c r="DK422" s="21"/>
      <c r="DL422" s="21"/>
      <c r="DM422" s="21"/>
      <c r="DN422" s="21"/>
      <c r="DO422" s="21"/>
      <c r="DP422" s="21"/>
      <c r="DQ422" s="21"/>
      <c r="DR422" s="21"/>
      <c r="DS422" s="21"/>
      <c r="DT422" s="21"/>
      <c r="DU422" s="21"/>
      <c r="DV422" s="21"/>
    </row>
    <row r="423" spans="1:126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  <c r="BM423" s="21"/>
      <c r="BN423" s="21"/>
      <c r="BO423" s="21"/>
      <c r="BP423" s="21"/>
      <c r="BQ423" s="21"/>
      <c r="BR423" s="21"/>
      <c r="BS423" s="21"/>
      <c r="BT423" s="21"/>
      <c r="BU423" s="21"/>
      <c r="BV423" s="21"/>
      <c r="BW423" s="21"/>
      <c r="BX423" s="21"/>
      <c r="BY423" s="21"/>
      <c r="BZ423" s="21"/>
      <c r="CA423" s="21"/>
      <c r="CB423" s="21"/>
      <c r="CC423" s="21"/>
      <c r="CD423" s="21"/>
      <c r="CE423" s="21"/>
      <c r="CF423" s="21"/>
      <c r="CG423" s="21"/>
      <c r="CH423" s="21"/>
      <c r="CI423" s="21"/>
      <c r="CJ423" s="21"/>
      <c r="CK423" s="21"/>
      <c r="CL423" s="21"/>
      <c r="CM423" s="21"/>
      <c r="CN423" s="21"/>
      <c r="CO423" s="21"/>
      <c r="CP423" s="21"/>
      <c r="CQ423" s="21"/>
      <c r="CR423" s="21"/>
      <c r="CS423" s="21"/>
      <c r="CT423" s="21"/>
      <c r="CU423" s="21"/>
      <c r="CV423" s="21"/>
      <c r="CW423" s="21"/>
      <c r="CX423" s="21"/>
      <c r="CY423" s="21"/>
      <c r="CZ423" s="21"/>
      <c r="DA423" s="21"/>
      <c r="DB423" s="21"/>
      <c r="DC423" s="21"/>
      <c r="DD423" s="21"/>
      <c r="DE423" s="21"/>
      <c r="DF423" s="21"/>
      <c r="DG423" s="21"/>
      <c r="DH423" s="21"/>
      <c r="DI423" s="21"/>
      <c r="DJ423" s="21"/>
      <c r="DK423" s="21"/>
      <c r="DL423" s="21"/>
      <c r="DM423" s="21"/>
      <c r="DN423" s="21"/>
      <c r="DO423" s="21"/>
      <c r="DP423" s="21"/>
      <c r="DQ423" s="21"/>
      <c r="DR423" s="21"/>
      <c r="DS423" s="21"/>
      <c r="DT423" s="21"/>
      <c r="DU423" s="21"/>
      <c r="DV423" s="21"/>
    </row>
    <row r="424" spans="1:126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  <c r="BM424" s="21"/>
      <c r="BN424" s="21"/>
      <c r="BO424" s="21"/>
      <c r="BP424" s="21"/>
      <c r="BQ424" s="21"/>
      <c r="BR424" s="21"/>
      <c r="BS424" s="21"/>
      <c r="BT424" s="21"/>
      <c r="BU424" s="21"/>
      <c r="BV424" s="21"/>
      <c r="BW424" s="21"/>
      <c r="BX424" s="21"/>
      <c r="BY424" s="21"/>
      <c r="BZ424" s="21"/>
      <c r="CA424" s="21"/>
      <c r="CB424" s="21"/>
      <c r="CC424" s="21"/>
      <c r="CD424" s="21"/>
      <c r="CE424" s="21"/>
      <c r="CF424" s="21"/>
      <c r="CG424" s="21"/>
      <c r="CH424" s="21"/>
      <c r="CI424" s="21"/>
      <c r="CJ424" s="21"/>
      <c r="CK424" s="21"/>
      <c r="CL424" s="21"/>
      <c r="CM424" s="21"/>
      <c r="CN424" s="21"/>
      <c r="CO424" s="21"/>
      <c r="CP424" s="21"/>
      <c r="CQ424" s="21"/>
      <c r="CR424" s="21"/>
      <c r="CS424" s="21"/>
      <c r="CT424" s="21"/>
      <c r="CU424" s="21"/>
      <c r="CV424" s="21"/>
      <c r="CW424" s="21"/>
      <c r="CX424" s="21"/>
      <c r="CY424" s="21"/>
      <c r="CZ424" s="21"/>
      <c r="DA424" s="21"/>
      <c r="DB424" s="21"/>
      <c r="DC424" s="21"/>
      <c r="DD424" s="21"/>
      <c r="DE424" s="21"/>
      <c r="DF424" s="21"/>
      <c r="DG424" s="21"/>
      <c r="DH424" s="21"/>
      <c r="DI424" s="21"/>
      <c r="DJ424" s="21"/>
      <c r="DK424" s="21"/>
      <c r="DL424" s="21"/>
      <c r="DM424" s="21"/>
      <c r="DN424" s="21"/>
      <c r="DO424" s="21"/>
      <c r="DP424" s="21"/>
      <c r="DQ424" s="21"/>
      <c r="DR424" s="21"/>
      <c r="DS424" s="21"/>
      <c r="DT424" s="21"/>
      <c r="DU424" s="21"/>
      <c r="DV424" s="21"/>
    </row>
    <row r="425" spans="1:126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</row>
    <row r="426" spans="1:1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</row>
    <row r="427" spans="1:126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</row>
    <row r="428" spans="1:126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</row>
    <row r="429" spans="1:126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</row>
    <row r="430" spans="1:126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</row>
    <row r="431" spans="1:126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1"/>
      <c r="BT431" s="21"/>
      <c r="BU431" s="21"/>
      <c r="BV431" s="21"/>
      <c r="BW431" s="21"/>
      <c r="BX431" s="21"/>
      <c r="BY431" s="21"/>
      <c r="BZ431" s="21"/>
      <c r="CA431" s="21"/>
      <c r="CB431" s="21"/>
      <c r="CC431" s="21"/>
      <c r="CD431" s="21"/>
      <c r="CE431" s="21"/>
      <c r="CF431" s="21"/>
      <c r="CG431" s="21"/>
      <c r="CH431" s="21"/>
      <c r="CI431" s="21"/>
      <c r="CJ431" s="21"/>
      <c r="CK431" s="21"/>
      <c r="CL431" s="21"/>
      <c r="CM431" s="21"/>
      <c r="CN431" s="21"/>
      <c r="CO431" s="21"/>
      <c r="CP431" s="21"/>
      <c r="CQ431" s="21"/>
      <c r="CR431" s="21"/>
      <c r="CS431" s="21"/>
      <c r="CT431" s="21"/>
      <c r="CU431" s="21"/>
      <c r="CV431" s="21"/>
      <c r="CW431" s="21"/>
      <c r="CX431" s="21"/>
      <c r="CY431" s="21"/>
      <c r="CZ431" s="21"/>
      <c r="DA431" s="21"/>
      <c r="DB431" s="21"/>
      <c r="DC431" s="21"/>
      <c r="DD431" s="21"/>
      <c r="DE431" s="21"/>
      <c r="DF431" s="21"/>
      <c r="DG431" s="21"/>
      <c r="DH431" s="21"/>
      <c r="DI431" s="21"/>
      <c r="DJ431" s="21"/>
      <c r="DK431" s="21"/>
      <c r="DL431" s="21"/>
      <c r="DM431" s="21"/>
      <c r="DN431" s="21"/>
      <c r="DO431" s="21"/>
      <c r="DP431" s="21"/>
      <c r="DQ431" s="21"/>
      <c r="DR431" s="21"/>
      <c r="DS431" s="21"/>
      <c r="DT431" s="21"/>
      <c r="DU431" s="21"/>
      <c r="DV431" s="21"/>
    </row>
    <row r="432" spans="1:126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1"/>
      <c r="BT432" s="21"/>
      <c r="BU432" s="21"/>
      <c r="BV432" s="21"/>
      <c r="BW432" s="21"/>
      <c r="BX432" s="21"/>
      <c r="BY432" s="21"/>
      <c r="BZ432" s="21"/>
      <c r="CA432" s="21"/>
      <c r="CB432" s="21"/>
      <c r="CC432" s="21"/>
      <c r="CD432" s="21"/>
      <c r="CE432" s="21"/>
      <c r="CF432" s="21"/>
      <c r="CG432" s="21"/>
      <c r="CH432" s="21"/>
      <c r="CI432" s="21"/>
      <c r="CJ432" s="21"/>
      <c r="CK432" s="21"/>
      <c r="CL432" s="21"/>
      <c r="CM432" s="21"/>
      <c r="CN432" s="21"/>
      <c r="CO432" s="21"/>
      <c r="CP432" s="21"/>
      <c r="CQ432" s="21"/>
      <c r="CR432" s="21"/>
      <c r="CS432" s="21"/>
      <c r="CT432" s="21"/>
      <c r="CU432" s="21"/>
      <c r="CV432" s="21"/>
      <c r="CW432" s="21"/>
      <c r="CX432" s="21"/>
      <c r="CY432" s="21"/>
      <c r="CZ432" s="21"/>
      <c r="DA432" s="21"/>
      <c r="DB432" s="21"/>
      <c r="DC432" s="21"/>
      <c r="DD432" s="21"/>
      <c r="DE432" s="21"/>
      <c r="DF432" s="21"/>
      <c r="DG432" s="21"/>
      <c r="DH432" s="21"/>
      <c r="DI432" s="21"/>
      <c r="DJ432" s="21"/>
      <c r="DK432" s="21"/>
      <c r="DL432" s="21"/>
      <c r="DM432" s="21"/>
      <c r="DN432" s="21"/>
      <c r="DO432" s="21"/>
      <c r="DP432" s="21"/>
      <c r="DQ432" s="21"/>
      <c r="DR432" s="21"/>
      <c r="DS432" s="21"/>
      <c r="DT432" s="21"/>
      <c r="DU432" s="21"/>
      <c r="DV432" s="21"/>
    </row>
    <row r="433" spans="1:126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1"/>
      <c r="BT433" s="21"/>
      <c r="BU433" s="21"/>
      <c r="BV433" s="21"/>
      <c r="BW433" s="21"/>
      <c r="BX433" s="21"/>
      <c r="BY433" s="21"/>
      <c r="BZ433" s="21"/>
      <c r="CA433" s="21"/>
      <c r="CB433" s="21"/>
      <c r="CC433" s="21"/>
      <c r="CD433" s="21"/>
      <c r="CE433" s="21"/>
      <c r="CF433" s="21"/>
      <c r="CG433" s="21"/>
      <c r="CH433" s="21"/>
      <c r="CI433" s="21"/>
      <c r="CJ433" s="21"/>
      <c r="CK433" s="21"/>
      <c r="CL433" s="21"/>
      <c r="CM433" s="21"/>
      <c r="CN433" s="21"/>
      <c r="CO433" s="21"/>
      <c r="CP433" s="21"/>
      <c r="CQ433" s="21"/>
      <c r="CR433" s="21"/>
      <c r="CS433" s="21"/>
      <c r="CT433" s="21"/>
      <c r="CU433" s="21"/>
      <c r="CV433" s="21"/>
      <c r="CW433" s="21"/>
      <c r="CX433" s="21"/>
      <c r="CY433" s="21"/>
      <c r="CZ433" s="21"/>
      <c r="DA433" s="21"/>
      <c r="DB433" s="21"/>
      <c r="DC433" s="21"/>
      <c r="DD433" s="21"/>
      <c r="DE433" s="21"/>
      <c r="DF433" s="21"/>
      <c r="DG433" s="21"/>
      <c r="DH433" s="21"/>
      <c r="DI433" s="21"/>
      <c r="DJ433" s="21"/>
      <c r="DK433" s="21"/>
      <c r="DL433" s="21"/>
      <c r="DM433" s="21"/>
      <c r="DN433" s="21"/>
      <c r="DO433" s="21"/>
      <c r="DP433" s="21"/>
      <c r="DQ433" s="21"/>
      <c r="DR433" s="21"/>
      <c r="DS433" s="21"/>
      <c r="DT433" s="21"/>
      <c r="DU433" s="21"/>
      <c r="DV433" s="21"/>
    </row>
    <row r="434" spans="1:126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1"/>
      <c r="BT434" s="21"/>
      <c r="BU434" s="21"/>
      <c r="BV434" s="21"/>
      <c r="BW434" s="21"/>
      <c r="BX434" s="21"/>
      <c r="BY434" s="21"/>
      <c r="BZ434" s="21"/>
      <c r="CA434" s="21"/>
      <c r="CB434" s="21"/>
      <c r="CC434" s="21"/>
      <c r="CD434" s="21"/>
      <c r="CE434" s="21"/>
      <c r="CF434" s="21"/>
      <c r="CG434" s="21"/>
      <c r="CH434" s="21"/>
      <c r="CI434" s="21"/>
      <c r="CJ434" s="21"/>
      <c r="CK434" s="21"/>
      <c r="CL434" s="21"/>
      <c r="CM434" s="21"/>
      <c r="CN434" s="21"/>
      <c r="CO434" s="21"/>
      <c r="CP434" s="21"/>
      <c r="CQ434" s="21"/>
      <c r="CR434" s="21"/>
      <c r="CS434" s="21"/>
      <c r="CT434" s="21"/>
      <c r="CU434" s="21"/>
      <c r="CV434" s="21"/>
      <c r="CW434" s="21"/>
      <c r="CX434" s="21"/>
      <c r="CY434" s="21"/>
      <c r="CZ434" s="21"/>
      <c r="DA434" s="21"/>
      <c r="DB434" s="21"/>
      <c r="DC434" s="21"/>
      <c r="DD434" s="21"/>
      <c r="DE434" s="21"/>
      <c r="DF434" s="21"/>
      <c r="DG434" s="21"/>
      <c r="DH434" s="21"/>
      <c r="DI434" s="21"/>
      <c r="DJ434" s="21"/>
      <c r="DK434" s="21"/>
      <c r="DL434" s="21"/>
      <c r="DM434" s="21"/>
      <c r="DN434" s="21"/>
      <c r="DO434" s="21"/>
      <c r="DP434" s="21"/>
      <c r="DQ434" s="21"/>
      <c r="DR434" s="21"/>
      <c r="DS434" s="21"/>
      <c r="DT434" s="21"/>
      <c r="DU434" s="21"/>
      <c r="DV434" s="21"/>
    </row>
    <row r="435" spans="1:126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1"/>
      <c r="BT435" s="21"/>
      <c r="BU435" s="21"/>
      <c r="BV435" s="21"/>
      <c r="BW435" s="21"/>
      <c r="BX435" s="21"/>
      <c r="BY435" s="21"/>
      <c r="BZ435" s="21"/>
      <c r="CA435" s="21"/>
      <c r="CB435" s="21"/>
      <c r="CC435" s="21"/>
      <c r="CD435" s="21"/>
      <c r="CE435" s="21"/>
      <c r="CF435" s="21"/>
      <c r="CG435" s="21"/>
      <c r="CH435" s="21"/>
      <c r="CI435" s="21"/>
      <c r="CJ435" s="21"/>
      <c r="CK435" s="21"/>
      <c r="CL435" s="21"/>
      <c r="CM435" s="21"/>
      <c r="CN435" s="21"/>
      <c r="CO435" s="21"/>
      <c r="CP435" s="21"/>
      <c r="CQ435" s="21"/>
      <c r="CR435" s="21"/>
      <c r="CS435" s="21"/>
      <c r="CT435" s="21"/>
      <c r="CU435" s="21"/>
      <c r="CV435" s="21"/>
      <c r="CW435" s="21"/>
      <c r="CX435" s="21"/>
      <c r="CY435" s="21"/>
      <c r="CZ435" s="21"/>
      <c r="DA435" s="21"/>
      <c r="DB435" s="21"/>
      <c r="DC435" s="21"/>
      <c r="DD435" s="21"/>
      <c r="DE435" s="21"/>
      <c r="DF435" s="21"/>
      <c r="DG435" s="21"/>
      <c r="DH435" s="21"/>
      <c r="DI435" s="21"/>
      <c r="DJ435" s="21"/>
      <c r="DK435" s="21"/>
      <c r="DL435" s="21"/>
      <c r="DM435" s="21"/>
      <c r="DN435" s="21"/>
      <c r="DO435" s="21"/>
      <c r="DP435" s="21"/>
      <c r="DQ435" s="21"/>
      <c r="DR435" s="21"/>
      <c r="DS435" s="21"/>
      <c r="DT435" s="21"/>
      <c r="DU435" s="21"/>
      <c r="DV435" s="21"/>
    </row>
    <row r="436" spans="1:12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1"/>
      <c r="BT436" s="21"/>
      <c r="BU436" s="21"/>
      <c r="BV436" s="21"/>
      <c r="BW436" s="21"/>
      <c r="BX436" s="21"/>
      <c r="BY436" s="21"/>
      <c r="BZ436" s="21"/>
      <c r="CA436" s="21"/>
      <c r="CB436" s="21"/>
      <c r="CC436" s="21"/>
      <c r="CD436" s="21"/>
      <c r="CE436" s="21"/>
      <c r="CF436" s="21"/>
      <c r="CG436" s="21"/>
      <c r="CH436" s="21"/>
      <c r="CI436" s="21"/>
      <c r="CJ436" s="21"/>
      <c r="CK436" s="21"/>
      <c r="CL436" s="21"/>
      <c r="CM436" s="21"/>
      <c r="CN436" s="21"/>
      <c r="CO436" s="21"/>
      <c r="CP436" s="21"/>
      <c r="CQ436" s="21"/>
      <c r="CR436" s="21"/>
      <c r="CS436" s="21"/>
      <c r="CT436" s="21"/>
      <c r="CU436" s="21"/>
      <c r="CV436" s="21"/>
      <c r="CW436" s="21"/>
      <c r="CX436" s="21"/>
      <c r="CY436" s="21"/>
      <c r="CZ436" s="21"/>
      <c r="DA436" s="21"/>
      <c r="DB436" s="21"/>
      <c r="DC436" s="21"/>
      <c r="DD436" s="21"/>
      <c r="DE436" s="21"/>
      <c r="DF436" s="21"/>
      <c r="DG436" s="21"/>
      <c r="DH436" s="21"/>
      <c r="DI436" s="21"/>
      <c r="DJ436" s="21"/>
      <c r="DK436" s="21"/>
      <c r="DL436" s="21"/>
      <c r="DM436" s="21"/>
      <c r="DN436" s="21"/>
      <c r="DO436" s="21"/>
      <c r="DP436" s="21"/>
      <c r="DQ436" s="21"/>
      <c r="DR436" s="21"/>
      <c r="DS436" s="21"/>
      <c r="DT436" s="21"/>
      <c r="DU436" s="21"/>
      <c r="DV436" s="21"/>
    </row>
    <row r="437" spans="1:126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1"/>
      <c r="BT437" s="21"/>
      <c r="BU437" s="21"/>
      <c r="BV437" s="21"/>
      <c r="BW437" s="21"/>
      <c r="BX437" s="21"/>
      <c r="BY437" s="21"/>
      <c r="BZ437" s="21"/>
      <c r="CA437" s="21"/>
      <c r="CB437" s="21"/>
      <c r="CC437" s="21"/>
      <c r="CD437" s="21"/>
      <c r="CE437" s="21"/>
      <c r="CF437" s="21"/>
      <c r="CG437" s="21"/>
      <c r="CH437" s="21"/>
      <c r="CI437" s="21"/>
      <c r="CJ437" s="21"/>
      <c r="CK437" s="21"/>
      <c r="CL437" s="21"/>
      <c r="CM437" s="21"/>
      <c r="CN437" s="21"/>
      <c r="CO437" s="21"/>
      <c r="CP437" s="21"/>
      <c r="CQ437" s="21"/>
      <c r="CR437" s="21"/>
      <c r="CS437" s="21"/>
      <c r="CT437" s="21"/>
      <c r="CU437" s="21"/>
      <c r="CV437" s="21"/>
      <c r="CW437" s="21"/>
      <c r="CX437" s="21"/>
      <c r="CY437" s="21"/>
      <c r="CZ437" s="21"/>
      <c r="DA437" s="21"/>
      <c r="DB437" s="21"/>
      <c r="DC437" s="21"/>
      <c r="DD437" s="21"/>
      <c r="DE437" s="21"/>
      <c r="DF437" s="21"/>
      <c r="DG437" s="21"/>
      <c r="DH437" s="21"/>
      <c r="DI437" s="21"/>
      <c r="DJ437" s="21"/>
      <c r="DK437" s="21"/>
      <c r="DL437" s="21"/>
      <c r="DM437" s="21"/>
      <c r="DN437" s="21"/>
      <c r="DO437" s="21"/>
      <c r="DP437" s="21"/>
      <c r="DQ437" s="21"/>
      <c r="DR437" s="21"/>
      <c r="DS437" s="21"/>
      <c r="DT437" s="21"/>
      <c r="DU437" s="21"/>
      <c r="DV437" s="21"/>
    </row>
    <row r="438" spans="1:126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1"/>
      <c r="BT438" s="21"/>
      <c r="BU438" s="21"/>
      <c r="BV438" s="21"/>
      <c r="BW438" s="21"/>
      <c r="BX438" s="21"/>
      <c r="BY438" s="21"/>
      <c r="BZ438" s="21"/>
      <c r="CA438" s="21"/>
      <c r="CB438" s="21"/>
      <c r="CC438" s="21"/>
      <c r="CD438" s="21"/>
      <c r="CE438" s="21"/>
      <c r="CF438" s="21"/>
      <c r="CG438" s="21"/>
      <c r="CH438" s="21"/>
      <c r="CI438" s="21"/>
      <c r="CJ438" s="21"/>
      <c r="CK438" s="21"/>
      <c r="CL438" s="21"/>
      <c r="CM438" s="21"/>
      <c r="CN438" s="21"/>
      <c r="CO438" s="21"/>
      <c r="CP438" s="21"/>
      <c r="CQ438" s="21"/>
      <c r="CR438" s="21"/>
      <c r="CS438" s="21"/>
      <c r="CT438" s="21"/>
      <c r="CU438" s="21"/>
      <c r="CV438" s="21"/>
      <c r="CW438" s="21"/>
      <c r="CX438" s="21"/>
      <c r="CY438" s="21"/>
      <c r="CZ438" s="21"/>
      <c r="DA438" s="21"/>
      <c r="DB438" s="21"/>
      <c r="DC438" s="21"/>
      <c r="DD438" s="21"/>
      <c r="DE438" s="21"/>
      <c r="DF438" s="21"/>
      <c r="DG438" s="21"/>
      <c r="DH438" s="21"/>
      <c r="DI438" s="21"/>
      <c r="DJ438" s="21"/>
      <c r="DK438" s="21"/>
      <c r="DL438" s="21"/>
      <c r="DM438" s="21"/>
      <c r="DN438" s="21"/>
      <c r="DO438" s="21"/>
      <c r="DP438" s="21"/>
      <c r="DQ438" s="21"/>
      <c r="DR438" s="21"/>
      <c r="DS438" s="21"/>
      <c r="DT438" s="21"/>
      <c r="DU438" s="21"/>
      <c r="DV438" s="21"/>
    </row>
    <row r="439" spans="1:126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1"/>
      <c r="BT439" s="21"/>
      <c r="BU439" s="21"/>
      <c r="BV439" s="21"/>
      <c r="BW439" s="21"/>
      <c r="BX439" s="21"/>
      <c r="BY439" s="21"/>
      <c r="BZ439" s="21"/>
      <c r="CA439" s="21"/>
      <c r="CB439" s="21"/>
      <c r="CC439" s="21"/>
      <c r="CD439" s="21"/>
      <c r="CE439" s="21"/>
      <c r="CF439" s="21"/>
      <c r="CG439" s="21"/>
      <c r="CH439" s="21"/>
      <c r="CI439" s="21"/>
      <c r="CJ439" s="21"/>
      <c r="CK439" s="21"/>
      <c r="CL439" s="21"/>
      <c r="CM439" s="21"/>
      <c r="CN439" s="21"/>
      <c r="CO439" s="21"/>
      <c r="CP439" s="21"/>
      <c r="CQ439" s="21"/>
      <c r="CR439" s="21"/>
      <c r="CS439" s="21"/>
      <c r="CT439" s="21"/>
      <c r="CU439" s="21"/>
      <c r="CV439" s="21"/>
      <c r="CW439" s="21"/>
      <c r="CX439" s="21"/>
      <c r="CY439" s="21"/>
      <c r="CZ439" s="21"/>
      <c r="DA439" s="21"/>
      <c r="DB439" s="21"/>
      <c r="DC439" s="21"/>
      <c r="DD439" s="21"/>
      <c r="DE439" s="21"/>
      <c r="DF439" s="21"/>
      <c r="DG439" s="21"/>
      <c r="DH439" s="21"/>
      <c r="DI439" s="21"/>
      <c r="DJ439" s="21"/>
      <c r="DK439" s="21"/>
      <c r="DL439" s="21"/>
      <c r="DM439" s="21"/>
      <c r="DN439" s="21"/>
      <c r="DO439" s="21"/>
      <c r="DP439" s="21"/>
      <c r="DQ439" s="21"/>
      <c r="DR439" s="21"/>
      <c r="DS439" s="21"/>
      <c r="DT439" s="21"/>
      <c r="DU439" s="21"/>
      <c r="DV439" s="21"/>
    </row>
    <row r="440" spans="1:126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1"/>
      <c r="BT440" s="21"/>
      <c r="BU440" s="21"/>
      <c r="BV440" s="21"/>
      <c r="BW440" s="21"/>
      <c r="BX440" s="21"/>
      <c r="BY440" s="21"/>
      <c r="BZ440" s="21"/>
      <c r="CA440" s="21"/>
      <c r="CB440" s="21"/>
      <c r="CC440" s="21"/>
      <c r="CD440" s="21"/>
      <c r="CE440" s="21"/>
      <c r="CF440" s="21"/>
      <c r="CG440" s="21"/>
      <c r="CH440" s="21"/>
      <c r="CI440" s="21"/>
      <c r="CJ440" s="21"/>
      <c r="CK440" s="21"/>
      <c r="CL440" s="21"/>
      <c r="CM440" s="21"/>
      <c r="CN440" s="21"/>
      <c r="CO440" s="21"/>
      <c r="CP440" s="21"/>
      <c r="CQ440" s="21"/>
      <c r="CR440" s="21"/>
      <c r="CS440" s="21"/>
      <c r="CT440" s="21"/>
      <c r="CU440" s="21"/>
      <c r="CV440" s="21"/>
      <c r="CW440" s="21"/>
      <c r="CX440" s="21"/>
      <c r="CY440" s="21"/>
      <c r="CZ440" s="21"/>
      <c r="DA440" s="21"/>
      <c r="DB440" s="21"/>
      <c r="DC440" s="21"/>
      <c r="DD440" s="21"/>
      <c r="DE440" s="21"/>
      <c r="DF440" s="21"/>
      <c r="DG440" s="21"/>
      <c r="DH440" s="21"/>
      <c r="DI440" s="21"/>
      <c r="DJ440" s="21"/>
      <c r="DK440" s="21"/>
      <c r="DL440" s="21"/>
      <c r="DM440" s="21"/>
      <c r="DN440" s="21"/>
      <c r="DO440" s="21"/>
      <c r="DP440" s="21"/>
      <c r="DQ440" s="21"/>
      <c r="DR440" s="21"/>
      <c r="DS440" s="21"/>
      <c r="DT440" s="21"/>
      <c r="DU440" s="21"/>
      <c r="DV440" s="21"/>
    </row>
    <row r="441" spans="1:126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21"/>
      <c r="BU441" s="21"/>
      <c r="BV441" s="21"/>
      <c r="BW441" s="21"/>
      <c r="BX441" s="21"/>
      <c r="BY441" s="21"/>
      <c r="BZ441" s="21"/>
      <c r="CA441" s="21"/>
      <c r="CB441" s="21"/>
      <c r="CC441" s="21"/>
      <c r="CD441" s="21"/>
      <c r="CE441" s="21"/>
      <c r="CF441" s="21"/>
      <c r="CG441" s="21"/>
      <c r="CH441" s="21"/>
      <c r="CI441" s="21"/>
      <c r="CJ441" s="21"/>
      <c r="CK441" s="21"/>
      <c r="CL441" s="21"/>
      <c r="CM441" s="21"/>
      <c r="CN441" s="21"/>
      <c r="CO441" s="21"/>
      <c r="CP441" s="21"/>
      <c r="CQ441" s="21"/>
      <c r="CR441" s="21"/>
      <c r="CS441" s="21"/>
      <c r="CT441" s="21"/>
      <c r="CU441" s="21"/>
      <c r="CV441" s="21"/>
      <c r="CW441" s="21"/>
      <c r="CX441" s="21"/>
      <c r="CY441" s="21"/>
      <c r="CZ441" s="21"/>
      <c r="DA441" s="21"/>
      <c r="DB441" s="21"/>
      <c r="DC441" s="21"/>
      <c r="DD441" s="21"/>
      <c r="DE441" s="21"/>
      <c r="DF441" s="21"/>
      <c r="DG441" s="21"/>
      <c r="DH441" s="21"/>
      <c r="DI441" s="21"/>
      <c r="DJ441" s="21"/>
      <c r="DK441" s="21"/>
      <c r="DL441" s="21"/>
      <c r="DM441" s="21"/>
      <c r="DN441" s="21"/>
      <c r="DO441" s="21"/>
      <c r="DP441" s="21"/>
      <c r="DQ441" s="21"/>
      <c r="DR441" s="21"/>
      <c r="DS441" s="21"/>
      <c r="DT441" s="21"/>
      <c r="DU441" s="21"/>
      <c r="DV441" s="21"/>
    </row>
    <row r="442" spans="1:126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  <c r="BQ442" s="21"/>
      <c r="BR442" s="21"/>
      <c r="BS442" s="21"/>
      <c r="BT442" s="21"/>
      <c r="BU442" s="21"/>
      <c r="BV442" s="21"/>
      <c r="BW442" s="21"/>
      <c r="BX442" s="21"/>
      <c r="BY442" s="21"/>
      <c r="BZ442" s="21"/>
      <c r="CA442" s="21"/>
      <c r="CB442" s="21"/>
      <c r="CC442" s="21"/>
      <c r="CD442" s="21"/>
      <c r="CE442" s="21"/>
      <c r="CF442" s="21"/>
      <c r="CG442" s="21"/>
      <c r="CH442" s="21"/>
      <c r="CI442" s="21"/>
      <c r="CJ442" s="21"/>
      <c r="CK442" s="21"/>
      <c r="CL442" s="21"/>
      <c r="CM442" s="21"/>
      <c r="CN442" s="21"/>
      <c r="CO442" s="21"/>
      <c r="CP442" s="21"/>
      <c r="CQ442" s="21"/>
      <c r="CR442" s="21"/>
      <c r="CS442" s="21"/>
      <c r="CT442" s="21"/>
      <c r="CU442" s="21"/>
      <c r="CV442" s="21"/>
      <c r="CW442" s="21"/>
      <c r="CX442" s="21"/>
      <c r="CY442" s="21"/>
      <c r="CZ442" s="21"/>
      <c r="DA442" s="21"/>
      <c r="DB442" s="21"/>
      <c r="DC442" s="21"/>
      <c r="DD442" s="21"/>
      <c r="DE442" s="21"/>
      <c r="DF442" s="21"/>
      <c r="DG442" s="21"/>
      <c r="DH442" s="21"/>
      <c r="DI442" s="21"/>
      <c r="DJ442" s="21"/>
      <c r="DK442" s="21"/>
      <c r="DL442" s="21"/>
      <c r="DM442" s="21"/>
      <c r="DN442" s="21"/>
      <c r="DO442" s="21"/>
      <c r="DP442" s="21"/>
      <c r="DQ442" s="21"/>
      <c r="DR442" s="21"/>
      <c r="DS442" s="21"/>
      <c r="DT442" s="21"/>
      <c r="DU442" s="21"/>
      <c r="DV442" s="21"/>
    </row>
    <row r="443" spans="1:126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  <c r="BM443" s="21"/>
      <c r="BN443" s="21"/>
      <c r="BO443" s="21"/>
      <c r="BP443" s="21"/>
      <c r="BQ443" s="21"/>
      <c r="BR443" s="21"/>
      <c r="BS443" s="21"/>
      <c r="BT443" s="21"/>
      <c r="BU443" s="21"/>
      <c r="BV443" s="21"/>
      <c r="BW443" s="21"/>
      <c r="BX443" s="21"/>
      <c r="BY443" s="21"/>
      <c r="BZ443" s="21"/>
      <c r="CA443" s="21"/>
      <c r="CB443" s="21"/>
      <c r="CC443" s="21"/>
      <c r="CD443" s="21"/>
      <c r="CE443" s="21"/>
      <c r="CF443" s="21"/>
      <c r="CG443" s="21"/>
      <c r="CH443" s="21"/>
      <c r="CI443" s="21"/>
      <c r="CJ443" s="21"/>
      <c r="CK443" s="21"/>
      <c r="CL443" s="21"/>
      <c r="CM443" s="21"/>
      <c r="CN443" s="21"/>
      <c r="CO443" s="21"/>
      <c r="CP443" s="21"/>
      <c r="CQ443" s="21"/>
      <c r="CR443" s="21"/>
      <c r="CS443" s="21"/>
      <c r="CT443" s="21"/>
      <c r="CU443" s="21"/>
      <c r="CV443" s="21"/>
      <c r="CW443" s="21"/>
      <c r="CX443" s="21"/>
      <c r="CY443" s="21"/>
      <c r="CZ443" s="21"/>
      <c r="DA443" s="21"/>
      <c r="DB443" s="21"/>
      <c r="DC443" s="21"/>
      <c r="DD443" s="21"/>
      <c r="DE443" s="21"/>
      <c r="DF443" s="21"/>
      <c r="DG443" s="21"/>
      <c r="DH443" s="21"/>
      <c r="DI443" s="21"/>
      <c r="DJ443" s="21"/>
      <c r="DK443" s="21"/>
      <c r="DL443" s="21"/>
      <c r="DM443" s="21"/>
      <c r="DN443" s="21"/>
      <c r="DO443" s="21"/>
      <c r="DP443" s="21"/>
      <c r="DQ443" s="21"/>
      <c r="DR443" s="21"/>
      <c r="DS443" s="21"/>
      <c r="DT443" s="21"/>
      <c r="DU443" s="21"/>
      <c r="DV443" s="21"/>
    </row>
    <row r="444" spans="1:126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  <c r="BM444" s="21"/>
      <c r="BN444" s="21"/>
      <c r="BO444" s="21"/>
      <c r="BP444" s="21"/>
      <c r="BQ444" s="21"/>
      <c r="BR444" s="21"/>
      <c r="BS444" s="21"/>
      <c r="BT444" s="21"/>
      <c r="BU444" s="21"/>
      <c r="BV444" s="21"/>
      <c r="BW444" s="21"/>
      <c r="BX444" s="21"/>
      <c r="BY444" s="21"/>
      <c r="BZ444" s="21"/>
      <c r="CA444" s="21"/>
      <c r="CB444" s="21"/>
      <c r="CC444" s="21"/>
      <c r="CD444" s="21"/>
      <c r="CE444" s="21"/>
      <c r="CF444" s="21"/>
      <c r="CG444" s="21"/>
      <c r="CH444" s="21"/>
      <c r="CI444" s="21"/>
      <c r="CJ444" s="21"/>
      <c r="CK444" s="21"/>
      <c r="CL444" s="21"/>
      <c r="CM444" s="21"/>
      <c r="CN444" s="21"/>
      <c r="CO444" s="21"/>
      <c r="CP444" s="21"/>
      <c r="CQ444" s="21"/>
      <c r="CR444" s="21"/>
      <c r="CS444" s="21"/>
      <c r="CT444" s="21"/>
      <c r="CU444" s="21"/>
      <c r="CV444" s="21"/>
      <c r="CW444" s="21"/>
      <c r="CX444" s="21"/>
      <c r="CY444" s="21"/>
      <c r="CZ444" s="21"/>
      <c r="DA444" s="21"/>
      <c r="DB444" s="21"/>
      <c r="DC444" s="21"/>
      <c r="DD444" s="21"/>
      <c r="DE444" s="21"/>
      <c r="DF444" s="21"/>
      <c r="DG444" s="21"/>
      <c r="DH444" s="21"/>
      <c r="DI444" s="21"/>
      <c r="DJ444" s="21"/>
      <c r="DK444" s="21"/>
      <c r="DL444" s="21"/>
      <c r="DM444" s="21"/>
      <c r="DN444" s="21"/>
      <c r="DO444" s="21"/>
      <c r="DP444" s="21"/>
      <c r="DQ444" s="21"/>
      <c r="DR444" s="21"/>
      <c r="DS444" s="21"/>
      <c r="DT444" s="21"/>
      <c r="DU444" s="21"/>
      <c r="DV444" s="21"/>
    </row>
    <row r="445" spans="1:126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  <c r="BQ445" s="21"/>
      <c r="BR445" s="21"/>
      <c r="BS445" s="21"/>
      <c r="BT445" s="21"/>
      <c r="BU445" s="21"/>
      <c r="BV445" s="21"/>
      <c r="BW445" s="21"/>
      <c r="BX445" s="21"/>
      <c r="BY445" s="21"/>
      <c r="BZ445" s="21"/>
      <c r="CA445" s="21"/>
      <c r="CB445" s="21"/>
      <c r="CC445" s="21"/>
      <c r="CD445" s="21"/>
      <c r="CE445" s="21"/>
      <c r="CF445" s="21"/>
      <c r="CG445" s="21"/>
      <c r="CH445" s="21"/>
      <c r="CI445" s="21"/>
      <c r="CJ445" s="21"/>
      <c r="CK445" s="21"/>
      <c r="CL445" s="21"/>
      <c r="CM445" s="21"/>
      <c r="CN445" s="21"/>
      <c r="CO445" s="21"/>
      <c r="CP445" s="21"/>
      <c r="CQ445" s="21"/>
      <c r="CR445" s="21"/>
      <c r="CS445" s="21"/>
      <c r="CT445" s="21"/>
      <c r="CU445" s="21"/>
      <c r="CV445" s="21"/>
      <c r="CW445" s="21"/>
      <c r="CX445" s="21"/>
      <c r="CY445" s="21"/>
      <c r="CZ445" s="21"/>
      <c r="DA445" s="21"/>
      <c r="DB445" s="21"/>
      <c r="DC445" s="21"/>
      <c r="DD445" s="21"/>
      <c r="DE445" s="21"/>
      <c r="DF445" s="21"/>
      <c r="DG445" s="21"/>
      <c r="DH445" s="21"/>
      <c r="DI445" s="21"/>
      <c r="DJ445" s="21"/>
      <c r="DK445" s="21"/>
      <c r="DL445" s="21"/>
      <c r="DM445" s="21"/>
      <c r="DN445" s="21"/>
      <c r="DO445" s="21"/>
      <c r="DP445" s="21"/>
      <c r="DQ445" s="21"/>
      <c r="DR445" s="21"/>
      <c r="DS445" s="21"/>
      <c r="DT445" s="21"/>
      <c r="DU445" s="21"/>
      <c r="DV445" s="21"/>
    </row>
    <row r="446" spans="1:12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  <c r="BQ446" s="21"/>
      <c r="BR446" s="21"/>
      <c r="BS446" s="21"/>
      <c r="BT446" s="21"/>
      <c r="BU446" s="21"/>
      <c r="BV446" s="21"/>
      <c r="BW446" s="21"/>
      <c r="BX446" s="21"/>
      <c r="BY446" s="21"/>
      <c r="BZ446" s="21"/>
      <c r="CA446" s="21"/>
      <c r="CB446" s="21"/>
      <c r="CC446" s="21"/>
      <c r="CD446" s="21"/>
      <c r="CE446" s="21"/>
      <c r="CF446" s="21"/>
      <c r="CG446" s="21"/>
      <c r="CH446" s="21"/>
      <c r="CI446" s="21"/>
      <c r="CJ446" s="21"/>
      <c r="CK446" s="21"/>
      <c r="CL446" s="21"/>
      <c r="CM446" s="21"/>
      <c r="CN446" s="21"/>
      <c r="CO446" s="21"/>
      <c r="CP446" s="21"/>
      <c r="CQ446" s="21"/>
      <c r="CR446" s="21"/>
      <c r="CS446" s="21"/>
      <c r="CT446" s="21"/>
      <c r="CU446" s="21"/>
      <c r="CV446" s="21"/>
      <c r="CW446" s="21"/>
      <c r="CX446" s="21"/>
      <c r="CY446" s="21"/>
      <c r="CZ446" s="21"/>
      <c r="DA446" s="21"/>
      <c r="DB446" s="21"/>
      <c r="DC446" s="21"/>
      <c r="DD446" s="21"/>
      <c r="DE446" s="21"/>
      <c r="DF446" s="21"/>
      <c r="DG446" s="21"/>
      <c r="DH446" s="21"/>
      <c r="DI446" s="21"/>
      <c r="DJ446" s="21"/>
      <c r="DK446" s="21"/>
      <c r="DL446" s="21"/>
      <c r="DM446" s="21"/>
      <c r="DN446" s="21"/>
      <c r="DO446" s="21"/>
      <c r="DP446" s="21"/>
      <c r="DQ446" s="21"/>
      <c r="DR446" s="21"/>
      <c r="DS446" s="21"/>
      <c r="DT446" s="21"/>
      <c r="DU446" s="21"/>
      <c r="DV446" s="21"/>
    </row>
    <row r="447" spans="1:126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  <c r="BQ447" s="21"/>
      <c r="BR447" s="21"/>
      <c r="BS447" s="21"/>
      <c r="BT447" s="21"/>
      <c r="BU447" s="21"/>
      <c r="BV447" s="21"/>
      <c r="BW447" s="21"/>
      <c r="BX447" s="21"/>
      <c r="BY447" s="21"/>
      <c r="BZ447" s="21"/>
      <c r="CA447" s="21"/>
      <c r="CB447" s="21"/>
      <c r="CC447" s="21"/>
      <c r="CD447" s="21"/>
      <c r="CE447" s="21"/>
      <c r="CF447" s="21"/>
      <c r="CG447" s="21"/>
      <c r="CH447" s="21"/>
      <c r="CI447" s="21"/>
      <c r="CJ447" s="21"/>
      <c r="CK447" s="21"/>
      <c r="CL447" s="21"/>
      <c r="CM447" s="21"/>
      <c r="CN447" s="21"/>
      <c r="CO447" s="21"/>
      <c r="CP447" s="21"/>
      <c r="CQ447" s="21"/>
      <c r="CR447" s="21"/>
      <c r="CS447" s="21"/>
      <c r="CT447" s="21"/>
      <c r="CU447" s="21"/>
      <c r="CV447" s="21"/>
      <c r="CW447" s="21"/>
      <c r="CX447" s="21"/>
      <c r="CY447" s="21"/>
      <c r="CZ447" s="21"/>
      <c r="DA447" s="21"/>
      <c r="DB447" s="21"/>
      <c r="DC447" s="21"/>
      <c r="DD447" s="21"/>
      <c r="DE447" s="21"/>
      <c r="DF447" s="21"/>
      <c r="DG447" s="21"/>
      <c r="DH447" s="21"/>
      <c r="DI447" s="21"/>
      <c r="DJ447" s="21"/>
      <c r="DK447" s="21"/>
      <c r="DL447" s="21"/>
      <c r="DM447" s="21"/>
      <c r="DN447" s="21"/>
      <c r="DO447" s="21"/>
      <c r="DP447" s="21"/>
      <c r="DQ447" s="21"/>
      <c r="DR447" s="21"/>
      <c r="DS447" s="21"/>
      <c r="DT447" s="21"/>
      <c r="DU447" s="21"/>
      <c r="DV447" s="21"/>
    </row>
    <row r="448" spans="1:126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  <c r="BQ448" s="21"/>
      <c r="BR448" s="21"/>
      <c r="BS448" s="21"/>
      <c r="BT448" s="21"/>
      <c r="BU448" s="21"/>
      <c r="BV448" s="21"/>
      <c r="BW448" s="21"/>
      <c r="BX448" s="21"/>
      <c r="BY448" s="21"/>
      <c r="BZ448" s="21"/>
      <c r="CA448" s="21"/>
      <c r="CB448" s="21"/>
      <c r="CC448" s="21"/>
      <c r="CD448" s="21"/>
      <c r="CE448" s="21"/>
      <c r="CF448" s="21"/>
      <c r="CG448" s="21"/>
      <c r="CH448" s="21"/>
      <c r="CI448" s="21"/>
      <c r="CJ448" s="21"/>
      <c r="CK448" s="21"/>
      <c r="CL448" s="21"/>
      <c r="CM448" s="21"/>
      <c r="CN448" s="21"/>
      <c r="CO448" s="21"/>
      <c r="CP448" s="21"/>
      <c r="CQ448" s="21"/>
      <c r="CR448" s="21"/>
      <c r="CS448" s="21"/>
      <c r="CT448" s="21"/>
      <c r="CU448" s="21"/>
      <c r="CV448" s="21"/>
      <c r="CW448" s="21"/>
      <c r="CX448" s="21"/>
      <c r="CY448" s="21"/>
      <c r="CZ448" s="21"/>
      <c r="DA448" s="21"/>
      <c r="DB448" s="21"/>
      <c r="DC448" s="21"/>
      <c r="DD448" s="21"/>
      <c r="DE448" s="21"/>
      <c r="DF448" s="21"/>
      <c r="DG448" s="21"/>
      <c r="DH448" s="21"/>
      <c r="DI448" s="21"/>
      <c r="DJ448" s="21"/>
      <c r="DK448" s="21"/>
      <c r="DL448" s="21"/>
      <c r="DM448" s="21"/>
      <c r="DN448" s="21"/>
      <c r="DO448" s="21"/>
      <c r="DP448" s="21"/>
      <c r="DQ448" s="21"/>
      <c r="DR448" s="21"/>
      <c r="DS448" s="21"/>
      <c r="DT448" s="21"/>
      <c r="DU448" s="21"/>
      <c r="DV448" s="21"/>
    </row>
    <row r="449" spans="1:126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  <c r="BQ449" s="21"/>
      <c r="BR449" s="21"/>
      <c r="BS449" s="21"/>
      <c r="BT449" s="21"/>
      <c r="BU449" s="21"/>
      <c r="BV449" s="21"/>
      <c r="BW449" s="21"/>
      <c r="BX449" s="21"/>
      <c r="BY449" s="21"/>
      <c r="BZ449" s="21"/>
      <c r="CA449" s="21"/>
      <c r="CB449" s="21"/>
      <c r="CC449" s="21"/>
      <c r="CD449" s="21"/>
      <c r="CE449" s="21"/>
      <c r="CF449" s="21"/>
      <c r="CG449" s="21"/>
      <c r="CH449" s="21"/>
      <c r="CI449" s="21"/>
      <c r="CJ449" s="21"/>
      <c r="CK449" s="21"/>
      <c r="CL449" s="21"/>
      <c r="CM449" s="21"/>
      <c r="CN449" s="21"/>
      <c r="CO449" s="21"/>
      <c r="CP449" s="21"/>
      <c r="CQ449" s="21"/>
      <c r="CR449" s="21"/>
      <c r="CS449" s="21"/>
      <c r="CT449" s="21"/>
      <c r="CU449" s="21"/>
      <c r="CV449" s="21"/>
      <c r="CW449" s="21"/>
      <c r="CX449" s="21"/>
      <c r="CY449" s="21"/>
      <c r="CZ449" s="21"/>
      <c r="DA449" s="21"/>
      <c r="DB449" s="21"/>
      <c r="DC449" s="21"/>
      <c r="DD449" s="21"/>
      <c r="DE449" s="21"/>
      <c r="DF449" s="21"/>
      <c r="DG449" s="21"/>
      <c r="DH449" s="21"/>
      <c r="DI449" s="21"/>
      <c r="DJ449" s="21"/>
      <c r="DK449" s="21"/>
      <c r="DL449" s="21"/>
      <c r="DM449" s="21"/>
      <c r="DN449" s="21"/>
      <c r="DO449" s="21"/>
      <c r="DP449" s="21"/>
      <c r="DQ449" s="21"/>
      <c r="DR449" s="21"/>
      <c r="DS449" s="21"/>
      <c r="DT449" s="21"/>
      <c r="DU449" s="21"/>
      <c r="DV449" s="21"/>
    </row>
    <row r="450" spans="1:126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  <c r="BQ450" s="21"/>
      <c r="BR450" s="21"/>
      <c r="BS450" s="21"/>
      <c r="BT450" s="21"/>
      <c r="BU450" s="21"/>
      <c r="BV450" s="21"/>
      <c r="BW450" s="21"/>
      <c r="BX450" s="21"/>
      <c r="BY450" s="21"/>
      <c r="BZ450" s="21"/>
      <c r="CA450" s="21"/>
      <c r="CB450" s="21"/>
      <c r="CC450" s="21"/>
      <c r="CD450" s="21"/>
      <c r="CE450" s="21"/>
      <c r="CF450" s="21"/>
      <c r="CG450" s="21"/>
      <c r="CH450" s="21"/>
      <c r="CI450" s="21"/>
      <c r="CJ450" s="21"/>
      <c r="CK450" s="21"/>
      <c r="CL450" s="21"/>
      <c r="CM450" s="21"/>
      <c r="CN450" s="21"/>
      <c r="CO450" s="21"/>
      <c r="CP450" s="21"/>
      <c r="CQ450" s="21"/>
      <c r="CR450" s="21"/>
      <c r="CS450" s="21"/>
      <c r="CT450" s="21"/>
      <c r="CU450" s="21"/>
      <c r="CV450" s="21"/>
      <c r="CW450" s="21"/>
      <c r="CX450" s="21"/>
      <c r="CY450" s="21"/>
      <c r="CZ450" s="21"/>
      <c r="DA450" s="21"/>
      <c r="DB450" s="21"/>
      <c r="DC450" s="21"/>
      <c r="DD450" s="21"/>
      <c r="DE450" s="21"/>
      <c r="DF450" s="21"/>
      <c r="DG450" s="21"/>
      <c r="DH450" s="21"/>
      <c r="DI450" s="21"/>
      <c r="DJ450" s="21"/>
      <c r="DK450" s="21"/>
      <c r="DL450" s="21"/>
      <c r="DM450" s="21"/>
      <c r="DN450" s="21"/>
      <c r="DO450" s="21"/>
      <c r="DP450" s="21"/>
      <c r="DQ450" s="21"/>
      <c r="DR450" s="21"/>
      <c r="DS450" s="21"/>
      <c r="DT450" s="21"/>
      <c r="DU450" s="21"/>
      <c r="DV450" s="21"/>
    </row>
    <row r="451" spans="1:126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  <c r="BQ451" s="21"/>
      <c r="BR451" s="21"/>
      <c r="BS451" s="21"/>
      <c r="BT451" s="21"/>
      <c r="BU451" s="21"/>
      <c r="BV451" s="21"/>
      <c r="BW451" s="21"/>
      <c r="BX451" s="21"/>
      <c r="BY451" s="21"/>
      <c r="BZ451" s="21"/>
      <c r="CA451" s="21"/>
      <c r="CB451" s="21"/>
      <c r="CC451" s="21"/>
      <c r="CD451" s="21"/>
      <c r="CE451" s="21"/>
      <c r="CF451" s="21"/>
      <c r="CG451" s="21"/>
      <c r="CH451" s="21"/>
      <c r="CI451" s="21"/>
      <c r="CJ451" s="21"/>
      <c r="CK451" s="21"/>
      <c r="CL451" s="21"/>
      <c r="CM451" s="21"/>
      <c r="CN451" s="21"/>
      <c r="CO451" s="21"/>
      <c r="CP451" s="21"/>
      <c r="CQ451" s="21"/>
      <c r="CR451" s="21"/>
      <c r="CS451" s="21"/>
      <c r="CT451" s="21"/>
      <c r="CU451" s="21"/>
      <c r="CV451" s="21"/>
      <c r="CW451" s="21"/>
      <c r="CX451" s="21"/>
      <c r="CY451" s="21"/>
      <c r="CZ451" s="21"/>
      <c r="DA451" s="21"/>
      <c r="DB451" s="21"/>
      <c r="DC451" s="21"/>
      <c r="DD451" s="21"/>
      <c r="DE451" s="21"/>
      <c r="DF451" s="21"/>
      <c r="DG451" s="21"/>
      <c r="DH451" s="21"/>
      <c r="DI451" s="21"/>
      <c r="DJ451" s="21"/>
      <c r="DK451" s="21"/>
      <c r="DL451" s="21"/>
      <c r="DM451" s="21"/>
      <c r="DN451" s="21"/>
      <c r="DO451" s="21"/>
      <c r="DP451" s="21"/>
      <c r="DQ451" s="21"/>
      <c r="DR451" s="21"/>
      <c r="DS451" s="21"/>
      <c r="DT451" s="21"/>
      <c r="DU451" s="21"/>
      <c r="DV451" s="21"/>
    </row>
    <row r="452" spans="1:126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  <c r="BU452" s="21"/>
      <c r="BV452" s="21"/>
      <c r="BW452" s="21"/>
      <c r="BX452" s="21"/>
      <c r="BY452" s="21"/>
      <c r="BZ452" s="21"/>
      <c r="CA452" s="21"/>
      <c r="CB452" s="21"/>
      <c r="CC452" s="21"/>
      <c r="CD452" s="21"/>
      <c r="CE452" s="21"/>
      <c r="CF452" s="21"/>
      <c r="CG452" s="21"/>
      <c r="CH452" s="21"/>
      <c r="CI452" s="21"/>
      <c r="CJ452" s="21"/>
      <c r="CK452" s="21"/>
      <c r="CL452" s="21"/>
      <c r="CM452" s="21"/>
      <c r="CN452" s="21"/>
      <c r="CO452" s="21"/>
      <c r="CP452" s="21"/>
      <c r="CQ452" s="21"/>
      <c r="CR452" s="21"/>
      <c r="CS452" s="21"/>
      <c r="CT452" s="21"/>
      <c r="CU452" s="21"/>
      <c r="CV452" s="21"/>
      <c r="CW452" s="21"/>
      <c r="CX452" s="21"/>
      <c r="CY452" s="21"/>
      <c r="CZ452" s="21"/>
      <c r="DA452" s="21"/>
      <c r="DB452" s="21"/>
      <c r="DC452" s="21"/>
      <c r="DD452" s="21"/>
      <c r="DE452" s="21"/>
      <c r="DF452" s="21"/>
      <c r="DG452" s="21"/>
      <c r="DH452" s="21"/>
      <c r="DI452" s="21"/>
      <c r="DJ452" s="21"/>
      <c r="DK452" s="21"/>
      <c r="DL452" s="21"/>
      <c r="DM452" s="21"/>
      <c r="DN452" s="21"/>
      <c r="DO452" s="21"/>
      <c r="DP452" s="21"/>
      <c r="DQ452" s="21"/>
      <c r="DR452" s="21"/>
      <c r="DS452" s="21"/>
      <c r="DT452" s="21"/>
      <c r="DU452" s="21"/>
      <c r="DV452" s="21"/>
    </row>
    <row r="453" spans="1:126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  <c r="BU453" s="21"/>
      <c r="BV453" s="21"/>
      <c r="BW453" s="21"/>
      <c r="BX453" s="21"/>
      <c r="BY453" s="21"/>
      <c r="BZ453" s="21"/>
      <c r="CA453" s="21"/>
      <c r="CB453" s="21"/>
      <c r="CC453" s="21"/>
      <c r="CD453" s="21"/>
      <c r="CE453" s="21"/>
      <c r="CF453" s="21"/>
      <c r="CG453" s="21"/>
      <c r="CH453" s="21"/>
      <c r="CI453" s="21"/>
      <c r="CJ453" s="21"/>
      <c r="CK453" s="21"/>
      <c r="CL453" s="21"/>
      <c r="CM453" s="21"/>
      <c r="CN453" s="21"/>
      <c r="CO453" s="21"/>
      <c r="CP453" s="21"/>
      <c r="CQ453" s="21"/>
      <c r="CR453" s="21"/>
      <c r="CS453" s="21"/>
      <c r="CT453" s="21"/>
      <c r="CU453" s="21"/>
      <c r="CV453" s="21"/>
      <c r="CW453" s="21"/>
      <c r="CX453" s="21"/>
      <c r="CY453" s="21"/>
      <c r="CZ453" s="21"/>
      <c r="DA453" s="21"/>
      <c r="DB453" s="21"/>
      <c r="DC453" s="21"/>
      <c r="DD453" s="21"/>
      <c r="DE453" s="21"/>
      <c r="DF453" s="21"/>
      <c r="DG453" s="21"/>
      <c r="DH453" s="21"/>
      <c r="DI453" s="21"/>
      <c r="DJ453" s="21"/>
      <c r="DK453" s="21"/>
      <c r="DL453" s="21"/>
      <c r="DM453" s="21"/>
      <c r="DN453" s="21"/>
      <c r="DO453" s="21"/>
      <c r="DP453" s="21"/>
      <c r="DQ453" s="21"/>
      <c r="DR453" s="21"/>
      <c r="DS453" s="21"/>
      <c r="DT453" s="21"/>
      <c r="DU453" s="21"/>
      <c r="DV453" s="21"/>
    </row>
    <row r="454" spans="1:126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1"/>
      <c r="BT454" s="21"/>
      <c r="BU454" s="21"/>
      <c r="BV454" s="21"/>
      <c r="BW454" s="21"/>
      <c r="BX454" s="21"/>
      <c r="BY454" s="21"/>
      <c r="BZ454" s="21"/>
      <c r="CA454" s="21"/>
      <c r="CB454" s="21"/>
      <c r="CC454" s="21"/>
      <c r="CD454" s="21"/>
      <c r="CE454" s="21"/>
      <c r="CF454" s="21"/>
      <c r="CG454" s="21"/>
      <c r="CH454" s="21"/>
      <c r="CI454" s="21"/>
      <c r="CJ454" s="21"/>
      <c r="CK454" s="21"/>
      <c r="CL454" s="21"/>
      <c r="CM454" s="21"/>
      <c r="CN454" s="21"/>
      <c r="CO454" s="21"/>
      <c r="CP454" s="21"/>
      <c r="CQ454" s="21"/>
      <c r="CR454" s="21"/>
      <c r="CS454" s="21"/>
      <c r="CT454" s="21"/>
      <c r="CU454" s="21"/>
      <c r="CV454" s="21"/>
      <c r="CW454" s="21"/>
      <c r="CX454" s="21"/>
      <c r="CY454" s="21"/>
      <c r="CZ454" s="21"/>
      <c r="DA454" s="21"/>
      <c r="DB454" s="21"/>
      <c r="DC454" s="21"/>
      <c r="DD454" s="21"/>
      <c r="DE454" s="21"/>
      <c r="DF454" s="21"/>
      <c r="DG454" s="21"/>
      <c r="DH454" s="21"/>
      <c r="DI454" s="21"/>
      <c r="DJ454" s="21"/>
      <c r="DK454" s="21"/>
      <c r="DL454" s="21"/>
      <c r="DM454" s="21"/>
      <c r="DN454" s="21"/>
      <c r="DO454" s="21"/>
      <c r="DP454" s="21"/>
      <c r="DQ454" s="21"/>
      <c r="DR454" s="21"/>
      <c r="DS454" s="21"/>
      <c r="DT454" s="21"/>
      <c r="DU454" s="21"/>
      <c r="DV454" s="21"/>
    </row>
    <row r="455" spans="1:126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1"/>
      <c r="BT455" s="21"/>
      <c r="BU455" s="21"/>
      <c r="BV455" s="21"/>
      <c r="BW455" s="21"/>
      <c r="BX455" s="21"/>
      <c r="BY455" s="21"/>
      <c r="BZ455" s="21"/>
      <c r="CA455" s="21"/>
      <c r="CB455" s="21"/>
      <c r="CC455" s="21"/>
      <c r="CD455" s="21"/>
      <c r="CE455" s="21"/>
      <c r="CF455" s="21"/>
      <c r="CG455" s="21"/>
      <c r="CH455" s="21"/>
      <c r="CI455" s="21"/>
      <c r="CJ455" s="21"/>
      <c r="CK455" s="21"/>
      <c r="CL455" s="21"/>
      <c r="CM455" s="21"/>
      <c r="CN455" s="21"/>
      <c r="CO455" s="21"/>
      <c r="CP455" s="21"/>
      <c r="CQ455" s="21"/>
      <c r="CR455" s="21"/>
      <c r="CS455" s="21"/>
      <c r="CT455" s="21"/>
      <c r="CU455" s="21"/>
      <c r="CV455" s="21"/>
      <c r="CW455" s="21"/>
      <c r="CX455" s="21"/>
      <c r="CY455" s="21"/>
      <c r="CZ455" s="21"/>
      <c r="DA455" s="21"/>
      <c r="DB455" s="21"/>
      <c r="DC455" s="21"/>
      <c r="DD455" s="21"/>
      <c r="DE455" s="21"/>
      <c r="DF455" s="21"/>
      <c r="DG455" s="21"/>
      <c r="DH455" s="21"/>
      <c r="DI455" s="21"/>
      <c r="DJ455" s="21"/>
      <c r="DK455" s="21"/>
      <c r="DL455" s="21"/>
      <c r="DM455" s="21"/>
      <c r="DN455" s="21"/>
      <c r="DO455" s="21"/>
      <c r="DP455" s="21"/>
      <c r="DQ455" s="21"/>
      <c r="DR455" s="21"/>
      <c r="DS455" s="21"/>
      <c r="DT455" s="21"/>
      <c r="DU455" s="21"/>
      <c r="DV455" s="21"/>
    </row>
    <row r="456" spans="1:12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1"/>
      <c r="BT456" s="21"/>
      <c r="BU456" s="21"/>
      <c r="BV456" s="21"/>
      <c r="BW456" s="21"/>
      <c r="BX456" s="21"/>
      <c r="BY456" s="21"/>
      <c r="BZ456" s="21"/>
      <c r="CA456" s="21"/>
      <c r="CB456" s="21"/>
      <c r="CC456" s="21"/>
      <c r="CD456" s="21"/>
      <c r="CE456" s="21"/>
      <c r="CF456" s="21"/>
      <c r="CG456" s="21"/>
      <c r="CH456" s="21"/>
      <c r="CI456" s="21"/>
      <c r="CJ456" s="21"/>
      <c r="CK456" s="21"/>
      <c r="CL456" s="21"/>
      <c r="CM456" s="21"/>
      <c r="CN456" s="21"/>
      <c r="CO456" s="21"/>
      <c r="CP456" s="21"/>
      <c r="CQ456" s="21"/>
      <c r="CR456" s="21"/>
      <c r="CS456" s="21"/>
      <c r="CT456" s="21"/>
      <c r="CU456" s="21"/>
      <c r="CV456" s="21"/>
      <c r="CW456" s="21"/>
      <c r="CX456" s="21"/>
      <c r="CY456" s="21"/>
      <c r="CZ456" s="21"/>
      <c r="DA456" s="21"/>
      <c r="DB456" s="21"/>
      <c r="DC456" s="21"/>
      <c r="DD456" s="21"/>
      <c r="DE456" s="21"/>
      <c r="DF456" s="21"/>
      <c r="DG456" s="21"/>
      <c r="DH456" s="21"/>
      <c r="DI456" s="21"/>
      <c r="DJ456" s="21"/>
      <c r="DK456" s="21"/>
      <c r="DL456" s="21"/>
      <c r="DM456" s="21"/>
      <c r="DN456" s="21"/>
      <c r="DO456" s="21"/>
      <c r="DP456" s="21"/>
      <c r="DQ456" s="21"/>
      <c r="DR456" s="21"/>
      <c r="DS456" s="21"/>
      <c r="DT456" s="21"/>
      <c r="DU456" s="21"/>
      <c r="DV456" s="21"/>
    </row>
    <row r="457" spans="1:126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21"/>
      <c r="BU457" s="21"/>
      <c r="BV457" s="21"/>
      <c r="BW457" s="21"/>
      <c r="BX457" s="21"/>
      <c r="BY457" s="21"/>
      <c r="BZ457" s="21"/>
      <c r="CA457" s="21"/>
      <c r="CB457" s="21"/>
      <c r="CC457" s="21"/>
      <c r="CD457" s="21"/>
      <c r="CE457" s="21"/>
      <c r="CF457" s="21"/>
      <c r="CG457" s="21"/>
      <c r="CH457" s="21"/>
      <c r="CI457" s="21"/>
      <c r="CJ457" s="21"/>
      <c r="CK457" s="21"/>
      <c r="CL457" s="21"/>
      <c r="CM457" s="21"/>
      <c r="CN457" s="21"/>
      <c r="CO457" s="21"/>
      <c r="CP457" s="21"/>
      <c r="CQ457" s="21"/>
      <c r="CR457" s="21"/>
      <c r="CS457" s="21"/>
      <c r="CT457" s="21"/>
      <c r="CU457" s="21"/>
      <c r="CV457" s="21"/>
      <c r="CW457" s="21"/>
      <c r="CX457" s="21"/>
      <c r="CY457" s="21"/>
      <c r="CZ457" s="21"/>
      <c r="DA457" s="21"/>
      <c r="DB457" s="21"/>
      <c r="DC457" s="21"/>
      <c r="DD457" s="21"/>
      <c r="DE457" s="21"/>
      <c r="DF457" s="21"/>
      <c r="DG457" s="21"/>
      <c r="DH457" s="21"/>
      <c r="DI457" s="21"/>
      <c r="DJ457" s="21"/>
      <c r="DK457" s="21"/>
      <c r="DL457" s="21"/>
      <c r="DM457" s="21"/>
      <c r="DN457" s="21"/>
      <c r="DO457" s="21"/>
      <c r="DP457" s="21"/>
      <c r="DQ457" s="21"/>
      <c r="DR457" s="21"/>
      <c r="DS457" s="21"/>
      <c r="DT457" s="21"/>
      <c r="DU457" s="21"/>
      <c r="DV457" s="21"/>
    </row>
    <row r="458" spans="1:126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21"/>
      <c r="BU458" s="21"/>
      <c r="BV458" s="21"/>
      <c r="BW458" s="21"/>
      <c r="BX458" s="21"/>
      <c r="BY458" s="21"/>
      <c r="BZ458" s="21"/>
      <c r="CA458" s="21"/>
      <c r="CB458" s="21"/>
      <c r="CC458" s="21"/>
      <c r="CD458" s="21"/>
      <c r="CE458" s="21"/>
      <c r="CF458" s="21"/>
      <c r="CG458" s="21"/>
      <c r="CH458" s="21"/>
      <c r="CI458" s="21"/>
      <c r="CJ458" s="21"/>
      <c r="CK458" s="21"/>
      <c r="CL458" s="21"/>
      <c r="CM458" s="21"/>
      <c r="CN458" s="21"/>
      <c r="CO458" s="21"/>
      <c r="CP458" s="21"/>
      <c r="CQ458" s="21"/>
      <c r="CR458" s="21"/>
      <c r="CS458" s="21"/>
      <c r="CT458" s="21"/>
      <c r="CU458" s="21"/>
      <c r="CV458" s="21"/>
      <c r="CW458" s="21"/>
      <c r="CX458" s="21"/>
      <c r="CY458" s="21"/>
      <c r="CZ458" s="21"/>
      <c r="DA458" s="21"/>
      <c r="DB458" s="21"/>
      <c r="DC458" s="21"/>
      <c r="DD458" s="21"/>
      <c r="DE458" s="21"/>
      <c r="DF458" s="21"/>
      <c r="DG458" s="21"/>
      <c r="DH458" s="21"/>
      <c r="DI458" s="21"/>
      <c r="DJ458" s="21"/>
      <c r="DK458" s="21"/>
      <c r="DL458" s="21"/>
      <c r="DM458" s="21"/>
      <c r="DN458" s="21"/>
      <c r="DO458" s="21"/>
      <c r="DP458" s="21"/>
      <c r="DQ458" s="21"/>
      <c r="DR458" s="21"/>
      <c r="DS458" s="21"/>
      <c r="DT458" s="21"/>
      <c r="DU458" s="21"/>
      <c r="DV458" s="21"/>
    </row>
    <row r="459" spans="1:126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21"/>
      <c r="BU459" s="21"/>
      <c r="BV459" s="21"/>
      <c r="BW459" s="21"/>
      <c r="BX459" s="21"/>
      <c r="BY459" s="21"/>
      <c r="BZ459" s="21"/>
      <c r="CA459" s="21"/>
      <c r="CB459" s="21"/>
      <c r="CC459" s="21"/>
      <c r="CD459" s="21"/>
      <c r="CE459" s="21"/>
      <c r="CF459" s="21"/>
      <c r="CG459" s="21"/>
      <c r="CH459" s="21"/>
      <c r="CI459" s="21"/>
      <c r="CJ459" s="21"/>
      <c r="CK459" s="21"/>
      <c r="CL459" s="21"/>
      <c r="CM459" s="21"/>
      <c r="CN459" s="21"/>
      <c r="CO459" s="21"/>
      <c r="CP459" s="21"/>
      <c r="CQ459" s="21"/>
      <c r="CR459" s="21"/>
      <c r="CS459" s="21"/>
      <c r="CT459" s="21"/>
      <c r="CU459" s="21"/>
      <c r="CV459" s="21"/>
      <c r="CW459" s="21"/>
      <c r="CX459" s="21"/>
      <c r="CY459" s="21"/>
      <c r="CZ459" s="21"/>
      <c r="DA459" s="21"/>
      <c r="DB459" s="21"/>
      <c r="DC459" s="21"/>
      <c r="DD459" s="21"/>
      <c r="DE459" s="21"/>
      <c r="DF459" s="21"/>
      <c r="DG459" s="21"/>
      <c r="DH459" s="21"/>
      <c r="DI459" s="21"/>
      <c r="DJ459" s="21"/>
      <c r="DK459" s="21"/>
      <c r="DL459" s="21"/>
      <c r="DM459" s="21"/>
      <c r="DN459" s="21"/>
      <c r="DO459" s="21"/>
      <c r="DP459" s="21"/>
      <c r="DQ459" s="21"/>
      <c r="DR459" s="21"/>
      <c r="DS459" s="21"/>
      <c r="DT459" s="21"/>
      <c r="DU459" s="21"/>
      <c r="DV459" s="21"/>
    </row>
    <row r="460" spans="1:126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21"/>
      <c r="BU460" s="21"/>
      <c r="BV460" s="21"/>
      <c r="BW460" s="21"/>
      <c r="BX460" s="21"/>
      <c r="BY460" s="21"/>
      <c r="BZ460" s="21"/>
      <c r="CA460" s="21"/>
      <c r="CB460" s="21"/>
      <c r="CC460" s="21"/>
      <c r="CD460" s="21"/>
      <c r="CE460" s="21"/>
      <c r="CF460" s="21"/>
      <c r="CG460" s="21"/>
      <c r="CH460" s="21"/>
      <c r="CI460" s="21"/>
      <c r="CJ460" s="21"/>
      <c r="CK460" s="21"/>
      <c r="CL460" s="21"/>
      <c r="CM460" s="21"/>
      <c r="CN460" s="21"/>
      <c r="CO460" s="21"/>
      <c r="CP460" s="21"/>
      <c r="CQ460" s="21"/>
      <c r="CR460" s="21"/>
      <c r="CS460" s="21"/>
      <c r="CT460" s="21"/>
      <c r="CU460" s="21"/>
      <c r="CV460" s="21"/>
      <c r="CW460" s="21"/>
      <c r="CX460" s="21"/>
      <c r="CY460" s="21"/>
      <c r="CZ460" s="21"/>
      <c r="DA460" s="21"/>
      <c r="DB460" s="21"/>
      <c r="DC460" s="21"/>
      <c r="DD460" s="21"/>
      <c r="DE460" s="21"/>
      <c r="DF460" s="21"/>
      <c r="DG460" s="21"/>
      <c r="DH460" s="21"/>
      <c r="DI460" s="21"/>
      <c r="DJ460" s="21"/>
      <c r="DK460" s="21"/>
      <c r="DL460" s="21"/>
      <c r="DM460" s="21"/>
      <c r="DN460" s="21"/>
      <c r="DO460" s="21"/>
      <c r="DP460" s="21"/>
      <c r="DQ460" s="21"/>
      <c r="DR460" s="21"/>
      <c r="DS460" s="21"/>
      <c r="DT460" s="21"/>
      <c r="DU460" s="21"/>
      <c r="DV460" s="21"/>
    </row>
    <row r="461" spans="1:126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21"/>
      <c r="BU461" s="21"/>
      <c r="BV461" s="21"/>
      <c r="BW461" s="21"/>
      <c r="BX461" s="21"/>
      <c r="BY461" s="21"/>
      <c r="BZ461" s="21"/>
      <c r="CA461" s="21"/>
      <c r="CB461" s="21"/>
      <c r="CC461" s="21"/>
      <c r="CD461" s="21"/>
      <c r="CE461" s="21"/>
      <c r="CF461" s="21"/>
      <c r="CG461" s="21"/>
      <c r="CH461" s="21"/>
      <c r="CI461" s="21"/>
      <c r="CJ461" s="21"/>
      <c r="CK461" s="21"/>
      <c r="CL461" s="21"/>
      <c r="CM461" s="21"/>
      <c r="CN461" s="21"/>
      <c r="CO461" s="21"/>
      <c r="CP461" s="21"/>
      <c r="CQ461" s="21"/>
      <c r="CR461" s="21"/>
      <c r="CS461" s="21"/>
      <c r="CT461" s="21"/>
      <c r="CU461" s="21"/>
      <c r="CV461" s="21"/>
      <c r="CW461" s="21"/>
      <c r="CX461" s="21"/>
      <c r="CY461" s="21"/>
      <c r="CZ461" s="21"/>
      <c r="DA461" s="21"/>
      <c r="DB461" s="21"/>
      <c r="DC461" s="21"/>
      <c r="DD461" s="21"/>
      <c r="DE461" s="21"/>
      <c r="DF461" s="21"/>
      <c r="DG461" s="21"/>
      <c r="DH461" s="21"/>
      <c r="DI461" s="21"/>
      <c r="DJ461" s="21"/>
      <c r="DK461" s="21"/>
      <c r="DL461" s="21"/>
      <c r="DM461" s="21"/>
      <c r="DN461" s="21"/>
      <c r="DO461" s="21"/>
      <c r="DP461" s="21"/>
      <c r="DQ461" s="21"/>
      <c r="DR461" s="21"/>
      <c r="DS461" s="21"/>
      <c r="DT461" s="21"/>
      <c r="DU461" s="21"/>
      <c r="DV461" s="21"/>
    </row>
    <row r="462" spans="1:126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21"/>
      <c r="BU462" s="21"/>
      <c r="BV462" s="21"/>
      <c r="BW462" s="21"/>
      <c r="BX462" s="21"/>
      <c r="BY462" s="21"/>
      <c r="BZ462" s="21"/>
      <c r="CA462" s="21"/>
      <c r="CB462" s="21"/>
      <c r="CC462" s="21"/>
      <c r="CD462" s="21"/>
      <c r="CE462" s="21"/>
      <c r="CF462" s="21"/>
      <c r="CG462" s="21"/>
      <c r="CH462" s="21"/>
      <c r="CI462" s="21"/>
      <c r="CJ462" s="21"/>
      <c r="CK462" s="21"/>
      <c r="CL462" s="21"/>
      <c r="CM462" s="21"/>
      <c r="CN462" s="21"/>
      <c r="CO462" s="21"/>
      <c r="CP462" s="21"/>
      <c r="CQ462" s="21"/>
      <c r="CR462" s="21"/>
      <c r="CS462" s="21"/>
      <c r="CT462" s="21"/>
      <c r="CU462" s="21"/>
      <c r="CV462" s="21"/>
      <c r="CW462" s="21"/>
      <c r="CX462" s="21"/>
      <c r="CY462" s="21"/>
      <c r="CZ462" s="21"/>
      <c r="DA462" s="21"/>
      <c r="DB462" s="21"/>
      <c r="DC462" s="21"/>
      <c r="DD462" s="21"/>
      <c r="DE462" s="21"/>
      <c r="DF462" s="21"/>
      <c r="DG462" s="21"/>
      <c r="DH462" s="21"/>
      <c r="DI462" s="21"/>
      <c r="DJ462" s="21"/>
      <c r="DK462" s="21"/>
      <c r="DL462" s="21"/>
      <c r="DM462" s="21"/>
      <c r="DN462" s="21"/>
      <c r="DO462" s="21"/>
      <c r="DP462" s="21"/>
      <c r="DQ462" s="21"/>
      <c r="DR462" s="21"/>
      <c r="DS462" s="21"/>
      <c r="DT462" s="21"/>
      <c r="DU462" s="21"/>
      <c r="DV462" s="21"/>
    </row>
    <row r="463" spans="1:126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21"/>
      <c r="BU463" s="21"/>
      <c r="BV463" s="21"/>
      <c r="BW463" s="21"/>
      <c r="BX463" s="21"/>
      <c r="BY463" s="21"/>
      <c r="BZ463" s="21"/>
      <c r="CA463" s="21"/>
      <c r="CB463" s="21"/>
      <c r="CC463" s="21"/>
      <c r="CD463" s="21"/>
      <c r="CE463" s="21"/>
      <c r="CF463" s="21"/>
      <c r="CG463" s="21"/>
      <c r="CH463" s="21"/>
      <c r="CI463" s="21"/>
      <c r="CJ463" s="21"/>
      <c r="CK463" s="21"/>
      <c r="CL463" s="21"/>
      <c r="CM463" s="21"/>
      <c r="CN463" s="21"/>
      <c r="CO463" s="21"/>
      <c r="CP463" s="21"/>
      <c r="CQ463" s="21"/>
      <c r="CR463" s="21"/>
      <c r="CS463" s="21"/>
      <c r="CT463" s="21"/>
      <c r="CU463" s="21"/>
      <c r="CV463" s="21"/>
      <c r="CW463" s="21"/>
      <c r="CX463" s="21"/>
      <c r="CY463" s="21"/>
      <c r="CZ463" s="21"/>
      <c r="DA463" s="21"/>
      <c r="DB463" s="21"/>
      <c r="DC463" s="21"/>
      <c r="DD463" s="21"/>
      <c r="DE463" s="21"/>
      <c r="DF463" s="21"/>
      <c r="DG463" s="21"/>
      <c r="DH463" s="21"/>
      <c r="DI463" s="21"/>
      <c r="DJ463" s="21"/>
      <c r="DK463" s="21"/>
      <c r="DL463" s="21"/>
      <c r="DM463" s="21"/>
      <c r="DN463" s="21"/>
      <c r="DO463" s="21"/>
      <c r="DP463" s="21"/>
      <c r="DQ463" s="21"/>
      <c r="DR463" s="21"/>
      <c r="DS463" s="21"/>
      <c r="DT463" s="21"/>
      <c r="DU463" s="21"/>
      <c r="DV463" s="21"/>
    </row>
    <row r="464" spans="1:126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  <c r="BQ464" s="21"/>
      <c r="BR464" s="21"/>
      <c r="BS464" s="21"/>
      <c r="BT464" s="21"/>
      <c r="BU464" s="21"/>
      <c r="BV464" s="21"/>
      <c r="BW464" s="21"/>
      <c r="BX464" s="21"/>
      <c r="BY464" s="21"/>
      <c r="BZ464" s="21"/>
      <c r="CA464" s="21"/>
      <c r="CB464" s="21"/>
      <c r="CC464" s="21"/>
      <c r="CD464" s="21"/>
      <c r="CE464" s="21"/>
      <c r="CF464" s="21"/>
      <c r="CG464" s="21"/>
      <c r="CH464" s="21"/>
      <c r="CI464" s="21"/>
      <c r="CJ464" s="21"/>
      <c r="CK464" s="21"/>
      <c r="CL464" s="21"/>
      <c r="CM464" s="21"/>
      <c r="CN464" s="21"/>
      <c r="CO464" s="21"/>
      <c r="CP464" s="21"/>
      <c r="CQ464" s="21"/>
      <c r="CR464" s="21"/>
      <c r="CS464" s="21"/>
      <c r="CT464" s="21"/>
      <c r="CU464" s="21"/>
      <c r="CV464" s="21"/>
      <c r="CW464" s="21"/>
      <c r="CX464" s="21"/>
      <c r="CY464" s="21"/>
      <c r="CZ464" s="21"/>
      <c r="DA464" s="21"/>
      <c r="DB464" s="21"/>
      <c r="DC464" s="21"/>
      <c r="DD464" s="21"/>
      <c r="DE464" s="21"/>
      <c r="DF464" s="21"/>
      <c r="DG464" s="21"/>
      <c r="DH464" s="21"/>
      <c r="DI464" s="21"/>
      <c r="DJ464" s="21"/>
      <c r="DK464" s="21"/>
      <c r="DL464" s="21"/>
      <c r="DM464" s="21"/>
      <c r="DN464" s="21"/>
      <c r="DO464" s="21"/>
      <c r="DP464" s="21"/>
      <c r="DQ464" s="21"/>
      <c r="DR464" s="21"/>
      <c r="DS464" s="21"/>
      <c r="DT464" s="21"/>
      <c r="DU464" s="21"/>
      <c r="DV464" s="21"/>
    </row>
    <row r="465" spans="1:126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  <c r="BQ465" s="21"/>
      <c r="BR465" s="21"/>
      <c r="BS465" s="21"/>
      <c r="BT465" s="21"/>
      <c r="BU465" s="21"/>
      <c r="BV465" s="21"/>
      <c r="BW465" s="21"/>
      <c r="BX465" s="21"/>
      <c r="BY465" s="21"/>
      <c r="BZ465" s="21"/>
      <c r="CA465" s="21"/>
      <c r="CB465" s="21"/>
      <c r="CC465" s="21"/>
      <c r="CD465" s="21"/>
      <c r="CE465" s="21"/>
      <c r="CF465" s="21"/>
      <c r="CG465" s="21"/>
      <c r="CH465" s="21"/>
      <c r="CI465" s="21"/>
      <c r="CJ465" s="21"/>
      <c r="CK465" s="21"/>
      <c r="CL465" s="21"/>
      <c r="CM465" s="21"/>
      <c r="CN465" s="21"/>
      <c r="CO465" s="21"/>
      <c r="CP465" s="21"/>
      <c r="CQ465" s="21"/>
      <c r="CR465" s="21"/>
      <c r="CS465" s="21"/>
      <c r="CT465" s="21"/>
      <c r="CU465" s="21"/>
      <c r="CV465" s="21"/>
      <c r="CW465" s="21"/>
      <c r="CX465" s="21"/>
      <c r="CY465" s="21"/>
      <c r="CZ465" s="21"/>
      <c r="DA465" s="21"/>
      <c r="DB465" s="21"/>
      <c r="DC465" s="21"/>
      <c r="DD465" s="21"/>
      <c r="DE465" s="21"/>
      <c r="DF465" s="21"/>
      <c r="DG465" s="21"/>
      <c r="DH465" s="21"/>
      <c r="DI465" s="21"/>
      <c r="DJ465" s="21"/>
      <c r="DK465" s="21"/>
      <c r="DL465" s="21"/>
      <c r="DM465" s="21"/>
      <c r="DN465" s="21"/>
      <c r="DO465" s="21"/>
      <c r="DP465" s="21"/>
      <c r="DQ465" s="21"/>
      <c r="DR465" s="21"/>
      <c r="DS465" s="21"/>
      <c r="DT465" s="21"/>
      <c r="DU465" s="21"/>
      <c r="DV465" s="21"/>
    </row>
    <row r="466" spans="1:12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  <c r="BQ466" s="21"/>
      <c r="BR466" s="21"/>
      <c r="BS466" s="21"/>
      <c r="BT466" s="21"/>
      <c r="BU466" s="21"/>
      <c r="BV466" s="21"/>
      <c r="BW466" s="21"/>
      <c r="BX466" s="21"/>
      <c r="BY466" s="21"/>
      <c r="BZ466" s="21"/>
      <c r="CA466" s="21"/>
      <c r="CB466" s="21"/>
      <c r="CC466" s="21"/>
      <c r="CD466" s="21"/>
      <c r="CE466" s="21"/>
      <c r="CF466" s="21"/>
      <c r="CG466" s="21"/>
      <c r="CH466" s="21"/>
      <c r="CI466" s="21"/>
      <c r="CJ466" s="21"/>
      <c r="CK466" s="21"/>
      <c r="CL466" s="21"/>
      <c r="CM466" s="21"/>
      <c r="CN466" s="21"/>
      <c r="CO466" s="21"/>
      <c r="CP466" s="21"/>
      <c r="CQ466" s="21"/>
      <c r="CR466" s="21"/>
      <c r="CS466" s="21"/>
      <c r="CT466" s="21"/>
      <c r="CU466" s="21"/>
      <c r="CV466" s="21"/>
      <c r="CW466" s="21"/>
      <c r="CX466" s="21"/>
      <c r="CY466" s="21"/>
      <c r="CZ466" s="21"/>
      <c r="DA466" s="21"/>
      <c r="DB466" s="21"/>
      <c r="DC466" s="21"/>
      <c r="DD466" s="21"/>
      <c r="DE466" s="21"/>
      <c r="DF466" s="21"/>
      <c r="DG466" s="21"/>
      <c r="DH466" s="21"/>
      <c r="DI466" s="21"/>
      <c r="DJ466" s="21"/>
      <c r="DK466" s="21"/>
      <c r="DL466" s="21"/>
      <c r="DM466" s="21"/>
      <c r="DN466" s="21"/>
      <c r="DO466" s="21"/>
      <c r="DP466" s="21"/>
      <c r="DQ466" s="21"/>
      <c r="DR466" s="21"/>
      <c r="DS466" s="21"/>
      <c r="DT466" s="21"/>
      <c r="DU466" s="21"/>
      <c r="DV466" s="21"/>
    </row>
    <row r="467" spans="1:126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  <c r="BQ467" s="21"/>
      <c r="BR467" s="21"/>
      <c r="BS467" s="21"/>
      <c r="BT467" s="21"/>
      <c r="BU467" s="21"/>
      <c r="BV467" s="21"/>
      <c r="BW467" s="21"/>
      <c r="BX467" s="21"/>
      <c r="BY467" s="21"/>
      <c r="BZ467" s="21"/>
      <c r="CA467" s="21"/>
      <c r="CB467" s="21"/>
      <c r="CC467" s="21"/>
      <c r="CD467" s="21"/>
      <c r="CE467" s="21"/>
      <c r="CF467" s="21"/>
      <c r="CG467" s="21"/>
      <c r="CH467" s="21"/>
      <c r="CI467" s="21"/>
      <c r="CJ467" s="21"/>
      <c r="CK467" s="21"/>
      <c r="CL467" s="21"/>
      <c r="CM467" s="21"/>
      <c r="CN467" s="21"/>
      <c r="CO467" s="21"/>
      <c r="CP467" s="21"/>
      <c r="CQ467" s="21"/>
      <c r="CR467" s="21"/>
      <c r="CS467" s="21"/>
      <c r="CT467" s="21"/>
      <c r="CU467" s="21"/>
      <c r="CV467" s="21"/>
      <c r="CW467" s="21"/>
      <c r="CX467" s="21"/>
      <c r="CY467" s="21"/>
      <c r="CZ467" s="21"/>
      <c r="DA467" s="21"/>
      <c r="DB467" s="21"/>
      <c r="DC467" s="21"/>
      <c r="DD467" s="21"/>
      <c r="DE467" s="21"/>
      <c r="DF467" s="21"/>
      <c r="DG467" s="21"/>
      <c r="DH467" s="21"/>
      <c r="DI467" s="21"/>
      <c r="DJ467" s="21"/>
      <c r="DK467" s="21"/>
      <c r="DL467" s="21"/>
      <c r="DM467" s="21"/>
      <c r="DN467" s="21"/>
      <c r="DO467" s="21"/>
      <c r="DP467" s="21"/>
      <c r="DQ467" s="21"/>
      <c r="DR467" s="21"/>
      <c r="DS467" s="21"/>
      <c r="DT467" s="21"/>
      <c r="DU467" s="21"/>
      <c r="DV467" s="21"/>
    </row>
    <row r="468" spans="1:126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21"/>
      <c r="BU468" s="21"/>
      <c r="BV468" s="21"/>
      <c r="BW468" s="21"/>
      <c r="BX468" s="21"/>
      <c r="BY468" s="21"/>
      <c r="BZ468" s="21"/>
      <c r="CA468" s="21"/>
      <c r="CB468" s="21"/>
      <c r="CC468" s="21"/>
      <c r="CD468" s="21"/>
      <c r="CE468" s="21"/>
      <c r="CF468" s="21"/>
      <c r="CG468" s="21"/>
      <c r="CH468" s="21"/>
      <c r="CI468" s="21"/>
      <c r="CJ468" s="21"/>
      <c r="CK468" s="21"/>
      <c r="CL468" s="21"/>
      <c r="CM468" s="21"/>
      <c r="CN468" s="21"/>
      <c r="CO468" s="21"/>
      <c r="CP468" s="21"/>
      <c r="CQ468" s="21"/>
      <c r="CR468" s="21"/>
      <c r="CS468" s="21"/>
      <c r="CT468" s="21"/>
      <c r="CU468" s="21"/>
      <c r="CV468" s="21"/>
      <c r="CW468" s="21"/>
      <c r="CX468" s="21"/>
      <c r="CY468" s="21"/>
      <c r="CZ468" s="21"/>
      <c r="DA468" s="21"/>
      <c r="DB468" s="21"/>
      <c r="DC468" s="21"/>
      <c r="DD468" s="21"/>
      <c r="DE468" s="21"/>
      <c r="DF468" s="21"/>
      <c r="DG468" s="21"/>
      <c r="DH468" s="21"/>
      <c r="DI468" s="21"/>
      <c r="DJ468" s="21"/>
      <c r="DK468" s="21"/>
      <c r="DL468" s="21"/>
      <c r="DM468" s="21"/>
      <c r="DN468" s="21"/>
      <c r="DO468" s="21"/>
      <c r="DP468" s="21"/>
      <c r="DQ468" s="21"/>
      <c r="DR468" s="21"/>
      <c r="DS468" s="21"/>
      <c r="DT468" s="21"/>
      <c r="DU468" s="21"/>
      <c r="DV468" s="21"/>
    </row>
    <row r="469" spans="1:126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  <c r="BU469" s="21"/>
      <c r="BV469" s="21"/>
      <c r="BW469" s="21"/>
      <c r="BX469" s="21"/>
      <c r="BY469" s="21"/>
      <c r="BZ469" s="21"/>
      <c r="CA469" s="21"/>
      <c r="CB469" s="21"/>
      <c r="CC469" s="21"/>
      <c r="CD469" s="21"/>
      <c r="CE469" s="21"/>
      <c r="CF469" s="21"/>
      <c r="CG469" s="21"/>
      <c r="CH469" s="21"/>
      <c r="CI469" s="21"/>
      <c r="CJ469" s="21"/>
      <c r="CK469" s="21"/>
      <c r="CL469" s="21"/>
      <c r="CM469" s="21"/>
      <c r="CN469" s="21"/>
      <c r="CO469" s="21"/>
      <c r="CP469" s="21"/>
      <c r="CQ469" s="21"/>
      <c r="CR469" s="21"/>
      <c r="CS469" s="21"/>
      <c r="CT469" s="21"/>
      <c r="CU469" s="21"/>
      <c r="CV469" s="21"/>
      <c r="CW469" s="21"/>
      <c r="CX469" s="21"/>
      <c r="CY469" s="21"/>
      <c r="CZ469" s="21"/>
      <c r="DA469" s="21"/>
      <c r="DB469" s="21"/>
      <c r="DC469" s="21"/>
      <c r="DD469" s="21"/>
      <c r="DE469" s="21"/>
      <c r="DF469" s="21"/>
      <c r="DG469" s="21"/>
      <c r="DH469" s="21"/>
      <c r="DI469" s="21"/>
      <c r="DJ469" s="21"/>
      <c r="DK469" s="21"/>
      <c r="DL469" s="21"/>
      <c r="DM469" s="21"/>
      <c r="DN469" s="21"/>
      <c r="DO469" s="21"/>
      <c r="DP469" s="21"/>
      <c r="DQ469" s="21"/>
      <c r="DR469" s="21"/>
      <c r="DS469" s="21"/>
      <c r="DT469" s="21"/>
      <c r="DU469" s="21"/>
      <c r="DV469" s="21"/>
    </row>
    <row r="470" spans="1:126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/>
      <c r="BT470" s="21"/>
      <c r="BU470" s="21"/>
      <c r="BV470" s="21"/>
      <c r="BW470" s="21"/>
      <c r="BX470" s="21"/>
      <c r="BY470" s="21"/>
      <c r="BZ470" s="21"/>
      <c r="CA470" s="21"/>
      <c r="CB470" s="21"/>
      <c r="CC470" s="21"/>
      <c r="CD470" s="21"/>
      <c r="CE470" s="21"/>
      <c r="CF470" s="21"/>
      <c r="CG470" s="21"/>
      <c r="CH470" s="21"/>
      <c r="CI470" s="21"/>
      <c r="CJ470" s="21"/>
      <c r="CK470" s="21"/>
      <c r="CL470" s="21"/>
      <c r="CM470" s="21"/>
      <c r="CN470" s="21"/>
      <c r="CO470" s="21"/>
      <c r="CP470" s="21"/>
      <c r="CQ470" s="21"/>
      <c r="CR470" s="21"/>
      <c r="CS470" s="21"/>
      <c r="CT470" s="21"/>
      <c r="CU470" s="21"/>
      <c r="CV470" s="21"/>
      <c r="CW470" s="21"/>
      <c r="CX470" s="21"/>
      <c r="CY470" s="21"/>
      <c r="CZ470" s="21"/>
      <c r="DA470" s="21"/>
      <c r="DB470" s="21"/>
      <c r="DC470" s="21"/>
      <c r="DD470" s="21"/>
      <c r="DE470" s="21"/>
      <c r="DF470" s="21"/>
      <c r="DG470" s="21"/>
      <c r="DH470" s="21"/>
      <c r="DI470" s="21"/>
      <c r="DJ470" s="21"/>
      <c r="DK470" s="21"/>
      <c r="DL470" s="21"/>
      <c r="DM470" s="21"/>
      <c r="DN470" s="21"/>
      <c r="DO470" s="21"/>
      <c r="DP470" s="21"/>
      <c r="DQ470" s="21"/>
      <c r="DR470" s="21"/>
      <c r="DS470" s="21"/>
      <c r="DT470" s="21"/>
      <c r="DU470" s="21"/>
      <c r="DV470" s="21"/>
    </row>
    <row r="471" spans="1:126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  <c r="BQ471" s="21"/>
      <c r="BR471" s="21"/>
      <c r="BS471" s="21"/>
      <c r="BT471" s="21"/>
      <c r="BU471" s="21"/>
      <c r="BV471" s="21"/>
      <c r="BW471" s="21"/>
      <c r="BX471" s="21"/>
      <c r="BY471" s="21"/>
      <c r="BZ471" s="21"/>
      <c r="CA471" s="21"/>
      <c r="CB471" s="21"/>
      <c r="CC471" s="21"/>
      <c r="CD471" s="21"/>
      <c r="CE471" s="21"/>
      <c r="CF471" s="21"/>
      <c r="CG471" s="21"/>
      <c r="CH471" s="21"/>
      <c r="CI471" s="21"/>
      <c r="CJ471" s="21"/>
      <c r="CK471" s="21"/>
      <c r="CL471" s="21"/>
      <c r="CM471" s="21"/>
      <c r="CN471" s="21"/>
      <c r="CO471" s="21"/>
      <c r="CP471" s="21"/>
      <c r="CQ471" s="21"/>
      <c r="CR471" s="21"/>
      <c r="CS471" s="21"/>
      <c r="CT471" s="21"/>
      <c r="CU471" s="21"/>
      <c r="CV471" s="21"/>
      <c r="CW471" s="21"/>
      <c r="CX471" s="21"/>
      <c r="CY471" s="21"/>
      <c r="CZ471" s="21"/>
      <c r="DA471" s="21"/>
      <c r="DB471" s="21"/>
      <c r="DC471" s="21"/>
      <c r="DD471" s="21"/>
      <c r="DE471" s="21"/>
      <c r="DF471" s="21"/>
      <c r="DG471" s="21"/>
      <c r="DH471" s="21"/>
      <c r="DI471" s="21"/>
      <c r="DJ471" s="21"/>
      <c r="DK471" s="21"/>
      <c r="DL471" s="21"/>
      <c r="DM471" s="21"/>
      <c r="DN471" s="21"/>
      <c r="DO471" s="21"/>
      <c r="DP471" s="21"/>
      <c r="DQ471" s="21"/>
      <c r="DR471" s="21"/>
      <c r="DS471" s="21"/>
      <c r="DT471" s="21"/>
      <c r="DU471" s="21"/>
      <c r="DV471" s="21"/>
    </row>
    <row r="472" spans="1:126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  <c r="BQ472" s="21"/>
      <c r="BR472" s="21"/>
      <c r="BS472" s="21"/>
      <c r="BT472" s="21"/>
      <c r="BU472" s="21"/>
      <c r="BV472" s="21"/>
      <c r="BW472" s="21"/>
      <c r="BX472" s="21"/>
      <c r="BY472" s="21"/>
      <c r="BZ472" s="21"/>
      <c r="CA472" s="21"/>
      <c r="CB472" s="21"/>
      <c r="CC472" s="21"/>
      <c r="CD472" s="21"/>
      <c r="CE472" s="21"/>
      <c r="CF472" s="21"/>
      <c r="CG472" s="21"/>
      <c r="CH472" s="21"/>
      <c r="CI472" s="21"/>
      <c r="CJ472" s="21"/>
      <c r="CK472" s="21"/>
      <c r="CL472" s="21"/>
      <c r="CM472" s="21"/>
      <c r="CN472" s="21"/>
      <c r="CO472" s="21"/>
      <c r="CP472" s="21"/>
      <c r="CQ472" s="21"/>
      <c r="CR472" s="21"/>
      <c r="CS472" s="21"/>
      <c r="CT472" s="21"/>
      <c r="CU472" s="21"/>
      <c r="CV472" s="21"/>
      <c r="CW472" s="21"/>
      <c r="CX472" s="21"/>
      <c r="CY472" s="21"/>
      <c r="CZ472" s="21"/>
      <c r="DA472" s="21"/>
      <c r="DB472" s="21"/>
      <c r="DC472" s="21"/>
      <c r="DD472" s="21"/>
      <c r="DE472" s="21"/>
      <c r="DF472" s="21"/>
      <c r="DG472" s="21"/>
      <c r="DH472" s="21"/>
      <c r="DI472" s="21"/>
      <c r="DJ472" s="21"/>
      <c r="DK472" s="21"/>
      <c r="DL472" s="21"/>
      <c r="DM472" s="21"/>
      <c r="DN472" s="21"/>
      <c r="DO472" s="21"/>
      <c r="DP472" s="21"/>
      <c r="DQ472" s="21"/>
      <c r="DR472" s="21"/>
      <c r="DS472" s="21"/>
      <c r="DT472" s="21"/>
      <c r="DU472" s="21"/>
      <c r="DV472" s="21"/>
    </row>
    <row r="473" spans="1:126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  <c r="BQ473" s="21"/>
      <c r="BR473" s="21"/>
      <c r="BS473" s="21"/>
      <c r="BT473" s="21"/>
      <c r="BU473" s="21"/>
      <c r="BV473" s="21"/>
      <c r="BW473" s="21"/>
      <c r="BX473" s="21"/>
      <c r="BY473" s="21"/>
      <c r="BZ473" s="21"/>
      <c r="CA473" s="21"/>
      <c r="CB473" s="21"/>
      <c r="CC473" s="21"/>
      <c r="CD473" s="21"/>
      <c r="CE473" s="21"/>
      <c r="CF473" s="21"/>
      <c r="CG473" s="21"/>
      <c r="CH473" s="21"/>
      <c r="CI473" s="21"/>
      <c r="CJ473" s="21"/>
      <c r="CK473" s="21"/>
      <c r="CL473" s="21"/>
      <c r="CM473" s="21"/>
      <c r="CN473" s="21"/>
      <c r="CO473" s="21"/>
      <c r="CP473" s="21"/>
      <c r="CQ473" s="21"/>
      <c r="CR473" s="21"/>
      <c r="CS473" s="21"/>
      <c r="CT473" s="21"/>
      <c r="CU473" s="21"/>
      <c r="CV473" s="21"/>
      <c r="CW473" s="21"/>
      <c r="CX473" s="21"/>
      <c r="CY473" s="21"/>
      <c r="CZ473" s="21"/>
      <c r="DA473" s="21"/>
      <c r="DB473" s="21"/>
      <c r="DC473" s="21"/>
      <c r="DD473" s="21"/>
      <c r="DE473" s="21"/>
      <c r="DF473" s="21"/>
      <c r="DG473" s="21"/>
      <c r="DH473" s="21"/>
      <c r="DI473" s="21"/>
      <c r="DJ473" s="21"/>
      <c r="DK473" s="21"/>
      <c r="DL473" s="21"/>
      <c r="DM473" s="21"/>
      <c r="DN473" s="21"/>
      <c r="DO473" s="21"/>
      <c r="DP473" s="21"/>
      <c r="DQ473" s="21"/>
      <c r="DR473" s="21"/>
      <c r="DS473" s="21"/>
      <c r="DT473" s="21"/>
      <c r="DU473" s="21"/>
      <c r="DV473" s="21"/>
    </row>
    <row r="474" spans="1:126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1"/>
      <c r="BT474" s="21"/>
      <c r="BU474" s="21"/>
      <c r="BV474" s="21"/>
      <c r="BW474" s="21"/>
      <c r="BX474" s="21"/>
      <c r="BY474" s="21"/>
      <c r="BZ474" s="21"/>
      <c r="CA474" s="21"/>
      <c r="CB474" s="21"/>
      <c r="CC474" s="21"/>
      <c r="CD474" s="21"/>
      <c r="CE474" s="21"/>
      <c r="CF474" s="21"/>
      <c r="CG474" s="21"/>
      <c r="CH474" s="21"/>
      <c r="CI474" s="21"/>
      <c r="CJ474" s="21"/>
      <c r="CK474" s="21"/>
      <c r="CL474" s="21"/>
      <c r="CM474" s="21"/>
      <c r="CN474" s="21"/>
      <c r="CO474" s="21"/>
      <c r="CP474" s="21"/>
      <c r="CQ474" s="21"/>
      <c r="CR474" s="21"/>
      <c r="CS474" s="21"/>
      <c r="CT474" s="21"/>
      <c r="CU474" s="21"/>
      <c r="CV474" s="21"/>
      <c r="CW474" s="21"/>
      <c r="CX474" s="21"/>
      <c r="CY474" s="21"/>
      <c r="CZ474" s="21"/>
      <c r="DA474" s="21"/>
      <c r="DB474" s="21"/>
      <c r="DC474" s="21"/>
      <c r="DD474" s="21"/>
      <c r="DE474" s="21"/>
      <c r="DF474" s="21"/>
      <c r="DG474" s="21"/>
      <c r="DH474" s="21"/>
      <c r="DI474" s="21"/>
      <c r="DJ474" s="21"/>
      <c r="DK474" s="21"/>
      <c r="DL474" s="21"/>
      <c r="DM474" s="21"/>
      <c r="DN474" s="21"/>
      <c r="DO474" s="21"/>
      <c r="DP474" s="21"/>
      <c r="DQ474" s="21"/>
      <c r="DR474" s="21"/>
      <c r="DS474" s="21"/>
      <c r="DT474" s="21"/>
      <c r="DU474" s="21"/>
      <c r="DV474" s="21"/>
    </row>
    <row r="475" spans="1:126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1"/>
      <c r="BT475" s="21"/>
      <c r="BU475" s="21"/>
      <c r="BV475" s="21"/>
      <c r="BW475" s="21"/>
      <c r="BX475" s="21"/>
      <c r="BY475" s="21"/>
      <c r="BZ475" s="21"/>
      <c r="CA475" s="21"/>
      <c r="CB475" s="21"/>
      <c r="CC475" s="21"/>
      <c r="CD475" s="21"/>
      <c r="CE475" s="21"/>
      <c r="CF475" s="21"/>
      <c r="CG475" s="21"/>
      <c r="CH475" s="21"/>
      <c r="CI475" s="21"/>
      <c r="CJ475" s="21"/>
      <c r="CK475" s="21"/>
      <c r="CL475" s="21"/>
      <c r="CM475" s="21"/>
      <c r="CN475" s="21"/>
      <c r="CO475" s="21"/>
      <c r="CP475" s="21"/>
      <c r="CQ475" s="21"/>
      <c r="CR475" s="21"/>
      <c r="CS475" s="21"/>
      <c r="CT475" s="21"/>
      <c r="CU475" s="21"/>
      <c r="CV475" s="21"/>
      <c r="CW475" s="21"/>
      <c r="CX475" s="21"/>
      <c r="CY475" s="21"/>
      <c r="CZ475" s="21"/>
      <c r="DA475" s="21"/>
      <c r="DB475" s="21"/>
      <c r="DC475" s="21"/>
      <c r="DD475" s="21"/>
      <c r="DE475" s="21"/>
      <c r="DF475" s="21"/>
      <c r="DG475" s="21"/>
      <c r="DH475" s="21"/>
      <c r="DI475" s="21"/>
      <c r="DJ475" s="21"/>
      <c r="DK475" s="21"/>
      <c r="DL475" s="21"/>
      <c r="DM475" s="21"/>
      <c r="DN475" s="21"/>
      <c r="DO475" s="21"/>
      <c r="DP475" s="21"/>
      <c r="DQ475" s="21"/>
      <c r="DR475" s="21"/>
      <c r="DS475" s="21"/>
      <c r="DT475" s="21"/>
      <c r="DU475" s="21"/>
      <c r="DV475" s="21"/>
    </row>
    <row r="476" spans="1:12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1"/>
      <c r="BT476" s="21"/>
      <c r="BU476" s="21"/>
      <c r="BV476" s="21"/>
      <c r="BW476" s="21"/>
      <c r="BX476" s="21"/>
      <c r="BY476" s="21"/>
      <c r="BZ476" s="21"/>
      <c r="CA476" s="21"/>
      <c r="CB476" s="21"/>
      <c r="CC476" s="21"/>
      <c r="CD476" s="21"/>
      <c r="CE476" s="21"/>
      <c r="CF476" s="21"/>
      <c r="CG476" s="21"/>
      <c r="CH476" s="21"/>
      <c r="CI476" s="21"/>
      <c r="CJ476" s="21"/>
      <c r="CK476" s="21"/>
      <c r="CL476" s="21"/>
      <c r="CM476" s="21"/>
      <c r="CN476" s="21"/>
      <c r="CO476" s="21"/>
      <c r="CP476" s="21"/>
      <c r="CQ476" s="21"/>
      <c r="CR476" s="21"/>
      <c r="CS476" s="21"/>
      <c r="CT476" s="21"/>
      <c r="CU476" s="21"/>
      <c r="CV476" s="21"/>
      <c r="CW476" s="21"/>
      <c r="CX476" s="21"/>
      <c r="CY476" s="21"/>
      <c r="CZ476" s="21"/>
      <c r="DA476" s="21"/>
      <c r="DB476" s="21"/>
      <c r="DC476" s="21"/>
      <c r="DD476" s="21"/>
      <c r="DE476" s="21"/>
      <c r="DF476" s="21"/>
      <c r="DG476" s="21"/>
      <c r="DH476" s="21"/>
      <c r="DI476" s="21"/>
      <c r="DJ476" s="21"/>
      <c r="DK476" s="21"/>
      <c r="DL476" s="21"/>
      <c r="DM476" s="21"/>
      <c r="DN476" s="21"/>
      <c r="DO476" s="21"/>
      <c r="DP476" s="21"/>
      <c r="DQ476" s="21"/>
      <c r="DR476" s="21"/>
      <c r="DS476" s="21"/>
      <c r="DT476" s="21"/>
      <c r="DU476" s="21"/>
      <c r="DV476" s="21"/>
    </row>
    <row r="477" spans="1:126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21"/>
      <c r="BU477" s="21"/>
      <c r="BV477" s="21"/>
      <c r="BW477" s="21"/>
      <c r="BX477" s="21"/>
      <c r="BY477" s="21"/>
      <c r="BZ477" s="21"/>
      <c r="CA477" s="21"/>
      <c r="CB477" s="21"/>
      <c r="CC477" s="21"/>
      <c r="CD477" s="21"/>
      <c r="CE477" s="21"/>
      <c r="CF477" s="21"/>
      <c r="CG477" s="21"/>
      <c r="CH477" s="21"/>
      <c r="CI477" s="21"/>
      <c r="CJ477" s="21"/>
      <c r="CK477" s="21"/>
      <c r="CL477" s="21"/>
      <c r="CM477" s="21"/>
      <c r="CN477" s="21"/>
      <c r="CO477" s="21"/>
      <c r="CP477" s="21"/>
      <c r="CQ477" s="21"/>
      <c r="CR477" s="21"/>
      <c r="CS477" s="21"/>
      <c r="CT477" s="21"/>
      <c r="CU477" s="21"/>
      <c r="CV477" s="21"/>
      <c r="CW477" s="21"/>
      <c r="CX477" s="21"/>
      <c r="CY477" s="21"/>
      <c r="CZ477" s="21"/>
      <c r="DA477" s="21"/>
      <c r="DB477" s="21"/>
      <c r="DC477" s="21"/>
      <c r="DD477" s="21"/>
      <c r="DE477" s="21"/>
      <c r="DF477" s="21"/>
      <c r="DG477" s="21"/>
      <c r="DH477" s="21"/>
      <c r="DI477" s="21"/>
      <c r="DJ477" s="21"/>
      <c r="DK477" s="21"/>
      <c r="DL477" s="21"/>
      <c r="DM477" s="21"/>
      <c r="DN477" s="21"/>
      <c r="DO477" s="21"/>
      <c r="DP477" s="21"/>
      <c r="DQ477" s="21"/>
      <c r="DR477" s="21"/>
      <c r="DS477" s="21"/>
      <c r="DT477" s="21"/>
      <c r="DU477" s="21"/>
      <c r="DV477" s="21"/>
    </row>
    <row r="478" spans="1:126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1"/>
      <c r="BT478" s="21"/>
      <c r="BU478" s="21"/>
      <c r="BV478" s="21"/>
      <c r="BW478" s="21"/>
      <c r="BX478" s="21"/>
      <c r="BY478" s="21"/>
      <c r="BZ478" s="21"/>
      <c r="CA478" s="21"/>
      <c r="CB478" s="21"/>
      <c r="CC478" s="21"/>
      <c r="CD478" s="21"/>
      <c r="CE478" s="21"/>
      <c r="CF478" s="21"/>
      <c r="CG478" s="21"/>
      <c r="CH478" s="21"/>
      <c r="CI478" s="21"/>
      <c r="CJ478" s="21"/>
      <c r="CK478" s="21"/>
      <c r="CL478" s="21"/>
      <c r="CM478" s="21"/>
      <c r="CN478" s="21"/>
      <c r="CO478" s="21"/>
      <c r="CP478" s="21"/>
      <c r="CQ478" s="21"/>
      <c r="CR478" s="21"/>
      <c r="CS478" s="21"/>
      <c r="CT478" s="21"/>
      <c r="CU478" s="21"/>
      <c r="CV478" s="21"/>
      <c r="CW478" s="21"/>
      <c r="CX478" s="21"/>
      <c r="CY478" s="21"/>
      <c r="CZ478" s="21"/>
      <c r="DA478" s="21"/>
      <c r="DB478" s="21"/>
      <c r="DC478" s="21"/>
      <c r="DD478" s="21"/>
      <c r="DE478" s="21"/>
      <c r="DF478" s="21"/>
      <c r="DG478" s="21"/>
      <c r="DH478" s="21"/>
      <c r="DI478" s="21"/>
      <c r="DJ478" s="21"/>
      <c r="DK478" s="21"/>
      <c r="DL478" s="21"/>
      <c r="DM478" s="21"/>
      <c r="DN478" s="21"/>
      <c r="DO478" s="21"/>
      <c r="DP478" s="21"/>
      <c r="DQ478" s="21"/>
      <c r="DR478" s="21"/>
      <c r="DS478" s="21"/>
      <c r="DT478" s="21"/>
      <c r="DU478" s="21"/>
      <c r="DV478" s="21"/>
    </row>
    <row r="479" spans="1:126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1"/>
      <c r="BT479" s="21"/>
      <c r="BU479" s="21"/>
      <c r="BV479" s="21"/>
      <c r="BW479" s="21"/>
      <c r="BX479" s="21"/>
      <c r="BY479" s="21"/>
      <c r="BZ479" s="21"/>
      <c r="CA479" s="21"/>
      <c r="CB479" s="21"/>
      <c r="CC479" s="21"/>
      <c r="CD479" s="21"/>
      <c r="CE479" s="21"/>
      <c r="CF479" s="21"/>
      <c r="CG479" s="21"/>
      <c r="CH479" s="21"/>
      <c r="CI479" s="21"/>
      <c r="CJ479" s="21"/>
      <c r="CK479" s="21"/>
      <c r="CL479" s="21"/>
      <c r="CM479" s="21"/>
      <c r="CN479" s="21"/>
      <c r="CO479" s="21"/>
      <c r="CP479" s="21"/>
      <c r="CQ479" s="21"/>
      <c r="CR479" s="21"/>
      <c r="CS479" s="21"/>
      <c r="CT479" s="21"/>
      <c r="CU479" s="21"/>
      <c r="CV479" s="21"/>
      <c r="CW479" s="21"/>
      <c r="CX479" s="21"/>
      <c r="CY479" s="21"/>
      <c r="CZ479" s="21"/>
      <c r="DA479" s="21"/>
      <c r="DB479" s="21"/>
      <c r="DC479" s="21"/>
      <c r="DD479" s="21"/>
      <c r="DE479" s="21"/>
      <c r="DF479" s="21"/>
      <c r="DG479" s="21"/>
      <c r="DH479" s="21"/>
      <c r="DI479" s="21"/>
      <c r="DJ479" s="21"/>
      <c r="DK479" s="21"/>
      <c r="DL479" s="21"/>
      <c r="DM479" s="21"/>
      <c r="DN479" s="21"/>
      <c r="DO479" s="21"/>
      <c r="DP479" s="21"/>
      <c r="DQ479" s="21"/>
      <c r="DR479" s="21"/>
      <c r="DS479" s="21"/>
      <c r="DT479" s="21"/>
      <c r="DU479" s="21"/>
      <c r="DV479" s="21"/>
    </row>
    <row r="480" spans="1:126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1"/>
      <c r="BT480" s="21"/>
      <c r="BU480" s="21"/>
      <c r="BV480" s="21"/>
      <c r="BW480" s="21"/>
      <c r="BX480" s="21"/>
      <c r="BY480" s="21"/>
      <c r="BZ480" s="21"/>
      <c r="CA480" s="21"/>
      <c r="CB480" s="21"/>
      <c r="CC480" s="21"/>
      <c r="CD480" s="21"/>
      <c r="CE480" s="21"/>
      <c r="CF480" s="21"/>
      <c r="CG480" s="21"/>
      <c r="CH480" s="21"/>
      <c r="CI480" s="21"/>
      <c r="CJ480" s="21"/>
      <c r="CK480" s="21"/>
      <c r="CL480" s="21"/>
      <c r="CM480" s="21"/>
      <c r="CN480" s="21"/>
      <c r="CO480" s="21"/>
      <c r="CP480" s="21"/>
      <c r="CQ480" s="21"/>
      <c r="CR480" s="21"/>
      <c r="CS480" s="21"/>
      <c r="CT480" s="21"/>
      <c r="CU480" s="21"/>
      <c r="CV480" s="21"/>
      <c r="CW480" s="21"/>
      <c r="CX480" s="21"/>
      <c r="CY480" s="21"/>
      <c r="CZ480" s="21"/>
      <c r="DA480" s="21"/>
      <c r="DB480" s="21"/>
      <c r="DC480" s="21"/>
      <c r="DD480" s="21"/>
      <c r="DE480" s="21"/>
      <c r="DF480" s="21"/>
      <c r="DG480" s="21"/>
      <c r="DH480" s="21"/>
      <c r="DI480" s="21"/>
      <c r="DJ480" s="21"/>
      <c r="DK480" s="21"/>
      <c r="DL480" s="21"/>
      <c r="DM480" s="21"/>
      <c r="DN480" s="21"/>
      <c r="DO480" s="21"/>
      <c r="DP480" s="21"/>
      <c r="DQ480" s="21"/>
      <c r="DR480" s="21"/>
      <c r="DS480" s="21"/>
      <c r="DT480" s="21"/>
      <c r="DU480" s="21"/>
      <c r="DV480" s="21"/>
    </row>
    <row r="481" spans="1:126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1"/>
      <c r="BT481" s="21"/>
      <c r="BU481" s="21"/>
      <c r="BV481" s="21"/>
      <c r="BW481" s="21"/>
      <c r="BX481" s="21"/>
      <c r="BY481" s="21"/>
      <c r="BZ481" s="21"/>
      <c r="CA481" s="21"/>
      <c r="CB481" s="21"/>
      <c r="CC481" s="21"/>
      <c r="CD481" s="21"/>
      <c r="CE481" s="21"/>
      <c r="CF481" s="21"/>
      <c r="CG481" s="21"/>
      <c r="CH481" s="21"/>
      <c r="CI481" s="21"/>
      <c r="CJ481" s="21"/>
      <c r="CK481" s="21"/>
      <c r="CL481" s="21"/>
      <c r="CM481" s="21"/>
      <c r="CN481" s="21"/>
      <c r="CO481" s="21"/>
      <c r="CP481" s="21"/>
      <c r="CQ481" s="21"/>
      <c r="CR481" s="21"/>
      <c r="CS481" s="21"/>
      <c r="CT481" s="21"/>
      <c r="CU481" s="21"/>
      <c r="CV481" s="21"/>
      <c r="CW481" s="21"/>
      <c r="CX481" s="21"/>
      <c r="CY481" s="21"/>
      <c r="CZ481" s="21"/>
      <c r="DA481" s="21"/>
      <c r="DB481" s="21"/>
      <c r="DC481" s="21"/>
      <c r="DD481" s="21"/>
      <c r="DE481" s="21"/>
      <c r="DF481" s="21"/>
      <c r="DG481" s="21"/>
      <c r="DH481" s="21"/>
      <c r="DI481" s="21"/>
      <c r="DJ481" s="21"/>
      <c r="DK481" s="21"/>
      <c r="DL481" s="21"/>
      <c r="DM481" s="21"/>
      <c r="DN481" s="21"/>
      <c r="DO481" s="21"/>
      <c r="DP481" s="21"/>
      <c r="DQ481" s="21"/>
      <c r="DR481" s="21"/>
      <c r="DS481" s="21"/>
      <c r="DT481" s="21"/>
      <c r="DU481" s="21"/>
      <c r="DV481" s="21"/>
    </row>
    <row r="482" spans="1:126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  <c r="BQ482" s="21"/>
      <c r="BR482" s="21"/>
      <c r="BS482" s="21"/>
      <c r="BT482" s="21"/>
      <c r="BU482" s="21"/>
      <c r="BV482" s="21"/>
      <c r="BW482" s="21"/>
      <c r="BX482" s="21"/>
      <c r="BY482" s="21"/>
      <c r="BZ482" s="21"/>
      <c r="CA482" s="21"/>
      <c r="CB482" s="21"/>
      <c r="CC482" s="21"/>
      <c r="CD482" s="21"/>
      <c r="CE482" s="21"/>
      <c r="CF482" s="21"/>
      <c r="CG482" s="21"/>
      <c r="CH482" s="21"/>
      <c r="CI482" s="21"/>
      <c r="CJ482" s="21"/>
      <c r="CK482" s="21"/>
      <c r="CL482" s="21"/>
      <c r="CM482" s="21"/>
      <c r="CN482" s="21"/>
      <c r="CO482" s="21"/>
      <c r="CP482" s="21"/>
      <c r="CQ482" s="21"/>
      <c r="CR482" s="21"/>
      <c r="CS482" s="21"/>
      <c r="CT482" s="21"/>
      <c r="CU482" s="21"/>
      <c r="CV482" s="21"/>
      <c r="CW482" s="21"/>
      <c r="CX482" s="21"/>
      <c r="CY482" s="21"/>
      <c r="CZ482" s="21"/>
      <c r="DA482" s="21"/>
      <c r="DB482" s="21"/>
      <c r="DC482" s="21"/>
      <c r="DD482" s="21"/>
      <c r="DE482" s="21"/>
      <c r="DF482" s="21"/>
      <c r="DG482" s="21"/>
      <c r="DH482" s="21"/>
      <c r="DI482" s="21"/>
      <c r="DJ482" s="21"/>
      <c r="DK482" s="21"/>
      <c r="DL482" s="21"/>
      <c r="DM482" s="21"/>
      <c r="DN482" s="21"/>
      <c r="DO482" s="21"/>
      <c r="DP482" s="21"/>
      <c r="DQ482" s="21"/>
      <c r="DR482" s="21"/>
      <c r="DS482" s="21"/>
      <c r="DT482" s="21"/>
      <c r="DU482" s="21"/>
      <c r="DV482" s="21"/>
    </row>
    <row r="483" spans="1:126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1"/>
      <c r="BT483" s="21"/>
      <c r="BU483" s="21"/>
      <c r="BV483" s="21"/>
      <c r="BW483" s="21"/>
      <c r="BX483" s="21"/>
      <c r="BY483" s="21"/>
      <c r="BZ483" s="21"/>
      <c r="CA483" s="21"/>
      <c r="CB483" s="21"/>
      <c r="CC483" s="21"/>
      <c r="CD483" s="21"/>
      <c r="CE483" s="21"/>
      <c r="CF483" s="21"/>
      <c r="CG483" s="21"/>
      <c r="CH483" s="21"/>
      <c r="CI483" s="21"/>
      <c r="CJ483" s="21"/>
      <c r="CK483" s="21"/>
      <c r="CL483" s="21"/>
      <c r="CM483" s="21"/>
      <c r="CN483" s="21"/>
      <c r="CO483" s="21"/>
      <c r="CP483" s="21"/>
      <c r="CQ483" s="21"/>
      <c r="CR483" s="21"/>
      <c r="CS483" s="21"/>
      <c r="CT483" s="21"/>
      <c r="CU483" s="21"/>
      <c r="CV483" s="21"/>
      <c r="CW483" s="21"/>
      <c r="CX483" s="21"/>
      <c r="CY483" s="21"/>
      <c r="CZ483" s="21"/>
      <c r="DA483" s="21"/>
      <c r="DB483" s="21"/>
      <c r="DC483" s="21"/>
      <c r="DD483" s="21"/>
      <c r="DE483" s="21"/>
      <c r="DF483" s="21"/>
      <c r="DG483" s="21"/>
      <c r="DH483" s="21"/>
      <c r="DI483" s="21"/>
      <c r="DJ483" s="21"/>
      <c r="DK483" s="21"/>
      <c r="DL483" s="21"/>
      <c r="DM483" s="21"/>
      <c r="DN483" s="21"/>
      <c r="DO483" s="21"/>
      <c r="DP483" s="21"/>
      <c r="DQ483" s="21"/>
      <c r="DR483" s="21"/>
      <c r="DS483" s="21"/>
      <c r="DT483" s="21"/>
      <c r="DU483" s="21"/>
      <c r="DV483" s="21"/>
    </row>
    <row r="484" spans="1:126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1"/>
      <c r="BT484" s="21"/>
      <c r="BU484" s="21"/>
      <c r="BV484" s="21"/>
      <c r="BW484" s="21"/>
      <c r="BX484" s="21"/>
      <c r="BY484" s="21"/>
      <c r="BZ484" s="21"/>
      <c r="CA484" s="21"/>
      <c r="CB484" s="21"/>
      <c r="CC484" s="21"/>
      <c r="CD484" s="21"/>
      <c r="CE484" s="21"/>
      <c r="CF484" s="21"/>
      <c r="CG484" s="21"/>
      <c r="CH484" s="21"/>
      <c r="CI484" s="21"/>
      <c r="CJ484" s="21"/>
      <c r="CK484" s="21"/>
      <c r="CL484" s="21"/>
      <c r="CM484" s="21"/>
      <c r="CN484" s="21"/>
      <c r="CO484" s="21"/>
      <c r="CP484" s="21"/>
      <c r="CQ484" s="21"/>
      <c r="CR484" s="21"/>
      <c r="CS484" s="21"/>
      <c r="CT484" s="21"/>
      <c r="CU484" s="21"/>
      <c r="CV484" s="21"/>
      <c r="CW484" s="21"/>
      <c r="CX484" s="21"/>
      <c r="CY484" s="21"/>
      <c r="CZ484" s="21"/>
      <c r="DA484" s="21"/>
      <c r="DB484" s="21"/>
      <c r="DC484" s="21"/>
      <c r="DD484" s="21"/>
      <c r="DE484" s="21"/>
      <c r="DF484" s="21"/>
      <c r="DG484" s="21"/>
      <c r="DH484" s="21"/>
      <c r="DI484" s="21"/>
      <c r="DJ484" s="21"/>
      <c r="DK484" s="21"/>
      <c r="DL484" s="21"/>
      <c r="DM484" s="21"/>
      <c r="DN484" s="21"/>
      <c r="DO484" s="21"/>
      <c r="DP484" s="21"/>
      <c r="DQ484" s="21"/>
      <c r="DR484" s="21"/>
      <c r="DS484" s="21"/>
      <c r="DT484" s="21"/>
      <c r="DU484" s="21"/>
      <c r="DV484" s="21"/>
    </row>
    <row r="485" spans="1:126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  <c r="BM485" s="21"/>
      <c r="BN485" s="21"/>
      <c r="BO485" s="21"/>
      <c r="BP485" s="21"/>
      <c r="BQ485" s="21"/>
      <c r="BR485" s="21"/>
      <c r="BS485" s="21"/>
      <c r="BT485" s="21"/>
      <c r="BU485" s="21"/>
      <c r="BV485" s="21"/>
      <c r="BW485" s="21"/>
      <c r="BX485" s="21"/>
      <c r="BY485" s="21"/>
      <c r="BZ485" s="21"/>
      <c r="CA485" s="21"/>
      <c r="CB485" s="21"/>
      <c r="CC485" s="21"/>
      <c r="CD485" s="21"/>
      <c r="CE485" s="21"/>
      <c r="CF485" s="21"/>
      <c r="CG485" s="21"/>
      <c r="CH485" s="21"/>
      <c r="CI485" s="21"/>
      <c r="CJ485" s="21"/>
      <c r="CK485" s="21"/>
      <c r="CL485" s="21"/>
      <c r="CM485" s="21"/>
      <c r="CN485" s="21"/>
      <c r="CO485" s="21"/>
      <c r="CP485" s="21"/>
      <c r="CQ485" s="21"/>
      <c r="CR485" s="21"/>
      <c r="CS485" s="21"/>
      <c r="CT485" s="21"/>
      <c r="CU485" s="21"/>
      <c r="CV485" s="21"/>
      <c r="CW485" s="21"/>
      <c r="CX485" s="21"/>
      <c r="CY485" s="21"/>
      <c r="CZ485" s="21"/>
      <c r="DA485" s="21"/>
      <c r="DB485" s="21"/>
      <c r="DC485" s="21"/>
      <c r="DD485" s="21"/>
      <c r="DE485" s="21"/>
      <c r="DF485" s="21"/>
      <c r="DG485" s="21"/>
      <c r="DH485" s="21"/>
      <c r="DI485" s="21"/>
      <c r="DJ485" s="21"/>
      <c r="DK485" s="21"/>
      <c r="DL485" s="21"/>
      <c r="DM485" s="21"/>
      <c r="DN485" s="21"/>
      <c r="DO485" s="21"/>
      <c r="DP485" s="21"/>
      <c r="DQ485" s="21"/>
      <c r="DR485" s="21"/>
      <c r="DS485" s="21"/>
      <c r="DT485" s="21"/>
      <c r="DU485" s="21"/>
      <c r="DV485" s="21"/>
    </row>
    <row r="486" spans="1:12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  <c r="BM486" s="21"/>
      <c r="BN486" s="21"/>
      <c r="BO486" s="21"/>
      <c r="BP486" s="21"/>
      <c r="BQ486" s="21"/>
      <c r="BR486" s="21"/>
      <c r="BS486" s="21"/>
      <c r="BT486" s="21"/>
      <c r="BU486" s="21"/>
      <c r="BV486" s="21"/>
      <c r="BW486" s="21"/>
      <c r="BX486" s="21"/>
      <c r="BY486" s="21"/>
      <c r="BZ486" s="21"/>
      <c r="CA486" s="21"/>
      <c r="CB486" s="21"/>
      <c r="CC486" s="21"/>
      <c r="CD486" s="21"/>
      <c r="CE486" s="21"/>
      <c r="CF486" s="21"/>
      <c r="CG486" s="21"/>
      <c r="CH486" s="21"/>
      <c r="CI486" s="21"/>
      <c r="CJ486" s="21"/>
      <c r="CK486" s="21"/>
      <c r="CL486" s="21"/>
      <c r="CM486" s="21"/>
      <c r="CN486" s="21"/>
      <c r="CO486" s="21"/>
      <c r="CP486" s="21"/>
      <c r="CQ486" s="21"/>
      <c r="CR486" s="21"/>
      <c r="CS486" s="21"/>
      <c r="CT486" s="21"/>
      <c r="CU486" s="21"/>
      <c r="CV486" s="21"/>
      <c r="CW486" s="21"/>
      <c r="CX486" s="21"/>
      <c r="CY486" s="21"/>
      <c r="CZ486" s="21"/>
      <c r="DA486" s="21"/>
      <c r="DB486" s="21"/>
      <c r="DC486" s="21"/>
      <c r="DD486" s="21"/>
      <c r="DE486" s="21"/>
      <c r="DF486" s="21"/>
      <c r="DG486" s="21"/>
      <c r="DH486" s="21"/>
      <c r="DI486" s="21"/>
      <c r="DJ486" s="21"/>
      <c r="DK486" s="21"/>
      <c r="DL486" s="21"/>
      <c r="DM486" s="21"/>
      <c r="DN486" s="21"/>
      <c r="DO486" s="21"/>
      <c r="DP486" s="21"/>
      <c r="DQ486" s="21"/>
      <c r="DR486" s="21"/>
      <c r="DS486" s="21"/>
      <c r="DT486" s="21"/>
      <c r="DU486" s="21"/>
      <c r="DV486" s="21"/>
    </row>
    <row r="487" spans="1:126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  <c r="BM487" s="21"/>
      <c r="BN487" s="21"/>
      <c r="BO487" s="21"/>
      <c r="BP487" s="21"/>
      <c r="BQ487" s="21"/>
      <c r="BR487" s="21"/>
      <c r="BS487" s="21"/>
      <c r="BT487" s="21"/>
      <c r="BU487" s="21"/>
      <c r="BV487" s="21"/>
      <c r="BW487" s="21"/>
      <c r="BX487" s="21"/>
      <c r="BY487" s="21"/>
      <c r="BZ487" s="21"/>
      <c r="CA487" s="21"/>
      <c r="CB487" s="21"/>
      <c r="CC487" s="21"/>
      <c r="CD487" s="21"/>
      <c r="CE487" s="21"/>
      <c r="CF487" s="21"/>
      <c r="CG487" s="21"/>
      <c r="CH487" s="21"/>
      <c r="CI487" s="21"/>
      <c r="CJ487" s="21"/>
      <c r="CK487" s="21"/>
      <c r="CL487" s="21"/>
      <c r="CM487" s="21"/>
      <c r="CN487" s="21"/>
      <c r="CO487" s="21"/>
      <c r="CP487" s="21"/>
      <c r="CQ487" s="21"/>
      <c r="CR487" s="21"/>
      <c r="CS487" s="21"/>
      <c r="CT487" s="21"/>
      <c r="CU487" s="21"/>
      <c r="CV487" s="21"/>
      <c r="CW487" s="21"/>
      <c r="CX487" s="21"/>
      <c r="CY487" s="21"/>
      <c r="CZ487" s="21"/>
      <c r="DA487" s="21"/>
      <c r="DB487" s="21"/>
      <c r="DC487" s="21"/>
      <c r="DD487" s="21"/>
      <c r="DE487" s="21"/>
      <c r="DF487" s="21"/>
      <c r="DG487" s="21"/>
      <c r="DH487" s="21"/>
      <c r="DI487" s="21"/>
      <c r="DJ487" s="21"/>
      <c r="DK487" s="21"/>
      <c r="DL487" s="21"/>
      <c r="DM487" s="21"/>
      <c r="DN487" s="21"/>
      <c r="DO487" s="21"/>
      <c r="DP487" s="21"/>
      <c r="DQ487" s="21"/>
      <c r="DR487" s="21"/>
      <c r="DS487" s="21"/>
      <c r="DT487" s="21"/>
      <c r="DU487" s="21"/>
      <c r="DV487" s="21"/>
    </row>
    <row r="488" spans="1:126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  <c r="BM488" s="21"/>
      <c r="BN488" s="21"/>
      <c r="BO488" s="21"/>
      <c r="BP488" s="21"/>
      <c r="BQ488" s="21"/>
      <c r="BR488" s="21"/>
      <c r="BS488" s="21"/>
      <c r="BT488" s="21"/>
      <c r="BU488" s="21"/>
      <c r="BV488" s="21"/>
      <c r="BW488" s="21"/>
      <c r="BX488" s="21"/>
      <c r="BY488" s="21"/>
      <c r="BZ488" s="21"/>
      <c r="CA488" s="21"/>
      <c r="CB488" s="21"/>
      <c r="CC488" s="21"/>
      <c r="CD488" s="21"/>
      <c r="CE488" s="21"/>
      <c r="CF488" s="21"/>
      <c r="CG488" s="21"/>
      <c r="CH488" s="21"/>
      <c r="CI488" s="21"/>
      <c r="CJ488" s="21"/>
      <c r="CK488" s="21"/>
      <c r="CL488" s="21"/>
      <c r="CM488" s="21"/>
      <c r="CN488" s="21"/>
      <c r="CO488" s="21"/>
      <c r="CP488" s="21"/>
      <c r="CQ488" s="21"/>
      <c r="CR488" s="21"/>
      <c r="CS488" s="21"/>
      <c r="CT488" s="21"/>
      <c r="CU488" s="21"/>
      <c r="CV488" s="21"/>
      <c r="CW488" s="21"/>
      <c r="CX488" s="21"/>
      <c r="CY488" s="21"/>
      <c r="CZ488" s="21"/>
      <c r="DA488" s="21"/>
      <c r="DB488" s="21"/>
      <c r="DC488" s="21"/>
      <c r="DD488" s="21"/>
      <c r="DE488" s="21"/>
      <c r="DF488" s="21"/>
      <c r="DG488" s="21"/>
      <c r="DH488" s="21"/>
      <c r="DI488" s="21"/>
      <c r="DJ488" s="21"/>
      <c r="DK488" s="21"/>
      <c r="DL488" s="21"/>
      <c r="DM488" s="21"/>
      <c r="DN488" s="21"/>
      <c r="DO488" s="21"/>
      <c r="DP488" s="21"/>
      <c r="DQ488" s="21"/>
      <c r="DR488" s="21"/>
      <c r="DS488" s="21"/>
      <c r="DT488" s="21"/>
      <c r="DU488" s="21"/>
      <c r="DV488" s="21"/>
    </row>
    <row r="489" spans="1:126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  <c r="BM489" s="21"/>
      <c r="BN489" s="21"/>
      <c r="BO489" s="21"/>
      <c r="BP489" s="21"/>
      <c r="BQ489" s="21"/>
      <c r="BR489" s="21"/>
      <c r="BS489" s="21"/>
      <c r="BT489" s="21"/>
      <c r="BU489" s="21"/>
      <c r="BV489" s="21"/>
      <c r="BW489" s="21"/>
      <c r="BX489" s="21"/>
      <c r="BY489" s="21"/>
      <c r="BZ489" s="21"/>
      <c r="CA489" s="21"/>
      <c r="CB489" s="21"/>
      <c r="CC489" s="21"/>
      <c r="CD489" s="21"/>
      <c r="CE489" s="21"/>
      <c r="CF489" s="21"/>
      <c r="CG489" s="21"/>
      <c r="CH489" s="21"/>
      <c r="CI489" s="21"/>
      <c r="CJ489" s="21"/>
      <c r="CK489" s="21"/>
      <c r="CL489" s="21"/>
      <c r="CM489" s="21"/>
      <c r="CN489" s="21"/>
      <c r="CO489" s="21"/>
      <c r="CP489" s="21"/>
      <c r="CQ489" s="21"/>
      <c r="CR489" s="21"/>
      <c r="CS489" s="21"/>
      <c r="CT489" s="21"/>
      <c r="CU489" s="21"/>
      <c r="CV489" s="21"/>
      <c r="CW489" s="21"/>
      <c r="CX489" s="21"/>
      <c r="CY489" s="21"/>
      <c r="CZ489" s="21"/>
      <c r="DA489" s="21"/>
      <c r="DB489" s="21"/>
      <c r="DC489" s="21"/>
      <c r="DD489" s="21"/>
      <c r="DE489" s="21"/>
      <c r="DF489" s="21"/>
      <c r="DG489" s="21"/>
      <c r="DH489" s="21"/>
      <c r="DI489" s="21"/>
      <c r="DJ489" s="21"/>
      <c r="DK489" s="21"/>
      <c r="DL489" s="21"/>
      <c r="DM489" s="21"/>
      <c r="DN489" s="21"/>
      <c r="DO489" s="21"/>
      <c r="DP489" s="21"/>
      <c r="DQ489" s="21"/>
      <c r="DR489" s="21"/>
      <c r="DS489" s="21"/>
      <c r="DT489" s="21"/>
      <c r="DU489" s="21"/>
      <c r="DV489" s="21"/>
    </row>
    <row r="490" spans="1:126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  <c r="BM490" s="21"/>
      <c r="BN490" s="21"/>
      <c r="BO490" s="21"/>
      <c r="BP490" s="21"/>
      <c r="BQ490" s="21"/>
      <c r="BR490" s="21"/>
      <c r="BS490" s="21"/>
      <c r="BT490" s="21"/>
      <c r="BU490" s="21"/>
      <c r="BV490" s="21"/>
      <c r="BW490" s="21"/>
      <c r="BX490" s="21"/>
      <c r="BY490" s="21"/>
      <c r="BZ490" s="21"/>
      <c r="CA490" s="21"/>
      <c r="CB490" s="21"/>
      <c r="CC490" s="21"/>
      <c r="CD490" s="21"/>
      <c r="CE490" s="21"/>
      <c r="CF490" s="21"/>
      <c r="CG490" s="21"/>
      <c r="CH490" s="21"/>
      <c r="CI490" s="21"/>
      <c r="CJ490" s="21"/>
      <c r="CK490" s="21"/>
      <c r="CL490" s="21"/>
      <c r="CM490" s="21"/>
      <c r="CN490" s="21"/>
      <c r="CO490" s="21"/>
      <c r="CP490" s="21"/>
      <c r="CQ490" s="21"/>
      <c r="CR490" s="21"/>
      <c r="CS490" s="21"/>
      <c r="CT490" s="21"/>
      <c r="CU490" s="21"/>
      <c r="CV490" s="21"/>
      <c r="CW490" s="21"/>
      <c r="CX490" s="21"/>
      <c r="CY490" s="21"/>
      <c r="CZ490" s="21"/>
      <c r="DA490" s="21"/>
      <c r="DB490" s="21"/>
      <c r="DC490" s="21"/>
      <c r="DD490" s="21"/>
      <c r="DE490" s="21"/>
      <c r="DF490" s="21"/>
      <c r="DG490" s="21"/>
      <c r="DH490" s="21"/>
      <c r="DI490" s="21"/>
      <c r="DJ490" s="21"/>
      <c r="DK490" s="21"/>
      <c r="DL490" s="21"/>
      <c r="DM490" s="21"/>
      <c r="DN490" s="21"/>
      <c r="DO490" s="21"/>
      <c r="DP490" s="21"/>
      <c r="DQ490" s="21"/>
      <c r="DR490" s="21"/>
      <c r="DS490" s="21"/>
      <c r="DT490" s="21"/>
      <c r="DU490" s="21"/>
      <c r="DV490" s="21"/>
    </row>
    <row r="491" spans="1:126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  <c r="BQ491" s="21"/>
      <c r="BR491" s="21"/>
      <c r="BS491" s="21"/>
      <c r="BT491" s="21"/>
      <c r="BU491" s="21"/>
      <c r="BV491" s="21"/>
      <c r="BW491" s="21"/>
      <c r="BX491" s="21"/>
      <c r="BY491" s="21"/>
      <c r="BZ491" s="21"/>
      <c r="CA491" s="21"/>
      <c r="CB491" s="21"/>
      <c r="CC491" s="21"/>
      <c r="CD491" s="21"/>
      <c r="CE491" s="21"/>
      <c r="CF491" s="21"/>
      <c r="CG491" s="21"/>
      <c r="CH491" s="21"/>
      <c r="CI491" s="21"/>
      <c r="CJ491" s="21"/>
      <c r="CK491" s="21"/>
      <c r="CL491" s="21"/>
      <c r="CM491" s="21"/>
      <c r="CN491" s="21"/>
      <c r="CO491" s="21"/>
      <c r="CP491" s="21"/>
      <c r="CQ491" s="21"/>
      <c r="CR491" s="21"/>
      <c r="CS491" s="21"/>
      <c r="CT491" s="21"/>
      <c r="CU491" s="21"/>
      <c r="CV491" s="21"/>
      <c r="CW491" s="21"/>
      <c r="CX491" s="21"/>
      <c r="CY491" s="21"/>
      <c r="CZ491" s="21"/>
      <c r="DA491" s="21"/>
      <c r="DB491" s="21"/>
      <c r="DC491" s="21"/>
      <c r="DD491" s="21"/>
      <c r="DE491" s="21"/>
      <c r="DF491" s="21"/>
      <c r="DG491" s="21"/>
      <c r="DH491" s="21"/>
      <c r="DI491" s="21"/>
      <c r="DJ491" s="21"/>
      <c r="DK491" s="21"/>
      <c r="DL491" s="21"/>
      <c r="DM491" s="21"/>
      <c r="DN491" s="21"/>
      <c r="DO491" s="21"/>
      <c r="DP491" s="21"/>
      <c r="DQ491" s="21"/>
      <c r="DR491" s="21"/>
      <c r="DS491" s="21"/>
      <c r="DT491" s="21"/>
      <c r="DU491" s="21"/>
      <c r="DV491" s="21"/>
    </row>
    <row r="492" spans="1:126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21"/>
      <c r="BU492" s="21"/>
      <c r="BV492" s="21"/>
      <c r="BW492" s="21"/>
      <c r="BX492" s="21"/>
      <c r="BY492" s="21"/>
      <c r="BZ492" s="21"/>
      <c r="CA492" s="21"/>
      <c r="CB492" s="21"/>
      <c r="CC492" s="21"/>
      <c r="CD492" s="21"/>
      <c r="CE492" s="21"/>
      <c r="CF492" s="21"/>
      <c r="CG492" s="21"/>
      <c r="CH492" s="21"/>
      <c r="CI492" s="21"/>
      <c r="CJ492" s="21"/>
      <c r="CK492" s="21"/>
      <c r="CL492" s="21"/>
      <c r="CM492" s="21"/>
      <c r="CN492" s="21"/>
      <c r="CO492" s="21"/>
      <c r="CP492" s="21"/>
      <c r="CQ492" s="21"/>
      <c r="CR492" s="21"/>
      <c r="CS492" s="21"/>
      <c r="CT492" s="21"/>
      <c r="CU492" s="21"/>
      <c r="CV492" s="21"/>
      <c r="CW492" s="21"/>
      <c r="CX492" s="21"/>
      <c r="CY492" s="21"/>
      <c r="CZ492" s="21"/>
      <c r="DA492" s="21"/>
      <c r="DB492" s="21"/>
      <c r="DC492" s="21"/>
      <c r="DD492" s="21"/>
      <c r="DE492" s="21"/>
      <c r="DF492" s="21"/>
      <c r="DG492" s="21"/>
      <c r="DH492" s="21"/>
      <c r="DI492" s="21"/>
      <c r="DJ492" s="21"/>
      <c r="DK492" s="21"/>
      <c r="DL492" s="21"/>
      <c r="DM492" s="21"/>
      <c r="DN492" s="21"/>
      <c r="DO492" s="21"/>
      <c r="DP492" s="21"/>
      <c r="DQ492" s="21"/>
      <c r="DR492" s="21"/>
      <c r="DS492" s="21"/>
      <c r="DT492" s="21"/>
      <c r="DU492" s="21"/>
      <c r="DV492" s="21"/>
    </row>
    <row r="493" spans="1:126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21"/>
      <c r="BU493" s="21"/>
      <c r="BV493" s="21"/>
      <c r="BW493" s="21"/>
      <c r="BX493" s="21"/>
      <c r="BY493" s="21"/>
      <c r="BZ493" s="21"/>
      <c r="CA493" s="21"/>
      <c r="CB493" s="21"/>
      <c r="CC493" s="21"/>
      <c r="CD493" s="21"/>
      <c r="CE493" s="21"/>
      <c r="CF493" s="21"/>
      <c r="CG493" s="21"/>
      <c r="CH493" s="21"/>
      <c r="CI493" s="21"/>
      <c r="CJ493" s="21"/>
      <c r="CK493" s="21"/>
      <c r="CL493" s="21"/>
      <c r="CM493" s="21"/>
      <c r="CN493" s="21"/>
      <c r="CO493" s="21"/>
      <c r="CP493" s="21"/>
      <c r="CQ493" s="21"/>
      <c r="CR493" s="21"/>
      <c r="CS493" s="21"/>
      <c r="CT493" s="21"/>
      <c r="CU493" s="21"/>
      <c r="CV493" s="21"/>
      <c r="CW493" s="21"/>
      <c r="CX493" s="21"/>
      <c r="CY493" s="21"/>
      <c r="CZ493" s="21"/>
      <c r="DA493" s="21"/>
      <c r="DB493" s="21"/>
      <c r="DC493" s="21"/>
      <c r="DD493" s="21"/>
      <c r="DE493" s="21"/>
      <c r="DF493" s="21"/>
      <c r="DG493" s="21"/>
      <c r="DH493" s="21"/>
      <c r="DI493" s="21"/>
      <c r="DJ493" s="21"/>
      <c r="DK493" s="21"/>
      <c r="DL493" s="21"/>
      <c r="DM493" s="21"/>
      <c r="DN493" s="21"/>
      <c r="DO493" s="21"/>
      <c r="DP493" s="21"/>
      <c r="DQ493" s="21"/>
      <c r="DR493" s="21"/>
      <c r="DS493" s="21"/>
      <c r="DT493" s="21"/>
      <c r="DU493" s="21"/>
      <c r="DV493" s="21"/>
    </row>
    <row r="494" spans="1:126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21"/>
      <c r="BU494" s="21"/>
      <c r="BV494" s="21"/>
      <c r="BW494" s="21"/>
      <c r="BX494" s="21"/>
      <c r="BY494" s="21"/>
      <c r="BZ494" s="21"/>
      <c r="CA494" s="21"/>
      <c r="CB494" s="21"/>
      <c r="CC494" s="21"/>
      <c r="CD494" s="21"/>
      <c r="CE494" s="21"/>
      <c r="CF494" s="21"/>
      <c r="CG494" s="21"/>
      <c r="CH494" s="21"/>
      <c r="CI494" s="21"/>
      <c r="CJ494" s="21"/>
      <c r="CK494" s="21"/>
      <c r="CL494" s="21"/>
      <c r="CM494" s="21"/>
      <c r="CN494" s="21"/>
      <c r="CO494" s="21"/>
      <c r="CP494" s="21"/>
      <c r="CQ494" s="21"/>
      <c r="CR494" s="21"/>
      <c r="CS494" s="21"/>
      <c r="CT494" s="21"/>
      <c r="CU494" s="21"/>
      <c r="CV494" s="21"/>
      <c r="CW494" s="21"/>
      <c r="CX494" s="21"/>
      <c r="CY494" s="21"/>
      <c r="CZ494" s="21"/>
      <c r="DA494" s="21"/>
      <c r="DB494" s="21"/>
      <c r="DC494" s="21"/>
      <c r="DD494" s="21"/>
      <c r="DE494" s="21"/>
      <c r="DF494" s="21"/>
      <c r="DG494" s="21"/>
      <c r="DH494" s="21"/>
      <c r="DI494" s="21"/>
      <c r="DJ494" s="21"/>
      <c r="DK494" s="21"/>
      <c r="DL494" s="21"/>
      <c r="DM494" s="21"/>
      <c r="DN494" s="21"/>
      <c r="DO494" s="21"/>
      <c r="DP494" s="21"/>
      <c r="DQ494" s="21"/>
      <c r="DR494" s="21"/>
      <c r="DS494" s="21"/>
      <c r="DT494" s="21"/>
      <c r="DU494" s="21"/>
      <c r="DV494" s="21"/>
    </row>
    <row r="495" spans="1:126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  <c r="BQ495" s="21"/>
      <c r="BR495" s="21"/>
      <c r="BS495" s="21"/>
      <c r="BT495" s="21"/>
      <c r="BU495" s="21"/>
      <c r="BV495" s="21"/>
      <c r="BW495" s="21"/>
      <c r="BX495" s="21"/>
      <c r="BY495" s="21"/>
      <c r="BZ495" s="21"/>
      <c r="CA495" s="21"/>
      <c r="CB495" s="21"/>
      <c r="CC495" s="21"/>
      <c r="CD495" s="21"/>
      <c r="CE495" s="21"/>
      <c r="CF495" s="21"/>
      <c r="CG495" s="21"/>
      <c r="CH495" s="21"/>
      <c r="CI495" s="21"/>
      <c r="CJ495" s="21"/>
      <c r="CK495" s="21"/>
      <c r="CL495" s="21"/>
      <c r="CM495" s="21"/>
      <c r="CN495" s="21"/>
      <c r="CO495" s="21"/>
      <c r="CP495" s="21"/>
      <c r="CQ495" s="21"/>
      <c r="CR495" s="21"/>
      <c r="CS495" s="21"/>
      <c r="CT495" s="21"/>
      <c r="CU495" s="21"/>
      <c r="CV495" s="21"/>
      <c r="CW495" s="21"/>
      <c r="CX495" s="21"/>
      <c r="CY495" s="21"/>
      <c r="CZ495" s="21"/>
      <c r="DA495" s="21"/>
      <c r="DB495" s="21"/>
      <c r="DC495" s="21"/>
      <c r="DD495" s="21"/>
      <c r="DE495" s="21"/>
      <c r="DF495" s="21"/>
      <c r="DG495" s="21"/>
      <c r="DH495" s="21"/>
      <c r="DI495" s="21"/>
      <c r="DJ495" s="21"/>
      <c r="DK495" s="21"/>
      <c r="DL495" s="21"/>
      <c r="DM495" s="21"/>
      <c r="DN495" s="21"/>
      <c r="DO495" s="21"/>
      <c r="DP495" s="21"/>
      <c r="DQ495" s="21"/>
      <c r="DR495" s="21"/>
      <c r="DS495" s="21"/>
      <c r="DT495" s="21"/>
      <c r="DU495" s="21"/>
      <c r="DV495" s="21"/>
    </row>
    <row r="496" spans="1:12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  <c r="BQ496" s="21"/>
      <c r="BR496" s="21"/>
      <c r="BS496" s="21"/>
      <c r="BT496" s="21"/>
      <c r="BU496" s="21"/>
      <c r="BV496" s="21"/>
      <c r="BW496" s="21"/>
      <c r="BX496" s="21"/>
      <c r="BY496" s="21"/>
      <c r="BZ496" s="21"/>
      <c r="CA496" s="21"/>
      <c r="CB496" s="21"/>
      <c r="CC496" s="21"/>
      <c r="CD496" s="21"/>
      <c r="CE496" s="21"/>
      <c r="CF496" s="21"/>
      <c r="CG496" s="21"/>
      <c r="CH496" s="21"/>
      <c r="CI496" s="21"/>
      <c r="CJ496" s="21"/>
      <c r="CK496" s="21"/>
      <c r="CL496" s="21"/>
      <c r="CM496" s="21"/>
      <c r="CN496" s="21"/>
      <c r="CO496" s="21"/>
      <c r="CP496" s="21"/>
      <c r="CQ496" s="21"/>
      <c r="CR496" s="21"/>
      <c r="CS496" s="21"/>
      <c r="CT496" s="21"/>
      <c r="CU496" s="21"/>
      <c r="CV496" s="21"/>
      <c r="CW496" s="21"/>
      <c r="CX496" s="21"/>
      <c r="CY496" s="21"/>
      <c r="CZ496" s="21"/>
      <c r="DA496" s="21"/>
      <c r="DB496" s="21"/>
      <c r="DC496" s="21"/>
      <c r="DD496" s="21"/>
      <c r="DE496" s="21"/>
      <c r="DF496" s="21"/>
      <c r="DG496" s="21"/>
      <c r="DH496" s="21"/>
      <c r="DI496" s="21"/>
      <c r="DJ496" s="21"/>
      <c r="DK496" s="21"/>
      <c r="DL496" s="21"/>
      <c r="DM496" s="21"/>
      <c r="DN496" s="21"/>
      <c r="DO496" s="21"/>
      <c r="DP496" s="21"/>
      <c r="DQ496" s="21"/>
      <c r="DR496" s="21"/>
      <c r="DS496" s="21"/>
      <c r="DT496" s="21"/>
      <c r="DU496" s="21"/>
      <c r="DV496" s="21"/>
    </row>
    <row r="497" spans="1:126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1"/>
      <c r="BT497" s="21"/>
      <c r="BU497" s="21"/>
      <c r="BV497" s="21"/>
      <c r="BW497" s="21"/>
      <c r="BX497" s="21"/>
      <c r="BY497" s="21"/>
      <c r="BZ497" s="21"/>
      <c r="CA497" s="21"/>
      <c r="CB497" s="21"/>
      <c r="CC497" s="21"/>
      <c r="CD497" s="21"/>
      <c r="CE497" s="21"/>
      <c r="CF497" s="21"/>
      <c r="CG497" s="21"/>
      <c r="CH497" s="21"/>
      <c r="CI497" s="21"/>
      <c r="CJ497" s="21"/>
      <c r="CK497" s="21"/>
      <c r="CL497" s="21"/>
      <c r="CM497" s="21"/>
      <c r="CN497" s="21"/>
      <c r="CO497" s="21"/>
      <c r="CP497" s="21"/>
      <c r="CQ497" s="21"/>
      <c r="CR497" s="21"/>
      <c r="CS497" s="21"/>
      <c r="CT497" s="21"/>
      <c r="CU497" s="21"/>
      <c r="CV497" s="21"/>
      <c r="CW497" s="21"/>
      <c r="CX497" s="21"/>
      <c r="CY497" s="21"/>
      <c r="CZ497" s="21"/>
      <c r="DA497" s="21"/>
      <c r="DB497" s="21"/>
      <c r="DC497" s="21"/>
      <c r="DD497" s="21"/>
      <c r="DE497" s="21"/>
      <c r="DF497" s="21"/>
      <c r="DG497" s="21"/>
      <c r="DH497" s="21"/>
      <c r="DI497" s="21"/>
      <c r="DJ497" s="21"/>
      <c r="DK497" s="21"/>
      <c r="DL497" s="21"/>
      <c r="DM497" s="21"/>
      <c r="DN497" s="21"/>
      <c r="DO497" s="21"/>
      <c r="DP497" s="21"/>
      <c r="DQ497" s="21"/>
      <c r="DR497" s="21"/>
      <c r="DS497" s="21"/>
      <c r="DT497" s="21"/>
      <c r="DU497" s="21"/>
      <c r="DV497" s="21"/>
    </row>
    <row r="498" spans="1:126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1"/>
      <c r="BT498" s="21"/>
      <c r="BU498" s="21"/>
      <c r="BV498" s="21"/>
      <c r="BW498" s="21"/>
      <c r="BX498" s="21"/>
      <c r="BY498" s="21"/>
      <c r="BZ498" s="21"/>
      <c r="CA498" s="21"/>
      <c r="CB498" s="21"/>
      <c r="CC498" s="21"/>
      <c r="CD498" s="21"/>
      <c r="CE498" s="21"/>
      <c r="CF498" s="21"/>
      <c r="CG498" s="21"/>
      <c r="CH498" s="21"/>
      <c r="CI498" s="21"/>
      <c r="CJ498" s="21"/>
      <c r="CK498" s="21"/>
      <c r="CL498" s="21"/>
      <c r="CM498" s="21"/>
      <c r="CN498" s="21"/>
      <c r="CO498" s="21"/>
      <c r="CP498" s="21"/>
      <c r="CQ498" s="21"/>
      <c r="CR498" s="21"/>
      <c r="CS498" s="21"/>
      <c r="CT498" s="21"/>
      <c r="CU498" s="21"/>
      <c r="CV498" s="21"/>
      <c r="CW498" s="21"/>
      <c r="CX498" s="21"/>
      <c r="CY498" s="21"/>
      <c r="CZ498" s="21"/>
      <c r="DA498" s="21"/>
      <c r="DB498" s="21"/>
      <c r="DC498" s="21"/>
      <c r="DD498" s="21"/>
      <c r="DE498" s="21"/>
      <c r="DF498" s="21"/>
      <c r="DG498" s="21"/>
      <c r="DH498" s="21"/>
      <c r="DI498" s="21"/>
      <c r="DJ498" s="21"/>
      <c r="DK498" s="21"/>
      <c r="DL498" s="21"/>
      <c r="DM498" s="21"/>
      <c r="DN498" s="21"/>
      <c r="DO498" s="21"/>
      <c r="DP498" s="21"/>
      <c r="DQ498" s="21"/>
      <c r="DR498" s="21"/>
      <c r="DS498" s="21"/>
      <c r="DT498" s="21"/>
      <c r="DU498" s="21"/>
      <c r="DV498" s="21"/>
    </row>
    <row r="499" spans="1:126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1"/>
      <c r="BT499" s="21"/>
      <c r="BU499" s="21"/>
      <c r="BV499" s="21"/>
      <c r="BW499" s="21"/>
      <c r="BX499" s="21"/>
      <c r="BY499" s="21"/>
      <c r="BZ499" s="21"/>
      <c r="CA499" s="21"/>
      <c r="CB499" s="21"/>
      <c r="CC499" s="21"/>
      <c r="CD499" s="21"/>
      <c r="CE499" s="21"/>
      <c r="CF499" s="21"/>
      <c r="CG499" s="21"/>
      <c r="CH499" s="21"/>
      <c r="CI499" s="21"/>
      <c r="CJ499" s="21"/>
      <c r="CK499" s="21"/>
      <c r="CL499" s="21"/>
      <c r="CM499" s="21"/>
      <c r="CN499" s="21"/>
      <c r="CO499" s="21"/>
      <c r="CP499" s="21"/>
      <c r="CQ499" s="21"/>
      <c r="CR499" s="21"/>
      <c r="CS499" s="21"/>
      <c r="CT499" s="21"/>
      <c r="CU499" s="21"/>
      <c r="CV499" s="21"/>
      <c r="CW499" s="21"/>
      <c r="CX499" s="21"/>
      <c r="CY499" s="21"/>
      <c r="CZ499" s="21"/>
      <c r="DA499" s="21"/>
      <c r="DB499" s="21"/>
      <c r="DC499" s="21"/>
      <c r="DD499" s="21"/>
      <c r="DE499" s="21"/>
      <c r="DF499" s="21"/>
      <c r="DG499" s="21"/>
      <c r="DH499" s="21"/>
      <c r="DI499" s="21"/>
      <c r="DJ499" s="21"/>
      <c r="DK499" s="21"/>
      <c r="DL499" s="21"/>
      <c r="DM499" s="21"/>
      <c r="DN499" s="21"/>
      <c r="DO499" s="21"/>
      <c r="DP499" s="21"/>
      <c r="DQ499" s="21"/>
      <c r="DR499" s="21"/>
      <c r="DS499" s="21"/>
      <c r="DT499" s="21"/>
      <c r="DU499" s="21"/>
      <c r="DV499" s="21"/>
    </row>
    <row r="500" spans="1:126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  <c r="BQ500" s="21"/>
      <c r="BR500" s="21"/>
      <c r="BS500" s="21"/>
      <c r="BT500" s="21"/>
      <c r="BU500" s="21"/>
      <c r="BV500" s="21"/>
      <c r="BW500" s="21"/>
      <c r="BX500" s="21"/>
      <c r="BY500" s="21"/>
      <c r="BZ500" s="21"/>
      <c r="CA500" s="21"/>
      <c r="CB500" s="21"/>
      <c r="CC500" s="21"/>
      <c r="CD500" s="21"/>
      <c r="CE500" s="21"/>
      <c r="CF500" s="21"/>
      <c r="CG500" s="21"/>
      <c r="CH500" s="21"/>
      <c r="CI500" s="21"/>
      <c r="CJ500" s="21"/>
      <c r="CK500" s="21"/>
      <c r="CL500" s="21"/>
      <c r="CM500" s="21"/>
      <c r="CN500" s="21"/>
      <c r="CO500" s="21"/>
      <c r="CP500" s="21"/>
      <c r="CQ500" s="21"/>
      <c r="CR500" s="21"/>
      <c r="CS500" s="21"/>
      <c r="CT500" s="21"/>
      <c r="CU500" s="21"/>
      <c r="CV500" s="21"/>
      <c r="CW500" s="21"/>
      <c r="CX500" s="21"/>
      <c r="CY500" s="21"/>
      <c r="CZ500" s="21"/>
      <c r="DA500" s="21"/>
      <c r="DB500" s="21"/>
      <c r="DC500" s="21"/>
      <c r="DD500" s="21"/>
      <c r="DE500" s="21"/>
      <c r="DF500" s="21"/>
      <c r="DG500" s="21"/>
      <c r="DH500" s="21"/>
      <c r="DI500" s="21"/>
      <c r="DJ500" s="21"/>
      <c r="DK500" s="21"/>
      <c r="DL500" s="21"/>
      <c r="DM500" s="21"/>
      <c r="DN500" s="21"/>
      <c r="DO500" s="21"/>
      <c r="DP500" s="21"/>
      <c r="DQ500" s="21"/>
      <c r="DR500" s="21"/>
      <c r="DS500" s="21"/>
      <c r="DT500" s="21"/>
      <c r="DU500" s="21"/>
      <c r="DV500" s="21"/>
    </row>
    <row r="501" spans="1:126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1"/>
      <c r="BT501" s="21"/>
      <c r="BU501" s="21"/>
      <c r="BV501" s="21"/>
      <c r="BW501" s="21"/>
      <c r="BX501" s="21"/>
      <c r="BY501" s="21"/>
      <c r="BZ501" s="21"/>
      <c r="CA501" s="21"/>
      <c r="CB501" s="21"/>
      <c r="CC501" s="21"/>
      <c r="CD501" s="21"/>
      <c r="CE501" s="21"/>
      <c r="CF501" s="21"/>
      <c r="CG501" s="21"/>
      <c r="CH501" s="21"/>
      <c r="CI501" s="21"/>
      <c r="CJ501" s="21"/>
      <c r="CK501" s="21"/>
      <c r="CL501" s="21"/>
      <c r="CM501" s="21"/>
      <c r="CN501" s="21"/>
      <c r="CO501" s="21"/>
      <c r="CP501" s="21"/>
      <c r="CQ501" s="21"/>
      <c r="CR501" s="21"/>
      <c r="CS501" s="21"/>
      <c r="CT501" s="21"/>
      <c r="CU501" s="21"/>
      <c r="CV501" s="21"/>
      <c r="CW501" s="21"/>
      <c r="CX501" s="21"/>
      <c r="CY501" s="21"/>
      <c r="CZ501" s="21"/>
      <c r="DA501" s="21"/>
      <c r="DB501" s="21"/>
      <c r="DC501" s="21"/>
      <c r="DD501" s="21"/>
      <c r="DE501" s="21"/>
      <c r="DF501" s="21"/>
      <c r="DG501" s="21"/>
      <c r="DH501" s="21"/>
      <c r="DI501" s="21"/>
      <c r="DJ501" s="21"/>
      <c r="DK501" s="21"/>
      <c r="DL501" s="21"/>
      <c r="DM501" s="21"/>
      <c r="DN501" s="21"/>
      <c r="DO501" s="21"/>
      <c r="DP501" s="21"/>
      <c r="DQ501" s="21"/>
      <c r="DR501" s="21"/>
      <c r="DS501" s="21"/>
      <c r="DT501" s="21"/>
      <c r="DU501" s="21"/>
      <c r="DV501" s="21"/>
    </row>
    <row r="502" spans="1:126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1"/>
      <c r="BT502" s="21"/>
      <c r="BU502" s="21"/>
      <c r="BV502" s="21"/>
      <c r="BW502" s="21"/>
      <c r="BX502" s="21"/>
      <c r="BY502" s="21"/>
      <c r="BZ502" s="21"/>
      <c r="CA502" s="21"/>
      <c r="CB502" s="21"/>
      <c r="CC502" s="21"/>
      <c r="CD502" s="21"/>
      <c r="CE502" s="21"/>
      <c r="CF502" s="21"/>
      <c r="CG502" s="21"/>
      <c r="CH502" s="21"/>
      <c r="CI502" s="21"/>
      <c r="CJ502" s="21"/>
      <c r="CK502" s="21"/>
      <c r="CL502" s="21"/>
      <c r="CM502" s="21"/>
      <c r="CN502" s="21"/>
      <c r="CO502" s="21"/>
      <c r="CP502" s="21"/>
      <c r="CQ502" s="21"/>
      <c r="CR502" s="21"/>
      <c r="CS502" s="21"/>
      <c r="CT502" s="21"/>
      <c r="CU502" s="21"/>
      <c r="CV502" s="21"/>
      <c r="CW502" s="21"/>
      <c r="CX502" s="21"/>
      <c r="CY502" s="21"/>
      <c r="CZ502" s="21"/>
      <c r="DA502" s="21"/>
      <c r="DB502" s="21"/>
      <c r="DC502" s="21"/>
      <c r="DD502" s="21"/>
      <c r="DE502" s="21"/>
      <c r="DF502" s="21"/>
      <c r="DG502" s="21"/>
      <c r="DH502" s="21"/>
      <c r="DI502" s="21"/>
      <c r="DJ502" s="21"/>
      <c r="DK502" s="21"/>
      <c r="DL502" s="21"/>
      <c r="DM502" s="21"/>
      <c r="DN502" s="21"/>
      <c r="DO502" s="21"/>
      <c r="DP502" s="21"/>
      <c r="DQ502" s="21"/>
      <c r="DR502" s="21"/>
      <c r="DS502" s="21"/>
      <c r="DT502" s="21"/>
      <c r="DU502" s="21"/>
      <c r="DV502" s="21"/>
    </row>
    <row r="503" spans="1:126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1"/>
      <c r="BT503" s="21"/>
      <c r="BU503" s="21"/>
      <c r="BV503" s="21"/>
      <c r="BW503" s="21"/>
      <c r="BX503" s="21"/>
      <c r="BY503" s="21"/>
      <c r="BZ503" s="21"/>
      <c r="CA503" s="21"/>
      <c r="CB503" s="21"/>
      <c r="CC503" s="21"/>
      <c r="CD503" s="21"/>
      <c r="CE503" s="21"/>
      <c r="CF503" s="21"/>
      <c r="CG503" s="21"/>
      <c r="CH503" s="21"/>
      <c r="CI503" s="21"/>
      <c r="CJ503" s="21"/>
      <c r="CK503" s="21"/>
      <c r="CL503" s="21"/>
      <c r="CM503" s="21"/>
      <c r="CN503" s="21"/>
      <c r="CO503" s="21"/>
      <c r="CP503" s="21"/>
      <c r="CQ503" s="21"/>
      <c r="CR503" s="21"/>
      <c r="CS503" s="21"/>
      <c r="CT503" s="21"/>
      <c r="CU503" s="21"/>
      <c r="CV503" s="21"/>
      <c r="CW503" s="21"/>
      <c r="CX503" s="21"/>
      <c r="CY503" s="21"/>
      <c r="CZ503" s="21"/>
      <c r="DA503" s="21"/>
      <c r="DB503" s="21"/>
      <c r="DC503" s="21"/>
      <c r="DD503" s="21"/>
      <c r="DE503" s="21"/>
      <c r="DF503" s="21"/>
      <c r="DG503" s="21"/>
      <c r="DH503" s="21"/>
      <c r="DI503" s="21"/>
      <c r="DJ503" s="21"/>
      <c r="DK503" s="21"/>
      <c r="DL503" s="21"/>
      <c r="DM503" s="21"/>
      <c r="DN503" s="21"/>
      <c r="DO503" s="21"/>
      <c r="DP503" s="21"/>
      <c r="DQ503" s="21"/>
      <c r="DR503" s="21"/>
      <c r="DS503" s="21"/>
      <c r="DT503" s="21"/>
      <c r="DU503" s="21"/>
      <c r="DV503" s="21"/>
    </row>
    <row r="504" spans="1:126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1"/>
      <c r="BT504" s="21"/>
      <c r="BU504" s="21"/>
      <c r="BV504" s="21"/>
      <c r="BW504" s="21"/>
      <c r="BX504" s="21"/>
      <c r="BY504" s="21"/>
      <c r="BZ504" s="21"/>
      <c r="CA504" s="21"/>
      <c r="CB504" s="21"/>
      <c r="CC504" s="21"/>
      <c r="CD504" s="21"/>
      <c r="CE504" s="21"/>
      <c r="CF504" s="21"/>
      <c r="CG504" s="21"/>
      <c r="CH504" s="21"/>
      <c r="CI504" s="21"/>
      <c r="CJ504" s="21"/>
      <c r="CK504" s="21"/>
      <c r="CL504" s="21"/>
      <c r="CM504" s="21"/>
      <c r="CN504" s="21"/>
      <c r="CO504" s="21"/>
      <c r="CP504" s="21"/>
      <c r="CQ504" s="21"/>
      <c r="CR504" s="21"/>
      <c r="CS504" s="21"/>
      <c r="CT504" s="21"/>
      <c r="CU504" s="21"/>
      <c r="CV504" s="21"/>
      <c r="CW504" s="21"/>
      <c r="CX504" s="21"/>
      <c r="CY504" s="21"/>
      <c r="CZ504" s="21"/>
      <c r="DA504" s="21"/>
      <c r="DB504" s="21"/>
      <c r="DC504" s="21"/>
      <c r="DD504" s="21"/>
      <c r="DE504" s="21"/>
      <c r="DF504" s="21"/>
      <c r="DG504" s="21"/>
      <c r="DH504" s="21"/>
      <c r="DI504" s="21"/>
      <c r="DJ504" s="21"/>
      <c r="DK504" s="21"/>
      <c r="DL504" s="21"/>
      <c r="DM504" s="21"/>
      <c r="DN504" s="21"/>
      <c r="DO504" s="21"/>
      <c r="DP504" s="21"/>
      <c r="DQ504" s="21"/>
      <c r="DR504" s="21"/>
      <c r="DS504" s="21"/>
      <c r="DT504" s="21"/>
      <c r="DU504" s="21"/>
      <c r="DV504" s="21"/>
    </row>
    <row r="505" spans="1:126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1"/>
      <c r="BT505" s="21"/>
      <c r="BU505" s="21"/>
      <c r="BV505" s="21"/>
      <c r="BW505" s="21"/>
      <c r="BX505" s="21"/>
      <c r="BY505" s="21"/>
      <c r="BZ505" s="21"/>
      <c r="CA505" s="21"/>
      <c r="CB505" s="21"/>
      <c r="CC505" s="21"/>
      <c r="CD505" s="21"/>
      <c r="CE505" s="21"/>
      <c r="CF505" s="21"/>
      <c r="CG505" s="21"/>
      <c r="CH505" s="21"/>
      <c r="CI505" s="21"/>
      <c r="CJ505" s="21"/>
      <c r="CK505" s="21"/>
      <c r="CL505" s="21"/>
      <c r="CM505" s="21"/>
      <c r="CN505" s="21"/>
      <c r="CO505" s="21"/>
      <c r="CP505" s="21"/>
      <c r="CQ505" s="21"/>
      <c r="CR505" s="21"/>
      <c r="CS505" s="21"/>
      <c r="CT505" s="21"/>
      <c r="CU505" s="21"/>
      <c r="CV505" s="21"/>
      <c r="CW505" s="21"/>
      <c r="CX505" s="21"/>
      <c r="CY505" s="21"/>
      <c r="CZ505" s="21"/>
      <c r="DA505" s="21"/>
      <c r="DB505" s="21"/>
      <c r="DC505" s="21"/>
      <c r="DD505" s="21"/>
      <c r="DE505" s="21"/>
      <c r="DF505" s="21"/>
      <c r="DG505" s="21"/>
      <c r="DH505" s="21"/>
      <c r="DI505" s="21"/>
      <c r="DJ505" s="21"/>
      <c r="DK505" s="21"/>
      <c r="DL505" s="21"/>
      <c r="DM505" s="21"/>
      <c r="DN505" s="21"/>
      <c r="DO505" s="21"/>
      <c r="DP505" s="21"/>
      <c r="DQ505" s="21"/>
      <c r="DR505" s="21"/>
      <c r="DS505" s="21"/>
      <c r="DT505" s="21"/>
      <c r="DU505" s="21"/>
      <c r="DV505" s="21"/>
    </row>
    <row r="506" spans="1:12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1"/>
      <c r="BT506" s="21"/>
      <c r="BU506" s="21"/>
      <c r="BV506" s="21"/>
      <c r="BW506" s="21"/>
      <c r="BX506" s="21"/>
      <c r="BY506" s="21"/>
      <c r="BZ506" s="21"/>
      <c r="CA506" s="21"/>
      <c r="CB506" s="21"/>
      <c r="CC506" s="21"/>
      <c r="CD506" s="21"/>
      <c r="CE506" s="21"/>
      <c r="CF506" s="21"/>
      <c r="CG506" s="21"/>
      <c r="CH506" s="21"/>
      <c r="CI506" s="21"/>
      <c r="CJ506" s="21"/>
      <c r="CK506" s="21"/>
      <c r="CL506" s="21"/>
      <c r="CM506" s="21"/>
      <c r="CN506" s="21"/>
      <c r="CO506" s="21"/>
      <c r="CP506" s="21"/>
      <c r="CQ506" s="21"/>
      <c r="CR506" s="21"/>
      <c r="CS506" s="21"/>
      <c r="CT506" s="21"/>
      <c r="CU506" s="21"/>
      <c r="CV506" s="21"/>
      <c r="CW506" s="21"/>
      <c r="CX506" s="21"/>
      <c r="CY506" s="21"/>
      <c r="CZ506" s="21"/>
      <c r="DA506" s="21"/>
      <c r="DB506" s="21"/>
      <c r="DC506" s="21"/>
      <c r="DD506" s="21"/>
      <c r="DE506" s="21"/>
      <c r="DF506" s="21"/>
      <c r="DG506" s="21"/>
      <c r="DH506" s="21"/>
      <c r="DI506" s="21"/>
      <c r="DJ506" s="21"/>
      <c r="DK506" s="21"/>
      <c r="DL506" s="21"/>
      <c r="DM506" s="21"/>
      <c r="DN506" s="21"/>
      <c r="DO506" s="21"/>
      <c r="DP506" s="21"/>
      <c r="DQ506" s="21"/>
      <c r="DR506" s="21"/>
      <c r="DS506" s="21"/>
      <c r="DT506" s="21"/>
      <c r="DU506" s="21"/>
      <c r="DV506" s="21"/>
    </row>
    <row r="507" spans="1:126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1"/>
      <c r="BT507" s="21"/>
      <c r="BU507" s="21"/>
      <c r="BV507" s="21"/>
      <c r="BW507" s="21"/>
      <c r="BX507" s="21"/>
      <c r="BY507" s="21"/>
      <c r="BZ507" s="21"/>
      <c r="CA507" s="21"/>
      <c r="CB507" s="21"/>
      <c r="CC507" s="21"/>
      <c r="CD507" s="21"/>
      <c r="CE507" s="21"/>
      <c r="CF507" s="21"/>
      <c r="CG507" s="21"/>
      <c r="CH507" s="21"/>
      <c r="CI507" s="21"/>
      <c r="CJ507" s="21"/>
      <c r="CK507" s="21"/>
      <c r="CL507" s="21"/>
      <c r="CM507" s="21"/>
      <c r="CN507" s="21"/>
      <c r="CO507" s="21"/>
      <c r="CP507" s="21"/>
      <c r="CQ507" s="21"/>
      <c r="CR507" s="21"/>
      <c r="CS507" s="21"/>
      <c r="CT507" s="21"/>
      <c r="CU507" s="21"/>
      <c r="CV507" s="21"/>
      <c r="CW507" s="21"/>
      <c r="CX507" s="21"/>
      <c r="CY507" s="21"/>
      <c r="CZ507" s="21"/>
      <c r="DA507" s="21"/>
      <c r="DB507" s="21"/>
      <c r="DC507" s="21"/>
      <c r="DD507" s="21"/>
      <c r="DE507" s="21"/>
      <c r="DF507" s="21"/>
      <c r="DG507" s="21"/>
      <c r="DH507" s="21"/>
      <c r="DI507" s="21"/>
      <c r="DJ507" s="21"/>
      <c r="DK507" s="21"/>
      <c r="DL507" s="21"/>
      <c r="DM507" s="21"/>
      <c r="DN507" s="21"/>
      <c r="DO507" s="21"/>
      <c r="DP507" s="21"/>
      <c r="DQ507" s="21"/>
      <c r="DR507" s="21"/>
      <c r="DS507" s="21"/>
      <c r="DT507" s="21"/>
      <c r="DU507" s="21"/>
      <c r="DV507" s="21"/>
    </row>
    <row r="508" spans="1:126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  <c r="BM508" s="21"/>
      <c r="BN508" s="21"/>
      <c r="BO508" s="21"/>
      <c r="BP508" s="21"/>
      <c r="BQ508" s="21"/>
      <c r="BR508" s="21"/>
      <c r="BS508" s="21"/>
      <c r="BT508" s="21"/>
      <c r="BU508" s="21"/>
      <c r="BV508" s="21"/>
      <c r="BW508" s="21"/>
      <c r="BX508" s="21"/>
      <c r="BY508" s="21"/>
      <c r="BZ508" s="21"/>
      <c r="CA508" s="21"/>
      <c r="CB508" s="21"/>
      <c r="CC508" s="21"/>
      <c r="CD508" s="21"/>
      <c r="CE508" s="21"/>
      <c r="CF508" s="21"/>
      <c r="CG508" s="21"/>
      <c r="CH508" s="21"/>
      <c r="CI508" s="21"/>
      <c r="CJ508" s="21"/>
      <c r="CK508" s="21"/>
      <c r="CL508" s="21"/>
      <c r="CM508" s="21"/>
      <c r="CN508" s="21"/>
      <c r="CO508" s="21"/>
      <c r="CP508" s="21"/>
      <c r="CQ508" s="21"/>
      <c r="CR508" s="21"/>
      <c r="CS508" s="21"/>
      <c r="CT508" s="21"/>
      <c r="CU508" s="21"/>
      <c r="CV508" s="21"/>
      <c r="CW508" s="21"/>
      <c r="CX508" s="21"/>
      <c r="CY508" s="21"/>
      <c r="CZ508" s="21"/>
      <c r="DA508" s="21"/>
      <c r="DB508" s="21"/>
      <c r="DC508" s="21"/>
      <c r="DD508" s="21"/>
      <c r="DE508" s="21"/>
      <c r="DF508" s="21"/>
      <c r="DG508" s="21"/>
      <c r="DH508" s="21"/>
      <c r="DI508" s="21"/>
      <c r="DJ508" s="21"/>
      <c r="DK508" s="21"/>
      <c r="DL508" s="21"/>
      <c r="DM508" s="21"/>
      <c r="DN508" s="21"/>
      <c r="DO508" s="21"/>
      <c r="DP508" s="21"/>
      <c r="DQ508" s="21"/>
      <c r="DR508" s="21"/>
      <c r="DS508" s="21"/>
      <c r="DT508" s="21"/>
      <c r="DU508" s="21"/>
      <c r="DV508" s="21"/>
    </row>
    <row r="509" spans="1:126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  <c r="BM509" s="21"/>
      <c r="BN509" s="21"/>
      <c r="BO509" s="21"/>
      <c r="BP509" s="21"/>
      <c r="BQ509" s="21"/>
      <c r="BR509" s="21"/>
      <c r="BS509" s="21"/>
      <c r="BT509" s="21"/>
      <c r="BU509" s="21"/>
      <c r="BV509" s="21"/>
      <c r="BW509" s="21"/>
      <c r="BX509" s="21"/>
      <c r="BY509" s="21"/>
      <c r="BZ509" s="21"/>
      <c r="CA509" s="21"/>
      <c r="CB509" s="21"/>
      <c r="CC509" s="21"/>
      <c r="CD509" s="21"/>
      <c r="CE509" s="21"/>
      <c r="CF509" s="21"/>
      <c r="CG509" s="21"/>
      <c r="CH509" s="21"/>
      <c r="CI509" s="21"/>
      <c r="CJ509" s="21"/>
      <c r="CK509" s="21"/>
      <c r="CL509" s="21"/>
      <c r="CM509" s="21"/>
      <c r="CN509" s="21"/>
      <c r="CO509" s="21"/>
      <c r="CP509" s="21"/>
      <c r="CQ509" s="21"/>
      <c r="CR509" s="21"/>
      <c r="CS509" s="21"/>
      <c r="CT509" s="21"/>
      <c r="CU509" s="21"/>
      <c r="CV509" s="21"/>
      <c r="CW509" s="21"/>
      <c r="CX509" s="21"/>
      <c r="CY509" s="21"/>
      <c r="CZ509" s="21"/>
      <c r="DA509" s="21"/>
      <c r="DB509" s="21"/>
      <c r="DC509" s="21"/>
      <c r="DD509" s="21"/>
      <c r="DE509" s="21"/>
      <c r="DF509" s="21"/>
      <c r="DG509" s="21"/>
      <c r="DH509" s="21"/>
      <c r="DI509" s="21"/>
      <c r="DJ509" s="21"/>
      <c r="DK509" s="21"/>
      <c r="DL509" s="21"/>
      <c r="DM509" s="21"/>
      <c r="DN509" s="21"/>
      <c r="DO509" s="21"/>
      <c r="DP509" s="21"/>
      <c r="DQ509" s="21"/>
      <c r="DR509" s="21"/>
      <c r="DS509" s="21"/>
      <c r="DT509" s="21"/>
      <c r="DU509" s="21"/>
      <c r="DV509" s="21"/>
    </row>
    <row r="510" spans="1:126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  <c r="BM510" s="21"/>
      <c r="BN510" s="21"/>
      <c r="BO510" s="21"/>
      <c r="BP510" s="21"/>
      <c r="BQ510" s="21"/>
      <c r="BR510" s="21"/>
      <c r="BS510" s="21"/>
      <c r="BT510" s="21"/>
      <c r="BU510" s="21"/>
      <c r="BV510" s="21"/>
      <c r="BW510" s="21"/>
      <c r="BX510" s="21"/>
      <c r="BY510" s="21"/>
      <c r="BZ510" s="21"/>
      <c r="CA510" s="21"/>
      <c r="CB510" s="21"/>
      <c r="CC510" s="21"/>
      <c r="CD510" s="21"/>
      <c r="CE510" s="21"/>
      <c r="CF510" s="21"/>
      <c r="CG510" s="21"/>
      <c r="CH510" s="21"/>
      <c r="CI510" s="21"/>
      <c r="CJ510" s="21"/>
      <c r="CK510" s="21"/>
      <c r="CL510" s="21"/>
      <c r="CM510" s="21"/>
      <c r="CN510" s="21"/>
      <c r="CO510" s="21"/>
      <c r="CP510" s="21"/>
      <c r="CQ510" s="21"/>
      <c r="CR510" s="21"/>
      <c r="CS510" s="21"/>
      <c r="CT510" s="21"/>
      <c r="CU510" s="21"/>
      <c r="CV510" s="21"/>
      <c r="CW510" s="21"/>
      <c r="CX510" s="21"/>
      <c r="CY510" s="21"/>
      <c r="CZ510" s="21"/>
      <c r="DA510" s="21"/>
      <c r="DB510" s="21"/>
      <c r="DC510" s="21"/>
      <c r="DD510" s="21"/>
      <c r="DE510" s="21"/>
      <c r="DF510" s="21"/>
      <c r="DG510" s="21"/>
      <c r="DH510" s="21"/>
      <c r="DI510" s="21"/>
      <c r="DJ510" s="21"/>
      <c r="DK510" s="21"/>
      <c r="DL510" s="21"/>
      <c r="DM510" s="21"/>
      <c r="DN510" s="21"/>
      <c r="DO510" s="21"/>
      <c r="DP510" s="21"/>
      <c r="DQ510" s="21"/>
      <c r="DR510" s="21"/>
      <c r="DS510" s="21"/>
      <c r="DT510" s="21"/>
      <c r="DU510" s="21"/>
      <c r="DV510" s="21"/>
    </row>
    <row r="511" spans="1:126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  <c r="BM511" s="21"/>
      <c r="BN511" s="21"/>
      <c r="BO511" s="21"/>
      <c r="BP511" s="21"/>
      <c r="BQ511" s="21"/>
      <c r="BR511" s="21"/>
      <c r="BS511" s="21"/>
      <c r="BT511" s="21"/>
      <c r="BU511" s="21"/>
      <c r="BV511" s="21"/>
      <c r="BW511" s="21"/>
      <c r="BX511" s="21"/>
      <c r="BY511" s="21"/>
      <c r="BZ511" s="21"/>
      <c r="CA511" s="21"/>
      <c r="CB511" s="21"/>
      <c r="CC511" s="21"/>
      <c r="CD511" s="21"/>
      <c r="CE511" s="21"/>
      <c r="CF511" s="21"/>
      <c r="CG511" s="21"/>
      <c r="CH511" s="21"/>
      <c r="CI511" s="21"/>
      <c r="CJ511" s="21"/>
      <c r="CK511" s="21"/>
      <c r="CL511" s="21"/>
      <c r="CM511" s="21"/>
      <c r="CN511" s="21"/>
      <c r="CO511" s="21"/>
      <c r="CP511" s="21"/>
      <c r="CQ511" s="21"/>
      <c r="CR511" s="21"/>
      <c r="CS511" s="21"/>
      <c r="CT511" s="21"/>
      <c r="CU511" s="21"/>
      <c r="CV511" s="21"/>
      <c r="CW511" s="21"/>
      <c r="CX511" s="21"/>
      <c r="CY511" s="21"/>
      <c r="CZ511" s="21"/>
      <c r="DA511" s="21"/>
      <c r="DB511" s="21"/>
      <c r="DC511" s="21"/>
      <c r="DD511" s="21"/>
      <c r="DE511" s="21"/>
      <c r="DF511" s="21"/>
      <c r="DG511" s="21"/>
      <c r="DH511" s="21"/>
      <c r="DI511" s="21"/>
      <c r="DJ511" s="21"/>
      <c r="DK511" s="21"/>
      <c r="DL511" s="21"/>
      <c r="DM511" s="21"/>
      <c r="DN511" s="21"/>
      <c r="DO511" s="21"/>
      <c r="DP511" s="21"/>
      <c r="DQ511" s="21"/>
      <c r="DR511" s="21"/>
      <c r="DS511" s="21"/>
      <c r="DT511" s="21"/>
      <c r="DU511" s="21"/>
      <c r="DV511" s="21"/>
    </row>
    <row r="512" spans="1:126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  <c r="BM512" s="21"/>
      <c r="BN512" s="21"/>
      <c r="BO512" s="21"/>
      <c r="BP512" s="21"/>
      <c r="BQ512" s="21"/>
      <c r="BR512" s="21"/>
      <c r="BS512" s="21"/>
      <c r="BT512" s="21"/>
      <c r="BU512" s="21"/>
      <c r="BV512" s="21"/>
      <c r="BW512" s="21"/>
      <c r="BX512" s="21"/>
      <c r="BY512" s="21"/>
      <c r="BZ512" s="21"/>
      <c r="CA512" s="21"/>
      <c r="CB512" s="21"/>
      <c r="CC512" s="21"/>
      <c r="CD512" s="21"/>
      <c r="CE512" s="21"/>
      <c r="CF512" s="21"/>
      <c r="CG512" s="21"/>
      <c r="CH512" s="21"/>
      <c r="CI512" s="21"/>
      <c r="CJ512" s="21"/>
      <c r="CK512" s="21"/>
      <c r="CL512" s="21"/>
      <c r="CM512" s="21"/>
      <c r="CN512" s="21"/>
      <c r="CO512" s="21"/>
      <c r="CP512" s="21"/>
      <c r="CQ512" s="21"/>
      <c r="CR512" s="21"/>
      <c r="CS512" s="21"/>
      <c r="CT512" s="21"/>
      <c r="CU512" s="21"/>
      <c r="CV512" s="21"/>
      <c r="CW512" s="21"/>
      <c r="CX512" s="21"/>
      <c r="CY512" s="21"/>
      <c r="CZ512" s="21"/>
      <c r="DA512" s="21"/>
      <c r="DB512" s="21"/>
      <c r="DC512" s="21"/>
      <c r="DD512" s="21"/>
      <c r="DE512" s="21"/>
      <c r="DF512" s="21"/>
      <c r="DG512" s="21"/>
      <c r="DH512" s="21"/>
      <c r="DI512" s="21"/>
      <c r="DJ512" s="21"/>
      <c r="DK512" s="21"/>
      <c r="DL512" s="21"/>
      <c r="DM512" s="21"/>
      <c r="DN512" s="21"/>
      <c r="DO512" s="21"/>
      <c r="DP512" s="21"/>
      <c r="DQ512" s="21"/>
      <c r="DR512" s="21"/>
      <c r="DS512" s="21"/>
      <c r="DT512" s="21"/>
      <c r="DU512" s="21"/>
      <c r="DV512" s="21"/>
    </row>
    <row r="513" spans="1:126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  <c r="BM513" s="21"/>
      <c r="BN513" s="21"/>
      <c r="BO513" s="21"/>
      <c r="BP513" s="21"/>
      <c r="BQ513" s="21"/>
      <c r="BR513" s="21"/>
      <c r="BS513" s="21"/>
      <c r="BT513" s="21"/>
      <c r="BU513" s="21"/>
      <c r="BV513" s="21"/>
      <c r="BW513" s="21"/>
      <c r="BX513" s="21"/>
      <c r="BY513" s="21"/>
      <c r="BZ513" s="21"/>
      <c r="CA513" s="21"/>
      <c r="CB513" s="21"/>
      <c r="CC513" s="21"/>
      <c r="CD513" s="21"/>
      <c r="CE513" s="21"/>
      <c r="CF513" s="21"/>
      <c r="CG513" s="21"/>
      <c r="CH513" s="21"/>
      <c r="CI513" s="21"/>
      <c r="CJ513" s="21"/>
      <c r="CK513" s="21"/>
      <c r="CL513" s="21"/>
      <c r="CM513" s="21"/>
      <c r="CN513" s="21"/>
      <c r="CO513" s="21"/>
      <c r="CP513" s="21"/>
      <c r="CQ513" s="21"/>
      <c r="CR513" s="21"/>
      <c r="CS513" s="21"/>
      <c r="CT513" s="21"/>
      <c r="CU513" s="21"/>
      <c r="CV513" s="21"/>
      <c r="CW513" s="21"/>
      <c r="CX513" s="21"/>
      <c r="CY513" s="21"/>
      <c r="CZ513" s="21"/>
      <c r="DA513" s="21"/>
      <c r="DB513" s="21"/>
      <c r="DC513" s="21"/>
      <c r="DD513" s="21"/>
      <c r="DE513" s="21"/>
      <c r="DF513" s="21"/>
      <c r="DG513" s="21"/>
      <c r="DH513" s="21"/>
      <c r="DI513" s="21"/>
      <c r="DJ513" s="21"/>
      <c r="DK513" s="21"/>
      <c r="DL513" s="21"/>
      <c r="DM513" s="21"/>
      <c r="DN513" s="21"/>
      <c r="DO513" s="21"/>
      <c r="DP513" s="21"/>
      <c r="DQ513" s="21"/>
      <c r="DR513" s="21"/>
      <c r="DS513" s="21"/>
      <c r="DT513" s="21"/>
      <c r="DU513" s="21"/>
      <c r="DV513" s="21"/>
    </row>
    <row r="514" spans="1:126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  <c r="BM514" s="21"/>
      <c r="BN514" s="21"/>
      <c r="BO514" s="21"/>
      <c r="BP514" s="21"/>
      <c r="BQ514" s="21"/>
      <c r="BR514" s="21"/>
      <c r="BS514" s="21"/>
      <c r="BT514" s="21"/>
      <c r="BU514" s="21"/>
      <c r="BV514" s="21"/>
      <c r="BW514" s="21"/>
      <c r="BX514" s="21"/>
      <c r="BY514" s="21"/>
      <c r="BZ514" s="21"/>
      <c r="CA514" s="21"/>
      <c r="CB514" s="21"/>
      <c r="CC514" s="21"/>
      <c r="CD514" s="21"/>
      <c r="CE514" s="21"/>
      <c r="CF514" s="21"/>
      <c r="CG514" s="21"/>
      <c r="CH514" s="21"/>
      <c r="CI514" s="21"/>
      <c r="CJ514" s="21"/>
      <c r="CK514" s="21"/>
      <c r="CL514" s="21"/>
      <c r="CM514" s="21"/>
      <c r="CN514" s="21"/>
      <c r="CO514" s="21"/>
      <c r="CP514" s="21"/>
      <c r="CQ514" s="21"/>
      <c r="CR514" s="21"/>
      <c r="CS514" s="21"/>
      <c r="CT514" s="21"/>
      <c r="CU514" s="21"/>
      <c r="CV514" s="21"/>
      <c r="CW514" s="21"/>
      <c r="CX514" s="21"/>
      <c r="CY514" s="21"/>
      <c r="CZ514" s="21"/>
      <c r="DA514" s="21"/>
      <c r="DB514" s="21"/>
      <c r="DC514" s="21"/>
      <c r="DD514" s="21"/>
      <c r="DE514" s="21"/>
      <c r="DF514" s="21"/>
      <c r="DG514" s="21"/>
      <c r="DH514" s="21"/>
      <c r="DI514" s="21"/>
      <c r="DJ514" s="21"/>
      <c r="DK514" s="21"/>
      <c r="DL514" s="21"/>
      <c r="DM514" s="21"/>
      <c r="DN514" s="21"/>
      <c r="DO514" s="21"/>
      <c r="DP514" s="21"/>
      <c r="DQ514" s="21"/>
      <c r="DR514" s="21"/>
      <c r="DS514" s="21"/>
      <c r="DT514" s="21"/>
      <c r="DU514" s="21"/>
      <c r="DV514" s="21"/>
    </row>
    <row r="515" spans="1:126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  <c r="BM515" s="21"/>
      <c r="BN515" s="21"/>
      <c r="BO515" s="21"/>
      <c r="BP515" s="21"/>
      <c r="BQ515" s="21"/>
      <c r="BR515" s="21"/>
      <c r="BS515" s="21"/>
      <c r="BT515" s="21"/>
      <c r="BU515" s="21"/>
      <c r="BV515" s="21"/>
      <c r="BW515" s="21"/>
      <c r="BX515" s="21"/>
      <c r="BY515" s="21"/>
      <c r="BZ515" s="21"/>
      <c r="CA515" s="21"/>
      <c r="CB515" s="21"/>
      <c r="CC515" s="21"/>
      <c r="CD515" s="21"/>
      <c r="CE515" s="21"/>
      <c r="CF515" s="21"/>
      <c r="CG515" s="21"/>
      <c r="CH515" s="21"/>
      <c r="CI515" s="21"/>
      <c r="CJ515" s="21"/>
      <c r="CK515" s="21"/>
      <c r="CL515" s="21"/>
      <c r="CM515" s="21"/>
      <c r="CN515" s="21"/>
      <c r="CO515" s="21"/>
      <c r="CP515" s="21"/>
      <c r="CQ515" s="21"/>
      <c r="CR515" s="21"/>
      <c r="CS515" s="21"/>
      <c r="CT515" s="21"/>
      <c r="CU515" s="21"/>
      <c r="CV515" s="21"/>
      <c r="CW515" s="21"/>
      <c r="CX515" s="21"/>
      <c r="CY515" s="21"/>
      <c r="CZ515" s="21"/>
      <c r="DA515" s="21"/>
      <c r="DB515" s="21"/>
      <c r="DC515" s="21"/>
      <c r="DD515" s="21"/>
      <c r="DE515" s="21"/>
      <c r="DF515" s="21"/>
      <c r="DG515" s="21"/>
      <c r="DH515" s="21"/>
      <c r="DI515" s="21"/>
      <c r="DJ515" s="21"/>
      <c r="DK515" s="21"/>
      <c r="DL515" s="21"/>
      <c r="DM515" s="21"/>
      <c r="DN515" s="21"/>
      <c r="DO515" s="21"/>
      <c r="DP515" s="21"/>
      <c r="DQ515" s="21"/>
      <c r="DR515" s="21"/>
      <c r="DS515" s="21"/>
      <c r="DT515" s="21"/>
      <c r="DU515" s="21"/>
      <c r="DV515" s="21"/>
    </row>
    <row r="516" spans="1:12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  <c r="BM516" s="21"/>
      <c r="BN516" s="21"/>
      <c r="BO516" s="21"/>
      <c r="BP516" s="21"/>
      <c r="BQ516" s="21"/>
      <c r="BR516" s="21"/>
      <c r="BS516" s="21"/>
      <c r="BT516" s="21"/>
      <c r="BU516" s="21"/>
      <c r="BV516" s="21"/>
      <c r="BW516" s="21"/>
      <c r="BX516" s="21"/>
      <c r="BY516" s="21"/>
      <c r="BZ516" s="21"/>
      <c r="CA516" s="21"/>
      <c r="CB516" s="21"/>
      <c r="CC516" s="21"/>
      <c r="CD516" s="21"/>
      <c r="CE516" s="21"/>
      <c r="CF516" s="21"/>
      <c r="CG516" s="21"/>
      <c r="CH516" s="21"/>
      <c r="CI516" s="21"/>
      <c r="CJ516" s="21"/>
      <c r="CK516" s="21"/>
      <c r="CL516" s="21"/>
      <c r="CM516" s="21"/>
      <c r="CN516" s="21"/>
      <c r="CO516" s="21"/>
      <c r="CP516" s="21"/>
      <c r="CQ516" s="21"/>
      <c r="CR516" s="21"/>
      <c r="CS516" s="21"/>
      <c r="CT516" s="21"/>
      <c r="CU516" s="21"/>
      <c r="CV516" s="21"/>
      <c r="CW516" s="21"/>
      <c r="CX516" s="21"/>
      <c r="CY516" s="21"/>
      <c r="CZ516" s="21"/>
      <c r="DA516" s="21"/>
      <c r="DB516" s="21"/>
      <c r="DC516" s="21"/>
      <c r="DD516" s="21"/>
      <c r="DE516" s="21"/>
      <c r="DF516" s="21"/>
      <c r="DG516" s="21"/>
      <c r="DH516" s="21"/>
      <c r="DI516" s="21"/>
      <c r="DJ516" s="21"/>
      <c r="DK516" s="21"/>
      <c r="DL516" s="21"/>
      <c r="DM516" s="21"/>
      <c r="DN516" s="21"/>
      <c r="DO516" s="21"/>
      <c r="DP516" s="21"/>
      <c r="DQ516" s="21"/>
      <c r="DR516" s="21"/>
      <c r="DS516" s="21"/>
      <c r="DT516" s="21"/>
      <c r="DU516" s="21"/>
      <c r="DV516" s="21"/>
    </row>
    <row r="517" spans="1:126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  <c r="BM517" s="21"/>
      <c r="BN517" s="21"/>
      <c r="BO517" s="21"/>
      <c r="BP517" s="21"/>
      <c r="BQ517" s="21"/>
      <c r="BR517" s="21"/>
      <c r="BS517" s="21"/>
      <c r="BT517" s="21"/>
      <c r="BU517" s="21"/>
      <c r="BV517" s="21"/>
      <c r="BW517" s="21"/>
      <c r="BX517" s="21"/>
      <c r="BY517" s="21"/>
      <c r="BZ517" s="21"/>
      <c r="CA517" s="21"/>
      <c r="CB517" s="21"/>
      <c r="CC517" s="21"/>
      <c r="CD517" s="21"/>
      <c r="CE517" s="21"/>
      <c r="CF517" s="21"/>
      <c r="CG517" s="21"/>
      <c r="CH517" s="21"/>
      <c r="CI517" s="21"/>
      <c r="CJ517" s="21"/>
      <c r="CK517" s="21"/>
      <c r="CL517" s="21"/>
      <c r="CM517" s="21"/>
      <c r="CN517" s="21"/>
      <c r="CO517" s="21"/>
      <c r="CP517" s="21"/>
      <c r="CQ517" s="21"/>
      <c r="CR517" s="21"/>
      <c r="CS517" s="21"/>
      <c r="CT517" s="21"/>
      <c r="CU517" s="21"/>
      <c r="CV517" s="21"/>
      <c r="CW517" s="21"/>
      <c r="CX517" s="21"/>
      <c r="CY517" s="21"/>
      <c r="CZ517" s="21"/>
      <c r="DA517" s="21"/>
      <c r="DB517" s="21"/>
      <c r="DC517" s="21"/>
      <c r="DD517" s="21"/>
      <c r="DE517" s="21"/>
      <c r="DF517" s="21"/>
      <c r="DG517" s="21"/>
      <c r="DH517" s="21"/>
      <c r="DI517" s="21"/>
      <c r="DJ517" s="21"/>
      <c r="DK517" s="21"/>
      <c r="DL517" s="21"/>
      <c r="DM517" s="21"/>
      <c r="DN517" s="21"/>
      <c r="DO517" s="21"/>
      <c r="DP517" s="21"/>
      <c r="DQ517" s="21"/>
      <c r="DR517" s="21"/>
      <c r="DS517" s="21"/>
      <c r="DT517" s="21"/>
      <c r="DU517" s="21"/>
      <c r="DV517" s="21"/>
    </row>
    <row r="518" spans="1:126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  <c r="BM518" s="21"/>
      <c r="BN518" s="21"/>
      <c r="BO518" s="21"/>
      <c r="BP518" s="21"/>
      <c r="BQ518" s="21"/>
      <c r="BR518" s="21"/>
      <c r="BS518" s="21"/>
      <c r="BT518" s="21"/>
      <c r="BU518" s="21"/>
      <c r="BV518" s="21"/>
      <c r="BW518" s="21"/>
      <c r="BX518" s="21"/>
      <c r="BY518" s="21"/>
      <c r="BZ518" s="21"/>
      <c r="CA518" s="21"/>
      <c r="CB518" s="21"/>
      <c r="CC518" s="21"/>
      <c r="CD518" s="21"/>
      <c r="CE518" s="21"/>
      <c r="CF518" s="21"/>
      <c r="CG518" s="21"/>
      <c r="CH518" s="21"/>
      <c r="CI518" s="21"/>
      <c r="CJ518" s="21"/>
      <c r="CK518" s="21"/>
      <c r="CL518" s="21"/>
      <c r="CM518" s="21"/>
      <c r="CN518" s="21"/>
      <c r="CO518" s="21"/>
      <c r="CP518" s="21"/>
      <c r="CQ518" s="21"/>
      <c r="CR518" s="21"/>
      <c r="CS518" s="21"/>
      <c r="CT518" s="21"/>
      <c r="CU518" s="21"/>
      <c r="CV518" s="21"/>
      <c r="CW518" s="21"/>
      <c r="CX518" s="21"/>
      <c r="CY518" s="21"/>
      <c r="CZ518" s="21"/>
      <c r="DA518" s="21"/>
      <c r="DB518" s="21"/>
      <c r="DC518" s="21"/>
      <c r="DD518" s="21"/>
      <c r="DE518" s="21"/>
      <c r="DF518" s="21"/>
      <c r="DG518" s="21"/>
      <c r="DH518" s="21"/>
      <c r="DI518" s="21"/>
      <c r="DJ518" s="21"/>
      <c r="DK518" s="21"/>
      <c r="DL518" s="21"/>
      <c r="DM518" s="21"/>
      <c r="DN518" s="21"/>
      <c r="DO518" s="21"/>
      <c r="DP518" s="21"/>
      <c r="DQ518" s="21"/>
      <c r="DR518" s="21"/>
      <c r="DS518" s="21"/>
      <c r="DT518" s="21"/>
      <c r="DU518" s="21"/>
      <c r="DV518" s="21"/>
    </row>
    <row r="519" spans="1:126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1"/>
      <c r="BT519" s="21"/>
      <c r="BU519" s="21"/>
      <c r="BV519" s="21"/>
      <c r="BW519" s="21"/>
      <c r="BX519" s="21"/>
      <c r="BY519" s="21"/>
      <c r="BZ519" s="21"/>
      <c r="CA519" s="21"/>
      <c r="CB519" s="21"/>
      <c r="CC519" s="21"/>
      <c r="CD519" s="21"/>
      <c r="CE519" s="21"/>
      <c r="CF519" s="21"/>
      <c r="CG519" s="21"/>
      <c r="CH519" s="21"/>
      <c r="CI519" s="21"/>
      <c r="CJ519" s="21"/>
      <c r="CK519" s="21"/>
      <c r="CL519" s="21"/>
      <c r="CM519" s="21"/>
      <c r="CN519" s="21"/>
      <c r="CO519" s="21"/>
      <c r="CP519" s="21"/>
      <c r="CQ519" s="21"/>
      <c r="CR519" s="21"/>
      <c r="CS519" s="21"/>
      <c r="CT519" s="21"/>
      <c r="CU519" s="21"/>
      <c r="CV519" s="21"/>
      <c r="CW519" s="21"/>
      <c r="CX519" s="21"/>
      <c r="CY519" s="21"/>
      <c r="CZ519" s="21"/>
      <c r="DA519" s="21"/>
      <c r="DB519" s="21"/>
      <c r="DC519" s="21"/>
      <c r="DD519" s="21"/>
      <c r="DE519" s="21"/>
      <c r="DF519" s="21"/>
      <c r="DG519" s="21"/>
      <c r="DH519" s="21"/>
      <c r="DI519" s="21"/>
      <c r="DJ519" s="21"/>
      <c r="DK519" s="21"/>
      <c r="DL519" s="21"/>
      <c r="DM519" s="21"/>
      <c r="DN519" s="21"/>
      <c r="DO519" s="21"/>
      <c r="DP519" s="21"/>
      <c r="DQ519" s="21"/>
      <c r="DR519" s="21"/>
      <c r="DS519" s="21"/>
      <c r="DT519" s="21"/>
      <c r="DU519" s="21"/>
      <c r="DV519" s="21"/>
    </row>
    <row r="520" spans="1:126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  <c r="BQ520" s="21"/>
      <c r="BR520" s="21"/>
      <c r="BS520" s="21"/>
      <c r="BT520" s="21"/>
      <c r="BU520" s="21"/>
      <c r="BV520" s="21"/>
      <c r="BW520" s="21"/>
      <c r="BX520" s="21"/>
      <c r="BY520" s="21"/>
      <c r="BZ520" s="21"/>
      <c r="CA520" s="21"/>
      <c r="CB520" s="21"/>
      <c r="CC520" s="21"/>
      <c r="CD520" s="21"/>
      <c r="CE520" s="21"/>
      <c r="CF520" s="21"/>
      <c r="CG520" s="21"/>
      <c r="CH520" s="21"/>
      <c r="CI520" s="21"/>
      <c r="CJ520" s="21"/>
      <c r="CK520" s="21"/>
      <c r="CL520" s="21"/>
      <c r="CM520" s="21"/>
      <c r="CN520" s="21"/>
      <c r="CO520" s="21"/>
      <c r="CP520" s="21"/>
      <c r="CQ520" s="21"/>
      <c r="CR520" s="21"/>
      <c r="CS520" s="21"/>
      <c r="CT520" s="21"/>
      <c r="CU520" s="21"/>
      <c r="CV520" s="21"/>
      <c r="CW520" s="21"/>
      <c r="CX520" s="21"/>
      <c r="CY520" s="21"/>
      <c r="CZ520" s="21"/>
      <c r="DA520" s="21"/>
      <c r="DB520" s="21"/>
      <c r="DC520" s="21"/>
      <c r="DD520" s="21"/>
      <c r="DE520" s="21"/>
      <c r="DF520" s="21"/>
      <c r="DG520" s="21"/>
      <c r="DH520" s="21"/>
      <c r="DI520" s="21"/>
      <c r="DJ520" s="21"/>
      <c r="DK520" s="21"/>
      <c r="DL520" s="21"/>
      <c r="DM520" s="21"/>
      <c r="DN520" s="21"/>
      <c r="DO520" s="21"/>
      <c r="DP520" s="21"/>
      <c r="DQ520" s="21"/>
      <c r="DR520" s="21"/>
      <c r="DS520" s="21"/>
      <c r="DT520" s="21"/>
      <c r="DU520" s="21"/>
      <c r="DV520" s="21"/>
    </row>
    <row r="521" spans="1:126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  <c r="BM521" s="21"/>
      <c r="BN521" s="21"/>
      <c r="BO521" s="21"/>
      <c r="BP521" s="21"/>
      <c r="BQ521" s="21"/>
      <c r="BR521" s="21"/>
      <c r="BS521" s="21"/>
      <c r="BT521" s="21"/>
      <c r="BU521" s="21"/>
      <c r="BV521" s="21"/>
      <c r="BW521" s="21"/>
      <c r="BX521" s="21"/>
      <c r="BY521" s="21"/>
      <c r="BZ521" s="21"/>
      <c r="CA521" s="21"/>
      <c r="CB521" s="21"/>
      <c r="CC521" s="21"/>
      <c r="CD521" s="21"/>
      <c r="CE521" s="21"/>
      <c r="CF521" s="21"/>
      <c r="CG521" s="21"/>
      <c r="CH521" s="21"/>
      <c r="CI521" s="21"/>
      <c r="CJ521" s="21"/>
      <c r="CK521" s="21"/>
      <c r="CL521" s="21"/>
      <c r="CM521" s="21"/>
      <c r="CN521" s="21"/>
      <c r="CO521" s="21"/>
      <c r="CP521" s="21"/>
      <c r="CQ521" s="21"/>
      <c r="CR521" s="21"/>
      <c r="CS521" s="21"/>
      <c r="CT521" s="21"/>
      <c r="CU521" s="21"/>
      <c r="CV521" s="21"/>
      <c r="CW521" s="21"/>
      <c r="CX521" s="21"/>
      <c r="CY521" s="21"/>
      <c r="CZ521" s="21"/>
      <c r="DA521" s="21"/>
      <c r="DB521" s="21"/>
      <c r="DC521" s="21"/>
      <c r="DD521" s="21"/>
      <c r="DE521" s="21"/>
      <c r="DF521" s="21"/>
      <c r="DG521" s="21"/>
      <c r="DH521" s="21"/>
      <c r="DI521" s="21"/>
      <c r="DJ521" s="21"/>
      <c r="DK521" s="21"/>
      <c r="DL521" s="21"/>
      <c r="DM521" s="21"/>
      <c r="DN521" s="21"/>
      <c r="DO521" s="21"/>
      <c r="DP521" s="21"/>
      <c r="DQ521" s="21"/>
      <c r="DR521" s="21"/>
      <c r="DS521" s="21"/>
      <c r="DT521" s="21"/>
      <c r="DU521" s="21"/>
      <c r="DV521" s="21"/>
    </row>
    <row r="522" spans="1:126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  <c r="BM522" s="21"/>
      <c r="BN522" s="21"/>
      <c r="BO522" s="21"/>
      <c r="BP522" s="21"/>
      <c r="BQ522" s="21"/>
      <c r="BR522" s="21"/>
      <c r="BS522" s="21"/>
      <c r="BT522" s="21"/>
      <c r="BU522" s="21"/>
      <c r="BV522" s="21"/>
      <c r="BW522" s="21"/>
      <c r="BX522" s="21"/>
      <c r="BY522" s="21"/>
      <c r="BZ522" s="21"/>
      <c r="CA522" s="21"/>
      <c r="CB522" s="21"/>
      <c r="CC522" s="21"/>
      <c r="CD522" s="21"/>
      <c r="CE522" s="21"/>
      <c r="CF522" s="21"/>
      <c r="CG522" s="21"/>
      <c r="CH522" s="21"/>
      <c r="CI522" s="21"/>
      <c r="CJ522" s="21"/>
      <c r="CK522" s="21"/>
      <c r="CL522" s="21"/>
      <c r="CM522" s="21"/>
      <c r="CN522" s="21"/>
      <c r="CO522" s="21"/>
      <c r="CP522" s="21"/>
      <c r="CQ522" s="21"/>
      <c r="CR522" s="21"/>
      <c r="CS522" s="21"/>
      <c r="CT522" s="21"/>
      <c r="CU522" s="21"/>
      <c r="CV522" s="21"/>
      <c r="CW522" s="21"/>
      <c r="CX522" s="21"/>
      <c r="CY522" s="21"/>
      <c r="CZ522" s="21"/>
      <c r="DA522" s="21"/>
      <c r="DB522" s="21"/>
      <c r="DC522" s="21"/>
      <c r="DD522" s="21"/>
      <c r="DE522" s="21"/>
      <c r="DF522" s="21"/>
      <c r="DG522" s="21"/>
      <c r="DH522" s="21"/>
      <c r="DI522" s="21"/>
      <c r="DJ522" s="21"/>
      <c r="DK522" s="21"/>
      <c r="DL522" s="21"/>
      <c r="DM522" s="21"/>
      <c r="DN522" s="21"/>
      <c r="DO522" s="21"/>
      <c r="DP522" s="21"/>
      <c r="DQ522" s="21"/>
      <c r="DR522" s="21"/>
      <c r="DS522" s="21"/>
      <c r="DT522" s="21"/>
      <c r="DU522" s="21"/>
      <c r="DV522" s="21"/>
    </row>
    <row r="523" spans="1:126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  <c r="BQ523" s="21"/>
      <c r="BR523" s="21"/>
      <c r="BS523" s="21"/>
      <c r="BT523" s="21"/>
      <c r="BU523" s="21"/>
      <c r="BV523" s="21"/>
      <c r="BW523" s="21"/>
      <c r="BX523" s="21"/>
      <c r="BY523" s="21"/>
      <c r="BZ523" s="21"/>
      <c r="CA523" s="21"/>
      <c r="CB523" s="21"/>
      <c r="CC523" s="21"/>
      <c r="CD523" s="21"/>
      <c r="CE523" s="21"/>
      <c r="CF523" s="21"/>
      <c r="CG523" s="21"/>
      <c r="CH523" s="21"/>
      <c r="CI523" s="21"/>
      <c r="CJ523" s="21"/>
      <c r="CK523" s="21"/>
      <c r="CL523" s="21"/>
      <c r="CM523" s="21"/>
      <c r="CN523" s="21"/>
      <c r="CO523" s="21"/>
      <c r="CP523" s="21"/>
      <c r="CQ523" s="21"/>
      <c r="CR523" s="21"/>
      <c r="CS523" s="21"/>
      <c r="CT523" s="21"/>
      <c r="CU523" s="21"/>
      <c r="CV523" s="21"/>
      <c r="CW523" s="21"/>
      <c r="CX523" s="21"/>
      <c r="CY523" s="21"/>
      <c r="CZ523" s="21"/>
      <c r="DA523" s="21"/>
      <c r="DB523" s="21"/>
      <c r="DC523" s="21"/>
      <c r="DD523" s="21"/>
      <c r="DE523" s="21"/>
      <c r="DF523" s="21"/>
      <c r="DG523" s="21"/>
      <c r="DH523" s="21"/>
      <c r="DI523" s="21"/>
      <c r="DJ523" s="21"/>
      <c r="DK523" s="21"/>
      <c r="DL523" s="21"/>
      <c r="DM523" s="21"/>
      <c r="DN523" s="21"/>
      <c r="DO523" s="21"/>
      <c r="DP523" s="21"/>
      <c r="DQ523" s="21"/>
      <c r="DR523" s="21"/>
      <c r="DS523" s="21"/>
      <c r="DT523" s="21"/>
      <c r="DU523" s="21"/>
      <c r="DV523" s="21"/>
    </row>
    <row r="524" spans="1:126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  <c r="BQ524" s="21"/>
      <c r="BR524" s="21"/>
      <c r="BS524" s="21"/>
      <c r="BT524" s="21"/>
      <c r="BU524" s="21"/>
      <c r="BV524" s="21"/>
      <c r="BW524" s="21"/>
      <c r="BX524" s="21"/>
      <c r="BY524" s="21"/>
      <c r="BZ524" s="21"/>
      <c r="CA524" s="21"/>
      <c r="CB524" s="21"/>
      <c r="CC524" s="21"/>
      <c r="CD524" s="21"/>
      <c r="CE524" s="21"/>
      <c r="CF524" s="21"/>
      <c r="CG524" s="21"/>
      <c r="CH524" s="21"/>
      <c r="CI524" s="21"/>
      <c r="CJ524" s="21"/>
      <c r="CK524" s="21"/>
      <c r="CL524" s="21"/>
      <c r="CM524" s="21"/>
      <c r="CN524" s="21"/>
      <c r="CO524" s="21"/>
      <c r="CP524" s="21"/>
      <c r="CQ524" s="21"/>
      <c r="CR524" s="21"/>
      <c r="CS524" s="21"/>
      <c r="CT524" s="21"/>
      <c r="CU524" s="21"/>
      <c r="CV524" s="21"/>
      <c r="CW524" s="21"/>
      <c r="CX524" s="21"/>
      <c r="CY524" s="21"/>
      <c r="CZ524" s="21"/>
      <c r="DA524" s="21"/>
      <c r="DB524" s="21"/>
      <c r="DC524" s="21"/>
      <c r="DD524" s="21"/>
      <c r="DE524" s="21"/>
      <c r="DF524" s="21"/>
      <c r="DG524" s="21"/>
      <c r="DH524" s="21"/>
      <c r="DI524" s="21"/>
      <c r="DJ524" s="21"/>
      <c r="DK524" s="21"/>
      <c r="DL524" s="21"/>
      <c r="DM524" s="21"/>
      <c r="DN524" s="21"/>
      <c r="DO524" s="21"/>
      <c r="DP524" s="21"/>
      <c r="DQ524" s="21"/>
      <c r="DR524" s="21"/>
      <c r="DS524" s="21"/>
      <c r="DT524" s="21"/>
      <c r="DU524" s="21"/>
      <c r="DV524" s="21"/>
    </row>
    <row r="525" spans="1:126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  <c r="BQ525" s="21"/>
      <c r="BR525" s="21"/>
      <c r="BS525" s="21"/>
      <c r="BT525" s="21"/>
      <c r="BU525" s="21"/>
      <c r="BV525" s="21"/>
      <c r="BW525" s="21"/>
      <c r="BX525" s="21"/>
      <c r="BY525" s="21"/>
      <c r="BZ525" s="21"/>
      <c r="CA525" s="21"/>
      <c r="CB525" s="21"/>
      <c r="CC525" s="21"/>
      <c r="CD525" s="21"/>
      <c r="CE525" s="21"/>
      <c r="CF525" s="21"/>
      <c r="CG525" s="21"/>
      <c r="CH525" s="21"/>
      <c r="CI525" s="21"/>
      <c r="CJ525" s="21"/>
      <c r="CK525" s="21"/>
      <c r="CL525" s="21"/>
      <c r="CM525" s="21"/>
      <c r="CN525" s="21"/>
      <c r="CO525" s="21"/>
      <c r="CP525" s="21"/>
      <c r="CQ525" s="21"/>
      <c r="CR525" s="21"/>
      <c r="CS525" s="21"/>
      <c r="CT525" s="21"/>
      <c r="CU525" s="21"/>
      <c r="CV525" s="21"/>
      <c r="CW525" s="21"/>
      <c r="CX525" s="21"/>
      <c r="CY525" s="21"/>
      <c r="CZ525" s="21"/>
      <c r="DA525" s="21"/>
      <c r="DB525" s="21"/>
      <c r="DC525" s="21"/>
      <c r="DD525" s="21"/>
      <c r="DE525" s="21"/>
      <c r="DF525" s="21"/>
      <c r="DG525" s="21"/>
      <c r="DH525" s="21"/>
      <c r="DI525" s="21"/>
      <c r="DJ525" s="21"/>
      <c r="DK525" s="21"/>
      <c r="DL525" s="21"/>
      <c r="DM525" s="21"/>
      <c r="DN525" s="21"/>
      <c r="DO525" s="21"/>
      <c r="DP525" s="21"/>
      <c r="DQ525" s="21"/>
      <c r="DR525" s="21"/>
      <c r="DS525" s="21"/>
      <c r="DT525" s="21"/>
      <c r="DU525" s="21"/>
      <c r="DV525" s="21"/>
    </row>
    <row r="526" spans="1:1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1"/>
      <c r="BT526" s="21"/>
      <c r="BU526" s="21"/>
      <c r="BV526" s="21"/>
      <c r="BW526" s="21"/>
      <c r="BX526" s="21"/>
      <c r="BY526" s="21"/>
      <c r="BZ526" s="21"/>
      <c r="CA526" s="21"/>
      <c r="CB526" s="21"/>
      <c r="CC526" s="21"/>
      <c r="CD526" s="21"/>
      <c r="CE526" s="21"/>
      <c r="CF526" s="21"/>
      <c r="CG526" s="21"/>
      <c r="CH526" s="21"/>
      <c r="CI526" s="21"/>
      <c r="CJ526" s="21"/>
      <c r="CK526" s="21"/>
      <c r="CL526" s="21"/>
      <c r="CM526" s="21"/>
      <c r="CN526" s="21"/>
      <c r="CO526" s="21"/>
      <c r="CP526" s="21"/>
      <c r="CQ526" s="21"/>
      <c r="CR526" s="21"/>
      <c r="CS526" s="21"/>
      <c r="CT526" s="21"/>
      <c r="CU526" s="21"/>
      <c r="CV526" s="21"/>
      <c r="CW526" s="21"/>
      <c r="CX526" s="21"/>
      <c r="CY526" s="21"/>
      <c r="CZ526" s="21"/>
      <c r="DA526" s="21"/>
      <c r="DB526" s="21"/>
      <c r="DC526" s="21"/>
      <c r="DD526" s="21"/>
      <c r="DE526" s="21"/>
      <c r="DF526" s="21"/>
      <c r="DG526" s="21"/>
      <c r="DH526" s="21"/>
      <c r="DI526" s="21"/>
      <c r="DJ526" s="21"/>
      <c r="DK526" s="21"/>
      <c r="DL526" s="21"/>
      <c r="DM526" s="21"/>
      <c r="DN526" s="21"/>
      <c r="DO526" s="21"/>
      <c r="DP526" s="21"/>
      <c r="DQ526" s="21"/>
      <c r="DR526" s="21"/>
      <c r="DS526" s="21"/>
      <c r="DT526" s="21"/>
      <c r="DU526" s="21"/>
      <c r="DV526" s="21"/>
    </row>
    <row r="527" spans="1:126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1"/>
      <c r="BT527" s="21"/>
      <c r="BU527" s="21"/>
      <c r="BV527" s="21"/>
      <c r="BW527" s="21"/>
      <c r="BX527" s="21"/>
      <c r="BY527" s="21"/>
      <c r="BZ527" s="21"/>
      <c r="CA527" s="21"/>
      <c r="CB527" s="21"/>
      <c r="CC527" s="21"/>
      <c r="CD527" s="21"/>
      <c r="CE527" s="21"/>
      <c r="CF527" s="21"/>
      <c r="CG527" s="21"/>
      <c r="CH527" s="21"/>
      <c r="CI527" s="21"/>
      <c r="CJ527" s="21"/>
      <c r="CK527" s="21"/>
      <c r="CL527" s="21"/>
      <c r="CM527" s="21"/>
      <c r="CN527" s="21"/>
      <c r="CO527" s="21"/>
      <c r="CP527" s="21"/>
      <c r="CQ527" s="21"/>
      <c r="CR527" s="21"/>
      <c r="CS527" s="21"/>
      <c r="CT527" s="21"/>
      <c r="CU527" s="21"/>
      <c r="CV527" s="21"/>
      <c r="CW527" s="21"/>
      <c r="CX527" s="21"/>
      <c r="CY527" s="21"/>
      <c r="CZ527" s="21"/>
      <c r="DA527" s="21"/>
      <c r="DB527" s="21"/>
      <c r="DC527" s="21"/>
      <c r="DD527" s="21"/>
      <c r="DE527" s="21"/>
      <c r="DF527" s="21"/>
      <c r="DG527" s="21"/>
      <c r="DH527" s="21"/>
      <c r="DI527" s="21"/>
      <c r="DJ527" s="21"/>
      <c r="DK527" s="21"/>
      <c r="DL527" s="21"/>
      <c r="DM527" s="21"/>
      <c r="DN527" s="21"/>
      <c r="DO527" s="21"/>
      <c r="DP527" s="21"/>
      <c r="DQ527" s="21"/>
      <c r="DR527" s="21"/>
      <c r="DS527" s="21"/>
      <c r="DT527" s="21"/>
      <c r="DU527" s="21"/>
      <c r="DV527" s="21"/>
    </row>
    <row r="528" spans="1:126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  <c r="BQ528" s="21"/>
      <c r="BR528" s="21"/>
      <c r="BS528" s="21"/>
      <c r="BT528" s="21"/>
      <c r="BU528" s="21"/>
      <c r="BV528" s="21"/>
      <c r="BW528" s="21"/>
      <c r="BX528" s="21"/>
      <c r="BY528" s="21"/>
      <c r="BZ528" s="21"/>
      <c r="CA528" s="21"/>
      <c r="CB528" s="21"/>
      <c r="CC528" s="21"/>
      <c r="CD528" s="21"/>
      <c r="CE528" s="21"/>
      <c r="CF528" s="21"/>
      <c r="CG528" s="21"/>
      <c r="CH528" s="21"/>
      <c r="CI528" s="21"/>
      <c r="CJ528" s="21"/>
      <c r="CK528" s="21"/>
      <c r="CL528" s="21"/>
      <c r="CM528" s="21"/>
      <c r="CN528" s="21"/>
      <c r="CO528" s="21"/>
      <c r="CP528" s="21"/>
      <c r="CQ528" s="21"/>
      <c r="CR528" s="21"/>
      <c r="CS528" s="21"/>
      <c r="CT528" s="21"/>
      <c r="CU528" s="21"/>
      <c r="CV528" s="21"/>
      <c r="CW528" s="21"/>
      <c r="CX528" s="21"/>
      <c r="CY528" s="21"/>
      <c r="CZ528" s="21"/>
      <c r="DA528" s="21"/>
      <c r="DB528" s="21"/>
      <c r="DC528" s="21"/>
      <c r="DD528" s="21"/>
      <c r="DE528" s="21"/>
      <c r="DF528" s="21"/>
      <c r="DG528" s="21"/>
      <c r="DH528" s="21"/>
      <c r="DI528" s="21"/>
      <c r="DJ528" s="21"/>
      <c r="DK528" s="21"/>
      <c r="DL528" s="21"/>
      <c r="DM528" s="21"/>
      <c r="DN528" s="21"/>
      <c r="DO528" s="21"/>
      <c r="DP528" s="21"/>
      <c r="DQ528" s="21"/>
      <c r="DR528" s="21"/>
      <c r="DS528" s="21"/>
      <c r="DT528" s="21"/>
      <c r="DU528" s="21"/>
      <c r="DV528" s="21"/>
    </row>
    <row r="529" spans="1:126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  <c r="BQ529" s="21"/>
      <c r="BR529" s="21"/>
      <c r="BS529" s="21"/>
      <c r="BT529" s="21"/>
      <c r="BU529" s="21"/>
      <c r="BV529" s="21"/>
      <c r="BW529" s="21"/>
      <c r="BX529" s="21"/>
      <c r="BY529" s="21"/>
      <c r="BZ529" s="21"/>
      <c r="CA529" s="21"/>
      <c r="CB529" s="21"/>
      <c r="CC529" s="21"/>
      <c r="CD529" s="21"/>
      <c r="CE529" s="21"/>
      <c r="CF529" s="21"/>
      <c r="CG529" s="21"/>
      <c r="CH529" s="21"/>
      <c r="CI529" s="21"/>
      <c r="CJ529" s="21"/>
      <c r="CK529" s="21"/>
      <c r="CL529" s="21"/>
      <c r="CM529" s="21"/>
      <c r="CN529" s="21"/>
      <c r="CO529" s="21"/>
      <c r="CP529" s="21"/>
      <c r="CQ529" s="21"/>
      <c r="CR529" s="21"/>
      <c r="CS529" s="21"/>
      <c r="CT529" s="21"/>
      <c r="CU529" s="21"/>
      <c r="CV529" s="21"/>
      <c r="CW529" s="21"/>
      <c r="CX529" s="21"/>
      <c r="CY529" s="21"/>
      <c r="CZ529" s="21"/>
      <c r="DA529" s="21"/>
      <c r="DB529" s="21"/>
      <c r="DC529" s="21"/>
      <c r="DD529" s="21"/>
      <c r="DE529" s="21"/>
      <c r="DF529" s="21"/>
      <c r="DG529" s="21"/>
      <c r="DH529" s="21"/>
      <c r="DI529" s="21"/>
      <c r="DJ529" s="21"/>
      <c r="DK529" s="21"/>
      <c r="DL529" s="21"/>
      <c r="DM529" s="21"/>
      <c r="DN529" s="21"/>
      <c r="DO529" s="21"/>
      <c r="DP529" s="21"/>
      <c r="DQ529" s="21"/>
      <c r="DR529" s="21"/>
      <c r="DS529" s="21"/>
      <c r="DT529" s="21"/>
      <c r="DU529" s="21"/>
      <c r="DV529" s="21"/>
    </row>
    <row r="530" spans="1:126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  <c r="BM530" s="21"/>
      <c r="BN530" s="21"/>
      <c r="BO530" s="21"/>
      <c r="BP530" s="21"/>
      <c r="BQ530" s="21"/>
      <c r="BR530" s="21"/>
      <c r="BS530" s="21"/>
      <c r="BT530" s="21"/>
      <c r="BU530" s="21"/>
      <c r="BV530" s="21"/>
      <c r="BW530" s="21"/>
      <c r="BX530" s="21"/>
      <c r="BY530" s="21"/>
      <c r="BZ530" s="21"/>
      <c r="CA530" s="21"/>
      <c r="CB530" s="21"/>
      <c r="CC530" s="21"/>
      <c r="CD530" s="21"/>
      <c r="CE530" s="21"/>
      <c r="CF530" s="21"/>
      <c r="CG530" s="21"/>
      <c r="CH530" s="21"/>
      <c r="CI530" s="21"/>
      <c r="CJ530" s="21"/>
      <c r="CK530" s="21"/>
      <c r="CL530" s="21"/>
      <c r="CM530" s="21"/>
      <c r="CN530" s="21"/>
      <c r="CO530" s="21"/>
      <c r="CP530" s="21"/>
      <c r="CQ530" s="21"/>
      <c r="CR530" s="21"/>
      <c r="CS530" s="21"/>
      <c r="CT530" s="21"/>
      <c r="CU530" s="21"/>
      <c r="CV530" s="21"/>
      <c r="CW530" s="21"/>
      <c r="CX530" s="21"/>
      <c r="CY530" s="21"/>
      <c r="CZ530" s="21"/>
      <c r="DA530" s="21"/>
      <c r="DB530" s="21"/>
      <c r="DC530" s="21"/>
      <c r="DD530" s="21"/>
      <c r="DE530" s="21"/>
      <c r="DF530" s="21"/>
      <c r="DG530" s="21"/>
      <c r="DH530" s="21"/>
      <c r="DI530" s="21"/>
      <c r="DJ530" s="21"/>
      <c r="DK530" s="21"/>
      <c r="DL530" s="21"/>
      <c r="DM530" s="21"/>
      <c r="DN530" s="21"/>
      <c r="DO530" s="21"/>
      <c r="DP530" s="21"/>
      <c r="DQ530" s="21"/>
      <c r="DR530" s="21"/>
      <c r="DS530" s="21"/>
      <c r="DT530" s="21"/>
      <c r="DU530" s="21"/>
      <c r="DV530" s="21"/>
    </row>
    <row r="531" spans="1:126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  <c r="BM531" s="21"/>
      <c r="BN531" s="21"/>
      <c r="BO531" s="21"/>
      <c r="BP531" s="21"/>
      <c r="BQ531" s="21"/>
      <c r="BR531" s="21"/>
      <c r="BS531" s="21"/>
      <c r="BT531" s="21"/>
      <c r="BU531" s="21"/>
      <c r="BV531" s="21"/>
      <c r="BW531" s="21"/>
      <c r="BX531" s="21"/>
      <c r="BY531" s="21"/>
      <c r="BZ531" s="21"/>
      <c r="CA531" s="21"/>
      <c r="CB531" s="21"/>
      <c r="CC531" s="21"/>
      <c r="CD531" s="21"/>
      <c r="CE531" s="21"/>
      <c r="CF531" s="21"/>
      <c r="CG531" s="21"/>
      <c r="CH531" s="21"/>
      <c r="CI531" s="21"/>
      <c r="CJ531" s="21"/>
      <c r="CK531" s="21"/>
      <c r="CL531" s="21"/>
      <c r="CM531" s="21"/>
      <c r="CN531" s="21"/>
      <c r="CO531" s="21"/>
      <c r="CP531" s="21"/>
      <c r="CQ531" s="21"/>
      <c r="CR531" s="21"/>
      <c r="CS531" s="21"/>
      <c r="CT531" s="21"/>
      <c r="CU531" s="21"/>
      <c r="CV531" s="21"/>
      <c r="CW531" s="21"/>
      <c r="CX531" s="21"/>
      <c r="CY531" s="21"/>
      <c r="CZ531" s="21"/>
      <c r="DA531" s="21"/>
      <c r="DB531" s="21"/>
      <c r="DC531" s="21"/>
      <c r="DD531" s="21"/>
      <c r="DE531" s="21"/>
      <c r="DF531" s="21"/>
      <c r="DG531" s="21"/>
      <c r="DH531" s="21"/>
      <c r="DI531" s="21"/>
      <c r="DJ531" s="21"/>
      <c r="DK531" s="21"/>
      <c r="DL531" s="21"/>
      <c r="DM531" s="21"/>
      <c r="DN531" s="21"/>
      <c r="DO531" s="21"/>
      <c r="DP531" s="21"/>
      <c r="DQ531" s="21"/>
      <c r="DR531" s="21"/>
      <c r="DS531" s="21"/>
      <c r="DT531" s="21"/>
      <c r="DU531" s="21"/>
      <c r="DV531" s="21"/>
    </row>
    <row r="532" spans="1:126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  <c r="BQ532" s="21"/>
      <c r="BR532" s="21"/>
      <c r="BS532" s="21"/>
      <c r="BT532" s="21"/>
      <c r="BU532" s="21"/>
      <c r="BV532" s="21"/>
      <c r="BW532" s="21"/>
      <c r="BX532" s="21"/>
      <c r="BY532" s="21"/>
      <c r="BZ532" s="21"/>
      <c r="CA532" s="21"/>
      <c r="CB532" s="21"/>
      <c r="CC532" s="21"/>
      <c r="CD532" s="21"/>
      <c r="CE532" s="21"/>
      <c r="CF532" s="21"/>
      <c r="CG532" s="21"/>
      <c r="CH532" s="21"/>
      <c r="CI532" s="21"/>
      <c r="CJ532" s="21"/>
      <c r="CK532" s="21"/>
      <c r="CL532" s="21"/>
      <c r="CM532" s="21"/>
      <c r="CN532" s="21"/>
      <c r="CO532" s="21"/>
      <c r="CP532" s="21"/>
      <c r="CQ532" s="21"/>
      <c r="CR532" s="21"/>
      <c r="CS532" s="21"/>
      <c r="CT532" s="21"/>
      <c r="CU532" s="21"/>
      <c r="CV532" s="21"/>
      <c r="CW532" s="21"/>
      <c r="CX532" s="21"/>
      <c r="CY532" s="21"/>
      <c r="CZ532" s="21"/>
      <c r="DA532" s="21"/>
      <c r="DB532" s="21"/>
      <c r="DC532" s="21"/>
      <c r="DD532" s="21"/>
      <c r="DE532" s="21"/>
      <c r="DF532" s="21"/>
      <c r="DG532" s="21"/>
      <c r="DH532" s="21"/>
      <c r="DI532" s="21"/>
      <c r="DJ532" s="21"/>
      <c r="DK532" s="21"/>
      <c r="DL532" s="21"/>
      <c r="DM532" s="21"/>
      <c r="DN532" s="21"/>
      <c r="DO532" s="21"/>
      <c r="DP532" s="21"/>
      <c r="DQ532" s="21"/>
      <c r="DR532" s="21"/>
      <c r="DS532" s="21"/>
      <c r="DT532" s="21"/>
      <c r="DU532" s="21"/>
      <c r="DV532" s="21"/>
    </row>
    <row r="533" spans="1:126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  <c r="BM533" s="21"/>
      <c r="BN533" s="21"/>
      <c r="BO533" s="21"/>
      <c r="BP533" s="21"/>
      <c r="BQ533" s="21"/>
      <c r="BR533" s="21"/>
      <c r="BS533" s="21"/>
      <c r="BT533" s="21"/>
      <c r="BU533" s="21"/>
      <c r="BV533" s="21"/>
      <c r="BW533" s="21"/>
      <c r="BX533" s="21"/>
      <c r="BY533" s="21"/>
      <c r="BZ533" s="21"/>
      <c r="CA533" s="21"/>
      <c r="CB533" s="21"/>
      <c r="CC533" s="21"/>
      <c r="CD533" s="21"/>
      <c r="CE533" s="21"/>
      <c r="CF533" s="21"/>
      <c r="CG533" s="21"/>
      <c r="CH533" s="21"/>
      <c r="CI533" s="21"/>
      <c r="CJ533" s="21"/>
      <c r="CK533" s="21"/>
      <c r="CL533" s="21"/>
      <c r="CM533" s="21"/>
      <c r="CN533" s="21"/>
      <c r="CO533" s="21"/>
      <c r="CP533" s="21"/>
      <c r="CQ533" s="21"/>
      <c r="CR533" s="21"/>
      <c r="CS533" s="21"/>
      <c r="CT533" s="21"/>
      <c r="CU533" s="21"/>
      <c r="CV533" s="21"/>
      <c r="CW533" s="21"/>
      <c r="CX533" s="21"/>
      <c r="CY533" s="21"/>
      <c r="CZ533" s="21"/>
      <c r="DA533" s="21"/>
      <c r="DB533" s="21"/>
      <c r="DC533" s="21"/>
      <c r="DD533" s="21"/>
      <c r="DE533" s="21"/>
      <c r="DF533" s="21"/>
      <c r="DG533" s="21"/>
      <c r="DH533" s="21"/>
      <c r="DI533" s="21"/>
      <c r="DJ533" s="21"/>
      <c r="DK533" s="21"/>
      <c r="DL533" s="21"/>
      <c r="DM533" s="21"/>
      <c r="DN533" s="21"/>
      <c r="DO533" s="21"/>
      <c r="DP533" s="21"/>
      <c r="DQ533" s="21"/>
      <c r="DR533" s="21"/>
      <c r="DS533" s="21"/>
      <c r="DT533" s="21"/>
      <c r="DU533" s="21"/>
      <c r="DV533" s="21"/>
    </row>
    <row r="534" spans="1:126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  <c r="BU534" s="21"/>
      <c r="BV534" s="21"/>
      <c r="BW534" s="21"/>
      <c r="BX534" s="21"/>
      <c r="BY534" s="21"/>
      <c r="BZ534" s="21"/>
      <c r="CA534" s="21"/>
      <c r="CB534" s="21"/>
      <c r="CC534" s="21"/>
      <c r="CD534" s="21"/>
      <c r="CE534" s="21"/>
      <c r="CF534" s="21"/>
      <c r="CG534" s="21"/>
      <c r="CH534" s="21"/>
      <c r="CI534" s="21"/>
      <c r="CJ534" s="21"/>
      <c r="CK534" s="21"/>
      <c r="CL534" s="21"/>
      <c r="CM534" s="21"/>
      <c r="CN534" s="21"/>
      <c r="CO534" s="21"/>
      <c r="CP534" s="21"/>
      <c r="CQ534" s="21"/>
      <c r="CR534" s="21"/>
      <c r="CS534" s="21"/>
      <c r="CT534" s="21"/>
      <c r="CU534" s="21"/>
      <c r="CV534" s="21"/>
      <c r="CW534" s="21"/>
      <c r="CX534" s="21"/>
      <c r="CY534" s="21"/>
      <c r="CZ534" s="21"/>
      <c r="DA534" s="21"/>
      <c r="DB534" s="21"/>
      <c r="DC534" s="21"/>
      <c r="DD534" s="21"/>
      <c r="DE534" s="21"/>
      <c r="DF534" s="21"/>
      <c r="DG534" s="21"/>
      <c r="DH534" s="21"/>
      <c r="DI534" s="21"/>
      <c r="DJ534" s="21"/>
      <c r="DK534" s="21"/>
      <c r="DL534" s="21"/>
      <c r="DM534" s="21"/>
      <c r="DN534" s="21"/>
      <c r="DO534" s="21"/>
      <c r="DP534" s="21"/>
      <c r="DQ534" s="21"/>
      <c r="DR534" s="21"/>
      <c r="DS534" s="21"/>
      <c r="DT534" s="21"/>
      <c r="DU534" s="21"/>
      <c r="DV534" s="21"/>
    </row>
    <row r="535" spans="1:126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  <c r="BU535" s="21"/>
      <c r="BV535" s="21"/>
      <c r="BW535" s="21"/>
      <c r="BX535" s="21"/>
      <c r="BY535" s="21"/>
      <c r="BZ535" s="21"/>
      <c r="CA535" s="21"/>
      <c r="CB535" s="21"/>
      <c r="CC535" s="21"/>
      <c r="CD535" s="21"/>
      <c r="CE535" s="21"/>
      <c r="CF535" s="21"/>
      <c r="CG535" s="21"/>
      <c r="CH535" s="21"/>
      <c r="CI535" s="21"/>
      <c r="CJ535" s="21"/>
      <c r="CK535" s="21"/>
      <c r="CL535" s="21"/>
      <c r="CM535" s="21"/>
      <c r="CN535" s="21"/>
      <c r="CO535" s="21"/>
      <c r="CP535" s="21"/>
      <c r="CQ535" s="21"/>
      <c r="CR535" s="21"/>
      <c r="CS535" s="21"/>
      <c r="CT535" s="21"/>
      <c r="CU535" s="21"/>
      <c r="CV535" s="21"/>
      <c r="CW535" s="21"/>
      <c r="CX535" s="21"/>
      <c r="CY535" s="21"/>
      <c r="CZ535" s="21"/>
      <c r="DA535" s="21"/>
      <c r="DB535" s="21"/>
      <c r="DC535" s="21"/>
      <c r="DD535" s="21"/>
      <c r="DE535" s="21"/>
      <c r="DF535" s="21"/>
      <c r="DG535" s="21"/>
      <c r="DH535" s="21"/>
      <c r="DI535" s="21"/>
      <c r="DJ535" s="21"/>
      <c r="DK535" s="21"/>
      <c r="DL535" s="21"/>
      <c r="DM535" s="21"/>
      <c r="DN535" s="21"/>
      <c r="DO535" s="21"/>
      <c r="DP535" s="21"/>
      <c r="DQ535" s="21"/>
      <c r="DR535" s="21"/>
      <c r="DS535" s="21"/>
      <c r="DT535" s="21"/>
      <c r="DU535" s="21"/>
      <c r="DV535" s="21"/>
    </row>
    <row r="536" spans="1:12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21"/>
      <c r="CA536" s="21"/>
      <c r="CB536" s="21"/>
      <c r="CC536" s="21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  <c r="CS536" s="21"/>
      <c r="CT536" s="21"/>
      <c r="CU536" s="21"/>
      <c r="CV536" s="21"/>
      <c r="CW536" s="21"/>
      <c r="CX536" s="21"/>
      <c r="CY536" s="21"/>
      <c r="CZ536" s="21"/>
      <c r="DA536" s="21"/>
      <c r="DB536" s="21"/>
      <c r="DC536" s="21"/>
      <c r="DD536" s="21"/>
      <c r="DE536" s="21"/>
      <c r="DF536" s="21"/>
      <c r="DG536" s="21"/>
      <c r="DH536" s="21"/>
      <c r="DI536" s="21"/>
      <c r="DJ536" s="21"/>
      <c r="DK536" s="21"/>
      <c r="DL536" s="21"/>
      <c r="DM536" s="21"/>
      <c r="DN536" s="21"/>
      <c r="DO536" s="21"/>
      <c r="DP536" s="21"/>
      <c r="DQ536" s="21"/>
      <c r="DR536" s="21"/>
      <c r="DS536" s="21"/>
      <c r="DT536" s="21"/>
      <c r="DU536" s="21"/>
      <c r="DV536" s="21"/>
    </row>
    <row r="537" spans="1:126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21"/>
      <c r="CA537" s="21"/>
      <c r="CB537" s="21"/>
      <c r="CC537" s="21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  <c r="CS537" s="21"/>
      <c r="CT537" s="21"/>
      <c r="CU537" s="21"/>
      <c r="CV537" s="21"/>
      <c r="CW537" s="21"/>
      <c r="CX537" s="21"/>
      <c r="CY537" s="21"/>
      <c r="CZ537" s="21"/>
      <c r="DA537" s="21"/>
      <c r="DB537" s="21"/>
      <c r="DC537" s="21"/>
      <c r="DD537" s="21"/>
      <c r="DE537" s="21"/>
      <c r="DF537" s="21"/>
      <c r="DG537" s="21"/>
      <c r="DH537" s="21"/>
      <c r="DI537" s="21"/>
      <c r="DJ537" s="21"/>
      <c r="DK537" s="21"/>
      <c r="DL537" s="21"/>
      <c r="DM537" s="21"/>
      <c r="DN537" s="21"/>
      <c r="DO537" s="21"/>
      <c r="DP537" s="21"/>
      <c r="DQ537" s="21"/>
      <c r="DR537" s="21"/>
      <c r="DS537" s="21"/>
      <c r="DT537" s="21"/>
      <c r="DU537" s="21"/>
      <c r="DV537" s="21"/>
    </row>
    <row r="538" spans="1:126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  <c r="BU538" s="21"/>
      <c r="BV538" s="21"/>
      <c r="BW538" s="21"/>
      <c r="BX538" s="21"/>
      <c r="BY538" s="21"/>
      <c r="BZ538" s="21"/>
      <c r="CA538" s="21"/>
      <c r="CB538" s="21"/>
      <c r="CC538" s="21"/>
      <c r="CD538" s="21"/>
      <c r="CE538" s="21"/>
      <c r="CF538" s="21"/>
      <c r="CG538" s="21"/>
      <c r="CH538" s="21"/>
      <c r="CI538" s="21"/>
      <c r="CJ538" s="21"/>
      <c r="CK538" s="21"/>
      <c r="CL538" s="21"/>
      <c r="CM538" s="21"/>
      <c r="CN538" s="21"/>
      <c r="CO538" s="21"/>
      <c r="CP538" s="21"/>
      <c r="CQ538" s="21"/>
      <c r="CR538" s="21"/>
      <c r="CS538" s="21"/>
      <c r="CT538" s="21"/>
      <c r="CU538" s="21"/>
      <c r="CV538" s="21"/>
      <c r="CW538" s="21"/>
      <c r="CX538" s="21"/>
      <c r="CY538" s="21"/>
      <c r="CZ538" s="21"/>
      <c r="DA538" s="21"/>
      <c r="DB538" s="21"/>
      <c r="DC538" s="21"/>
      <c r="DD538" s="21"/>
      <c r="DE538" s="21"/>
      <c r="DF538" s="21"/>
      <c r="DG538" s="21"/>
      <c r="DH538" s="21"/>
      <c r="DI538" s="21"/>
      <c r="DJ538" s="21"/>
      <c r="DK538" s="21"/>
      <c r="DL538" s="21"/>
      <c r="DM538" s="21"/>
      <c r="DN538" s="21"/>
      <c r="DO538" s="21"/>
      <c r="DP538" s="21"/>
      <c r="DQ538" s="21"/>
      <c r="DR538" s="21"/>
      <c r="DS538" s="21"/>
      <c r="DT538" s="21"/>
      <c r="DU538" s="21"/>
      <c r="DV538" s="21"/>
    </row>
    <row r="539" spans="1:126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1"/>
      <c r="BV539" s="21"/>
      <c r="BW539" s="21"/>
      <c r="BX539" s="21"/>
      <c r="BY539" s="21"/>
      <c r="BZ539" s="21"/>
      <c r="CA539" s="21"/>
      <c r="CB539" s="21"/>
      <c r="CC539" s="21"/>
      <c r="CD539" s="21"/>
      <c r="CE539" s="21"/>
      <c r="CF539" s="21"/>
      <c r="CG539" s="21"/>
      <c r="CH539" s="21"/>
      <c r="CI539" s="21"/>
      <c r="CJ539" s="21"/>
      <c r="CK539" s="21"/>
      <c r="CL539" s="21"/>
      <c r="CM539" s="21"/>
      <c r="CN539" s="21"/>
      <c r="CO539" s="21"/>
      <c r="CP539" s="21"/>
      <c r="CQ539" s="21"/>
      <c r="CR539" s="21"/>
      <c r="CS539" s="21"/>
      <c r="CT539" s="21"/>
      <c r="CU539" s="21"/>
      <c r="CV539" s="21"/>
      <c r="CW539" s="21"/>
      <c r="CX539" s="21"/>
      <c r="CY539" s="21"/>
      <c r="CZ539" s="21"/>
      <c r="DA539" s="21"/>
      <c r="DB539" s="21"/>
      <c r="DC539" s="21"/>
      <c r="DD539" s="21"/>
      <c r="DE539" s="21"/>
      <c r="DF539" s="21"/>
      <c r="DG539" s="21"/>
      <c r="DH539" s="21"/>
      <c r="DI539" s="21"/>
      <c r="DJ539" s="21"/>
      <c r="DK539" s="21"/>
      <c r="DL539" s="21"/>
      <c r="DM539" s="21"/>
      <c r="DN539" s="21"/>
      <c r="DO539" s="21"/>
      <c r="DP539" s="21"/>
      <c r="DQ539" s="21"/>
      <c r="DR539" s="21"/>
      <c r="DS539" s="21"/>
      <c r="DT539" s="21"/>
      <c r="DU539" s="21"/>
      <c r="DV539" s="21"/>
    </row>
    <row r="540" spans="1:126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  <c r="BM540" s="21"/>
      <c r="BN540" s="21"/>
      <c r="BO540" s="21"/>
      <c r="BP540" s="21"/>
      <c r="BQ540" s="21"/>
      <c r="BR540" s="21"/>
      <c r="BS540" s="21"/>
      <c r="BT540" s="21"/>
      <c r="BU540" s="21"/>
      <c r="BV540" s="21"/>
      <c r="BW540" s="21"/>
      <c r="BX540" s="21"/>
      <c r="BY540" s="21"/>
      <c r="BZ540" s="21"/>
      <c r="CA540" s="21"/>
      <c r="CB540" s="21"/>
      <c r="CC540" s="21"/>
      <c r="CD540" s="21"/>
      <c r="CE540" s="21"/>
      <c r="CF540" s="21"/>
      <c r="CG540" s="21"/>
      <c r="CH540" s="21"/>
      <c r="CI540" s="21"/>
      <c r="CJ540" s="21"/>
      <c r="CK540" s="21"/>
      <c r="CL540" s="21"/>
      <c r="CM540" s="21"/>
      <c r="CN540" s="21"/>
      <c r="CO540" s="21"/>
      <c r="CP540" s="21"/>
      <c r="CQ540" s="21"/>
      <c r="CR540" s="21"/>
      <c r="CS540" s="21"/>
      <c r="CT540" s="21"/>
      <c r="CU540" s="21"/>
      <c r="CV540" s="21"/>
      <c r="CW540" s="21"/>
      <c r="CX540" s="21"/>
      <c r="CY540" s="21"/>
      <c r="CZ540" s="21"/>
      <c r="DA540" s="21"/>
      <c r="DB540" s="21"/>
      <c r="DC540" s="21"/>
      <c r="DD540" s="21"/>
      <c r="DE540" s="21"/>
      <c r="DF540" s="21"/>
      <c r="DG540" s="21"/>
      <c r="DH540" s="21"/>
      <c r="DI540" s="21"/>
      <c r="DJ540" s="21"/>
      <c r="DK540" s="21"/>
      <c r="DL540" s="21"/>
      <c r="DM540" s="21"/>
      <c r="DN540" s="21"/>
      <c r="DO540" s="21"/>
      <c r="DP540" s="21"/>
      <c r="DQ540" s="21"/>
      <c r="DR540" s="21"/>
      <c r="DS540" s="21"/>
      <c r="DT540" s="21"/>
      <c r="DU540" s="21"/>
      <c r="DV540" s="21"/>
    </row>
    <row r="541" spans="1:126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1"/>
      <c r="BT541" s="21"/>
      <c r="BU541" s="21"/>
      <c r="BV541" s="21"/>
      <c r="BW541" s="21"/>
      <c r="BX541" s="21"/>
      <c r="BY541" s="21"/>
      <c r="BZ541" s="21"/>
      <c r="CA541" s="21"/>
      <c r="CB541" s="21"/>
      <c r="CC541" s="21"/>
      <c r="CD541" s="21"/>
      <c r="CE541" s="21"/>
      <c r="CF541" s="21"/>
      <c r="CG541" s="21"/>
      <c r="CH541" s="21"/>
      <c r="CI541" s="21"/>
      <c r="CJ541" s="21"/>
      <c r="CK541" s="21"/>
      <c r="CL541" s="21"/>
      <c r="CM541" s="21"/>
      <c r="CN541" s="21"/>
      <c r="CO541" s="21"/>
      <c r="CP541" s="21"/>
      <c r="CQ541" s="21"/>
      <c r="CR541" s="21"/>
      <c r="CS541" s="21"/>
      <c r="CT541" s="21"/>
      <c r="CU541" s="21"/>
      <c r="CV541" s="21"/>
      <c r="CW541" s="21"/>
      <c r="CX541" s="21"/>
      <c r="CY541" s="21"/>
      <c r="CZ541" s="21"/>
      <c r="DA541" s="21"/>
      <c r="DB541" s="21"/>
      <c r="DC541" s="21"/>
      <c r="DD541" s="21"/>
      <c r="DE541" s="21"/>
      <c r="DF541" s="21"/>
      <c r="DG541" s="21"/>
      <c r="DH541" s="21"/>
      <c r="DI541" s="21"/>
      <c r="DJ541" s="21"/>
      <c r="DK541" s="21"/>
      <c r="DL541" s="21"/>
      <c r="DM541" s="21"/>
      <c r="DN541" s="21"/>
      <c r="DO541" s="21"/>
      <c r="DP541" s="21"/>
      <c r="DQ541" s="21"/>
      <c r="DR541" s="21"/>
      <c r="DS541" s="21"/>
      <c r="DT541" s="21"/>
      <c r="DU541" s="21"/>
      <c r="DV541" s="21"/>
    </row>
    <row r="542" spans="1:126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1"/>
      <c r="BT542" s="21"/>
      <c r="BU542" s="21"/>
      <c r="BV542" s="21"/>
      <c r="BW542" s="21"/>
      <c r="BX542" s="21"/>
      <c r="BY542" s="21"/>
      <c r="BZ542" s="21"/>
      <c r="CA542" s="21"/>
      <c r="CB542" s="21"/>
      <c r="CC542" s="21"/>
      <c r="CD542" s="21"/>
      <c r="CE542" s="21"/>
      <c r="CF542" s="21"/>
      <c r="CG542" s="21"/>
      <c r="CH542" s="21"/>
      <c r="CI542" s="21"/>
      <c r="CJ542" s="21"/>
      <c r="CK542" s="21"/>
      <c r="CL542" s="21"/>
      <c r="CM542" s="21"/>
      <c r="CN542" s="21"/>
      <c r="CO542" s="21"/>
      <c r="CP542" s="21"/>
      <c r="CQ542" s="21"/>
      <c r="CR542" s="21"/>
      <c r="CS542" s="21"/>
      <c r="CT542" s="21"/>
      <c r="CU542" s="21"/>
      <c r="CV542" s="21"/>
      <c r="CW542" s="21"/>
      <c r="CX542" s="21"/>
      <c r="CY542" s="21"/>
      <c r="CZ542" s="21"/>
      <c r="DA542" s="21"/>
      <c r="DB542" s="21"/>
      <c r="DC542" s="21"/>
      <c r="DD542" s="21"/>
      <c r="DE542" s="21"/>
      <c r="DF542" s="21"/>
      <c r="DG542" s="21"/>
      <c r="DH542" s="21"/>
      <c r="DI542" s="21"/>
      <c r="DJ542" s="21"/>
      <c r="DK542" s="21"/>
      <c r="DL542" s="21"/>
      <c r="DM542" s="21"/>
      <c r="DN542" s="21"/>
      <c r="DO542" s="21"/>
      <c r="DP542" s="21"/>
      <c r="DQ542" s="21"/>
      <c r="DR542" s="21"/>
      <c r="DS542" s="21"/>
      <c r="DT542" s="21"/>
      <c r="DU542" s="21"/>
      <c r="DV542" s="21"/>
    </row>
    <row r="543" spans="1:126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1"/>
      <c r="BT543" s="21"/>
      <c r="BU543" s="21"/>
      <c r="BV543" s="21"/>
      <c r="BW543" s="21"/>
      <c r="BX543" s="21"/>
      <c r="BY543" s="21"/>
      <c r="BZ543" s="21"/>
      <c r="CA543" s="21"/>
      <c r="CB543" s="21"/>
      <c r="CC543" s="21"/>
      <c r="CD543" s="21"/>
      <c r="CE543" s="21"/>
      <c r="CF543" s="21"/>
      <c r="CG543" s="21"/>
      <c r="CH543" s="21"/>
      <c r="CI543" s="21"/>
      <c r="CJ543" s="21"/>
      <c r="CK543" s="21"/>
      <c r="CL543" s="21"/>
      <c r="CM543" s="21"/>
      <c r="CN543" s="21"/>
      <c r="CO543" s="21"/>
      <c r="CP543" s="21"/>
      <c r="CQ543" s="21"/>
      <c r="CR543" s="21"/>
      <c r="CS543" s="21"/>
      <c r="CT543" s="21"/>
      <c r="CU543" s="21"/>
      <c r="CV543" s="21"/>
      <c r="CW543" s="21"/>
      <c r="CX543" s="21"/>
      <c r="CY543" s="21"/>
      <c r="CZ543" s="21"/>
      <c r="DA543" s="21"/>
      <c r="DB543" s="21"/>
      <c r="DC543" s="21"/>
      <c r="DD543" s="21"/>
      <c r="DE543" s="21"/>
      <c r="DF543" s="21"/>
      <c r="DG543" s="21"/>
      <c r="DH543" s="21"/>
      <c r="DI543" s="21"/>
      <c r="DJ543" s="21"/>
      <c r="DK543" s="21"/>
      <c r="DL543" s="21"/>
      <c r="DM543" s="21"/>
      <c r="DN543" s="21"/>
      <c r="DO543" s="21"/>
      <c r="DP543" s="21"/>
      <c r="DQ543" s="21"/>
      <c r="DR543" s="21"/>
      <c r="DS543" s="21"/>
      <c r="DT543" s="21"/>
      <c r="DU543" s="21"/>
      <c r="DV543" s="21"/>
    </row>
    <row r="544" spans="1:126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  <c r="BQ544" s="21"/>
      <c r="BR544" s="21"/>
      <c r="BS544" s="21"/>
      <c r="BT544" s="21"/>
      <c r="BU544" s="21"/>
      <c r="BV544" s="21"/>
      <c r="BW544" s="21"/>
      <c r="BX544" s="21"/>
      <c r="BY544" s="21"/>
      <c r="BZ544" s="21"/>
      <c r="CA544" s="21"/>
      <c r="CB544" s="21"/>
      <c r="CC544" s="21"/>
      <c r="CD544" s="21"/>
      <c r="CE544" s="21"/>
      <c r="CF544" s="21"/>
      <c r="CG544" s="21"/>
      <c r="CH544" s="21"/>
      <c r="CI544" s="21"/>
      <c r="CJ544" s="21"/>
      <c r="CK544" s="21"/>
      <c r="CL544" s="21"/>
      <c r="CM544" s="21"/>
      <c r="CN544" s="21"/>
      <c r="CO544" s="21"/>
      <c r="CP544" s="21"/>
      <c r="CQ544" s="21"/>
      <c r="CR544" s="21"/>
      <c r="CS544" s="21"/>
      <c r="CT544" s="21"/>
      <c r="CU544" s="21"/>
      <c r="CV544" s="21"/>
      <c r="CW544" s="21"/>
      <c r="CX544" s="21"/>
      <c r="CY544" s="21"/>
      <c r="CZ544" s="21"/>
      <c r="DA544" s="21"/>
      <c r="DB544" s="21"/>
      <c r="DC544" s="21"/>
      <c r="DD544" s="21"/>
      <c r="DE544" s="21"/>
      <c r="DF544" s="21"/>
      <c r="DG544" s="21"/>
      <c r="DH544" s="21"/>
      <c r="DI544" s="21"/>
      <c r="DJ544" s="21"/>
      <c r="DK544" s="21"/>
      <c r="DL544" s="21"/>
      <c r="DM544" s="21"/>
      <c r="DN544" s="21"/>
      <c r="DO544" s="21"/>
      <c r="DP544" s="21"/>
      <c r="DQ544" s="21"/>
      <c r="DR544" s="21"/>
      <c r="DS544" s="21"/>
      <c r="DT544" s="21"/>
      <c r="DU544" s="21"/>
      <c r="DV544" s="21"/>
    </row>
    <row r="545" spans="1:126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  <c r="BQ545" s="21"/>
      <c r="BR545" s="21"/>
      <c r="BS545" s="21"/>
      <c r="BT545" s="21"/>
      <c r="BU545" s="21"/>
      <c r="BV545" s="21"/>
      <c r="BW545" s="21"/>
      <c r="BX545" s="21"/>
      <c r="BY545" s="21"/>
      <c r="BZ545" s="21"/>
      <c r="CA545" s="21"/>
      <c r="CB545" s="21"/>
      <c r="CC545" s="21"/>
      <c r="CD545" s="21"/>
      <c r="CE545" s="21"/>
      <c r="CF545" s="21"/>
      <c r="CG545" s="21"/>
      <c r="CH545" s="21"/>
      <c r="CI545" s="21"/>
      <c r="CJ545" s="21"/>
      <c r="CK545" s="21"/>
      <c r="CL545" s="21"/>
      <c r="CM545" s="21"/>
      <c r="CN545" s="21"/>
      <c r="CO545" s="21"/>
      <c r="CP545" s="21"/>
      <c r="CQ545" s="21"/>
      <c r="CR545" s="21"/>
      <c r="CS545" s="21"/>
      <c r="CT545" s="21"/>
      <c r="CU545" s="21"/>
      <c r="CV545" s="21"/>
      <c r="CW545" s="21"/>
      <c r="CX545" s="21"/>
      <c r="CY545" s="21"/>
      <c r="CZ545" s="21"/>
      <c r="DA545" s="21"/>
      <c r="DB545" s="21"/>
      <c r="DC545" s="21"/>
      <c r="DD545" s="21"/>
      <c r="DE545" s="21"/>
      <c r="DF545" s="21"/>
      <c r="DG545" s="21"/>
      <c r="DH545" s="21"/>
      <c r="DI545" s="21"/>
      <c r="DJ545" s="21"/>
      <c r="DK545" s="21"/>
      <c r="DL545" s="21"/>
      <c r="DM545" s="21"/>
      <c r="DN545" s="21"/>
      <c r="DO545" s="21"/>
      <c r="DP545" s="21"/>
      <c r="DQ545" s="21"/>
      <c r="DR545" s="21"/>
      <c r="DS545" s="21"/>
      <c r="DT545" s="21"/>
      <c r="DU545" s="21"/>
      <c r="DV545" s="21"/>
    </row>
    <row r="546" spans="1:12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  <c r="BQ546" s="21"/>
      <c r="BR546" s="21"/>
      <c r="BS546" s="21"/>
      <c r="BT546" s="21"/>
      <c r="BU546" s="21"/>
      <c r="BV546" s="21"/>
      <c r="BW546" s="21"/>
      <c r="BX546" s="21"/>
      <c r="BY546" s="21"/>
      <c r="BZ546" s="21"/>
      <c r="CA546" s="21"/>
      <c r="CB546" s="21"/>
      <c r="CC546" s="21"/>
      <c r="CD546" s="21"/>
      <c r="CE546" s="21"/>
      <c r="CF546" s="21"/>
      <c r="CG546" s="21"/>
      <c r="CH546" s="21"/>
      <c r="CI546" s="21"/>
      <c r="CJ546" s="21"/>
      <c r="CK546" s="21"/>
      <c r="CL546" s="21"/>
      <c r="CM546" s="21"/>
      <c r="CN546" s="21"/>
      <c r="CO546" s="21"/>
      <c r="CP546" s="21"/>
      <c r="CQ546" s="21"/>
      <c r="CR546" s="21"/>
      <c r="CS546" s="21"/>
      <c r="CT546" s="21"/>
      <c r="CU546" s="21"/>
      <c r="CV546" s="21"/>
      <c r="CW546" s="21"/>
      <c r="CX546" s="21"/>
      <c r="CY546" s="21"/>
      <c r="CZ546" s="21"/>
      <c r="DA546" s="21"/>
      <c r="DB546" s="21"/>
      <c r="DC546" s="21"/>
      <c r="DD546" s="21"/>
      <c r="DE546" s="21"/>
      <c r="DF546" s="21"/>
      <c r="DG546" s="21"/>
      <c r="DH546" s="21"/>
      <c r="DI546" s="21"/>
      <c r="DJ546" s="21"/>
      <c r="DK546" s="21"/>
      <c r="DL546" s="21"/>
      <c r="DM546" s="21"/>
      <c r="DN546" s="21"/>
      <c r="DO546" s="21"/>
      <c r="DP546" s="21"/>
      <c r="DQ546" s="21"/>
      <c r="DR546" s="21"/>
      <c r="DS546" s="21"/>
      <c r="DT546" s="21"/>
      <c r="DU546" s="21"/>
      <c r="DV546" s="21"/>
    </row>
    <row r="547" spans="1:126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  <c r="BQ547" s="21"/>
      <c r="BR547" s="21"/>
      <c r="BS547" s="21"/>
      <c r="BT547" s="21"/>
      <c r="BU547" s="21"/>
      <c r="BV547" s="21"/>
      <c r="BW547" s="21"/>
      <c r="BX547" s="21"/>
      <c r="BY547" s="21"/>
      <c r="BZ547" s="21"/>
      <c r="CA547" s="21"/>
      <c r="CB547" s="21"/>
      <c r="CC547" s="21"/>
      <c r="CD547" s="21"/>
      <c r="CE547" s="21"/>
      <c r="CF547" s="21"/>
      <c r="CG547" s="21"/>
      <c r="CH547" s="21"/>
      <c r="CI547" s="21"/>
      <c r="CJ547" s="21"/>
      <c r="CK547" s="21"/>
      <c r="CL547" s="21"/>
      <c r="CM547" s="21"/>
      <c r="CN547" s="21"/>
      <c r="CO547" s="21"/>
      <c r="CP547" s="21"/>
      <c r="CQ547" s="21"/>
      <c r="CR547" s="21"/>
      <c r="CS547" s="21"/>
      <c r="CT547" s="21"/>
      <c r="CU547" s="21"/>
      <c r="CV547" s="21"/>
      <c r="CW547" s="21"/>
      <c r="CX547" s="21"/>
      <c r="CY547" s="21"/>
      <c r="CZ547" s="21"/>
      <c r="DA547" s="21"/>
      <c r="DB547" s="21"/>
      <c r="DC547" s="21"/>
      <c r="DD547" s="21"/>
      <c r="DE547" s="21"/>
      <c r="DF547" s="21"/>
      <c r="DG547" s="21"/>
      <c r="DH547" s="21"/>
      <c r="DI547" s="21"/>
      <c r="DJ547" s="21"/>
      <c r="DK547" s="21"/>
      <c r="DL547" s="21"/>
      <c r="DM547" s="21"/>
      <c r="DN547" s="21"/>
      <c r="DO547" s="21"/>
      <c r="DP547" s="21"/>
      <c r="DQ547" s="21"/>
      <c r="DR547" s="21"/>
      <c r="DS547" s="21"/>
      <c r="DT547" s="21"/>
      <c r="DU547" s="21"/>
      <c r="DV547" s="21"/>
    </row>
    <row r="548" spans="1:126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  <c r="BM548" s="21"/>
      <c r="BN548" s="21"/>
      <c r="BO548" s="21"/>
      <c r="BP548" s="21"/>
      <c r="BQ548" s="21"/>
      <c r="BR548" s="21"/>
      <c r="BS548" s="21"/>
      <c r="BT548" s="21"/>
      <c r="BU548" s="21"/>
      <c r="BV548" s="21"/>
      <c r="BW548" s="21"/>
      <c r="BX548" s="21"/>
      <c r="BY548" s="21"/>
      <c r="BZ548" s="21"/>
      <c r="CA548" s="21"/>
      <c r="CB548" s="21"/>
      <c r="CC548" s="21"/>
      <c r="CD548" s="21"/>
      <c r="CE548" s="21"/>
      <c r="CF548" s="21"/>
      <c r="CG548" s="21"/>
      <c r="CH548" s="21"/>
      <c r="CI548" s="21"/>
      <c r="CJ548" s="21"/>
      <c r="CK548" s="21"/>
      <c r="CL548" s="21"/>
      <c r="CM548" s="21"/>
      <c r="CN548" s="21"/>
      <c r="CO548" s="21"/>
      <c r="CP548" s="21"/>
      <c r="CQ548" s="21"/>
      <c r="CR548" s="21"/>
      <c r="CS548" s="21"/>
      <c r="CT548" s="21"/>
      <c r="CU548" s="21"/>
      <c r="CV548" s="21"/>
      <c r="CW548" s="21"/>
      <c r="CX548" s="21"/>
      <c r="CY548" s="21"/>
      <c r="CZ548" s="21"/>
      <c r="DA548" s="21"/>
      <c r="DB548" s="21"/>
      <c r="DC548" s="21"/>
      <c r="DD548" s="21"/>
      <c r="DE548" s="21"/>
      <c r="DF548" s="21"/>
      <c r="DG548" s="21"/>
      <c r="DH548" s="21"/>
      <c r="DI548" s="21"/>
      <c r="DJ548" s="21"/>
      <c r="DK548" s="21"/>
      <c r="DL548" s="21"/>
      <c r="DM548" s="21"/>
      <c r="DN548" s="21"/>
      <c r="DO548" s="21"/>
      <c r="DP548" s="21"/>
      <c r="DQ548" s="21"/>
      <c r="DR548" s="21"/>
      <c r="DS548" s="21"/>
      <c r="DT548" s="21"/>
      <c r="DU548" s="21"/>
      <c r="DV548" s="21"/>
    </row>
    <row r="549" spans="1:126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1"/>
      <c r="BT549" s="21"/>
      <c r="BU549" s="21"/>
      <c r="BV549" s="21"/>
      <c r="BW549" s="21"/>
      <c r="BX549" s="21"/>
      <c r="BY549" s="21"/>
      <c r="BZ549" s="21"/>
      <c r="CA549" s="21"/>
      <c r="CB549" s="21"/>
      <c r="CC549" s="21"/>
      <c r="CD549" s="21"/>
      <c r="CE549" s="21"/>
      <c r="CF549" s="21"/>
      <c r="CG549" s="21"/>
      <c r="CH549" s="21"/>
      <c r="CI549" s="21"/>
      <c r="CJ549" s="21"/>
      <c r="CK549" s="21"/>
      <c r="CL549" s="21"/>
      <c r="CM549" s="21"/>
      <c r="CN549" s="21"/>
      <c r="CO549" s="21"/>
      <c r="CP549" s="21"/>
      <c r="CQ549" s="21"/>
      <c r="CR549" s="21"/>
      <c r="CS549" s="21"/>
      <c r="CT549" s="21"/>
      <c r="CU549" s="21"/>
      <c r="CV549" s="21"/>
      <c r="CW549" s="21"/>
      <c r="CX549" s="21"/>
      <c r="CY549" s="21"/>
      <c r="CZ549" s="21"/>
      <c r="DA549" s="21"/>
      <c r="DB549" s="21"/>
      <c r="DC549" s="21"/>
      <c r="DD549" s="21"/>
      <c r="DE549" s="21"/>
      <c r="DF549" s="21"/>
      <c r="DG549" s="21"/>
      <c r="DH549" s="21"/>
      <c r="DI549" s="21"/>
      <c r="DJ549" s="21"/>
      <c r="DK549" s="21"/>
      <c r="DL549" s="21"/>
      <c r="DM549" s="21"/>
      <c r="DN549" s="21"/>
      <c r="DO549" s="21"/>
      <c r="DP549" s="21"/>
      <c r="DQ549" s="21"/>
      <c r="DR549" s="21"/>
      <c r="DS549" s="21"/>
      <c r="DT549" s="21"/>
      <c r="DU549" s="21"/>
      <c r="DV549" s="21"/>
    </row>
    <row r="550" spans="1:126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  <c r="BM550" s="21"/>
      <c r="BN550" s="21"/>
      <c r="BO550" s="21"/>
      <c r="BP550" s="21"/>
      <c r="BQ550" s="21"/>
      <c r="BR550" s="21"/>
      <c r="BS550" s="21"/>
      <c r="BT550" s="21"/>
      <c r="BU550" s="21"/>
      <c r="BV550" s="21"/>
      <c r="BW550" s="21"/>
      <c r="BX550" s="21"/>
      <c r="BY550" s="21"/>
      <c r="BZ550" s="21"/>
      <c r="CA550" s="21"/>
      <c r="CB550" s="21"/>
      <c r="CC550" s="21"/>
      <c r="CD550" s="21"/>
      <c r="CE550" s="21"/>
      <c r="CF550" s="21"/>
      <c r="CG550" s="21"/>
      <c r="CH550" s="21"/>
      <c r="CI550" s="21"/>
      <c r="CJ550" s="21"/>
      <c r="CK550" s="21"/>
      <c r="CL550" s="21"/>
      <c r="CM550" s="21"/>
      <c r="CN550" s="21"/>
      <c r="CO550" s="21"/>
      <c r="CP550" s="21"/>
      <c r="CQ550" s="21"/>
      <c r="CR550" s="21"/>
      <c r="CS550" s="21"/>
      <c r="CT550" s="21"/>
      <c r="CU550" s="21"/>
      <c r="CV550" s="21"/>
      <c r="CW550" s="21"/>
      <c r="CX550" s="21"/>
      <c r="CY550" s="21"/>
      <c r="CZ550" s="21"/>
      <c r="DA550" s="21"/>
      <c r="DB550" s="21"/>
      <c r="DC550" s="21"/>
      <c r="DD550" s="21"/>
      <c r="DE550" s="21"/>
      <c r="DF550" s="21"/>
      <c r="DG550" s="21"/>
      <c r="DH550" s="21"/>
      <c r="DI550" s="21"/>
      <c r="DJ550" s="21"/>
      <c r="DK550" s="21"/>
      <c r="DL550" s="21"/>
      <c r="DM550" s="21"/>
      <c r="DN550" s="21"/>
      <c r="DO550" s="21"/>
      <c r="DP550" s="21"/>
      <c r="DQ550" s="21"/>
      <c r="DR550" s="21"/>
      <c r="DS550" s="21"/>
      <c r="DT550" s="21"/>
      <c r="DU550" s="21"/>
      <c r="DV550" s="21"/>
    </row>
    <row r="551" spans="1:126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  <c r="BM551" s="21"/>
      <c r="BN551" s="21"/>
      <c r="BO551" s="21"/>
      <c r="BP551" s="21"/>
      <c r="BQ551" s="21"/>
      <c r="BR551" s="21"/>
      <c r="BS551" s="21"/>
      <c r="BT551" s="21"/>
      <c r="BU551" s="21"/>
      <c r="BV551" s="21"/>
      <c r="BW551" s="21"/>
      <c r="BX551" s="21"/>
      <c r="BY551" s="21"/>
      <c r="BZ551" s="21"/>
      <c r="CA551" s="21"/>
      <c r="CB551" s="21"/>
      <c r="CC551" s="21"/>
      <c r="CD551" s="21"/>
      <c r="CE551" s="21"/>
      <c r="CF551" s="21"/>
      <c r="CG551" s="21"/>
      <c r="CH551" s="21"/>
      <c r="CI551" s="21"/>
      <c r="CJ551" s="21"/>
      <c r="CK551" s="21"/>
      <c r="CL551" s="21"/>
      <c r="CM551" s="21"/>
      <c r="CN551" s="21"/>
      <c r="CO551" s="21"/>
      <c r="CP551" s="21"/>
      <c r="CQ551" s="21"/>
      <c r="CR551" s="21"/>
      <c r="CS551" s="21"/>
      <c r="CT551" s="21"/>
      <c r="CU551" s="21"/>
      <c r="CV551" s="21"/>
      <c r="CW551" s="21"/>
      <c r="CX551" s="21"/>
      <c r="CY551" s="21"/>
      <c r="CZ551" s="21"/>
      <c r="DA551" s="21"/>
      <c r="DB551" s="21"/>
      <c r="DC551" s="21"/>
      <c r="DD551" s="21"/>
      <c r="DE551" s="21"/>
      <c r="DF551" s="21"/>
      <c r="DG551" s="21"/>
      <c r="DH551" s="21"/>
      <c r="DI551" s="21"/>
      <c r="DJ551" s="21"/>
      <c r="DK551" s="21"/>
      <c r="DL551" s="21"/>
      <c r="DM551" s="21"/>
      <c r="DN551" s="21"/>
      <c r="DO551" s="21"/>
      <c r="DP551" s="21"/>
      <c r="DQ551" s="21"/>
      <c r="DR551" s="21"/>
      <c r="DS551" s="21"/>
      <c r="DT551" s="21"/>
      <c r="DU551" s="21"/>
      <c r="DV551" s="21"/>
    </row>
    <row r="552" spans="1:126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  <c r="BM552" s="21"/>
      <c r="BN552" s="21"/>
      <c r="BO552" s="21"/>
      <c r="BP552" s="21"/>
      <c r="BQ552" s="21"/>
      <c r="BR552" s="21"/>
      <c r="BS552" s="21"/>
      <c r="BT552" s="21"/>
      <c r="BU552" s="21"/>
      <c r="BV552" s="21"/>
      <c r="BW552" s="21"/>
      <c r="BX552" s="21"/>
      <c r="BY552" s="21"/>
      <c r="BZ552" s="21"/>
      <c r="CA552" s="21"/>
      <c r="CB552" s="21"/>
      <c r="CC552" s="21"/>
      <c r="CD552" s="21"/>
      <c r="CE552" s="21"/>
      <c r="CF552" s="21"/>
      <c r="CG552" s="21"/>
      <c r="CH552" s="21"/>
      <c r="CI552" s="21"/>
      <c r="CJ552" s="21"/>
      <c r="CK552" s="21"/>
      <c r="CL552" s="21"/>
      <c r="CM552" s="21"/>
      <c r="CN552" s="21"/>
      <c r="CO552" s="21"/>
      <c r="CP552" s="21"/>
      <c r="CQ552" s="21"/>
      <c r="CR552" s="21"/>
      <c r="CS552" s="21"/>
      <c r="CT552" s="21"/>
      <c r="CU552" s="21"/>
      <c r="CV552" s="21"/>
      <c r="CW552" s="21"/>
      <c r="CX552" s="21"/>
      <c r="CY552" s="21"/>
      <c r="CZ552" s="21"/>
      <c r="DA552" s="21"/>
      <c r="DB552" s="21"/>
      <c r="DC552" s="21"/>
      <c r="DD552" s="21"/>
      <c r="DE552" s="21"/>
      <c r="DF552" s="21"/>
      <c r="DG552" s="21"/>
      <c r="DH552" s="21"/>
      <c r="DI552" s="21"/>
      <c r="DJ552" s="21"/>
      <c r="DK552" s="21"/>
      <c r="DL552" s="21"/>
      <c r="DM552" s="21"/>
      <c r="DN552" s="21"/>
      <c r="DO552" s="21"/>
      <c r="DP552" s="21"/>
      <c r="DQ552" s="21"/>
      <c r="DR552" s="21"/>
      <c r="DS552" s="21"/>
      <c r="DT552" s="21"/>
      <c r="DU552" s="21"/>
      <c r="DV552" s="21"/>
    </row>
    <row r="553" spans="1:126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  <c r="BM553" s="21"/>
      <c r="BN553" s="21"/>
      <c r="BO553" s="21"/>
      <c r="BP553" s="21"/>
      <c r="BQ553" s="21"/>
      <c r="BR553" s="21"/>
      <c r="BS553" s="21"/>
      <c r="BT553" s="21"/>
      <c r="BU553" s="21"/>
      <c r="BV553" s="21"/>
      <c r="BW553" s="21"/>
      <c r="BX553" s="21"/>
      <c r="BY553" s="21"/>
      <c r="BZ553" s="21"/>
      <c r="CA553" s="21"/>
      <c r="CB553" s="21"/>
      <c r="CC553" s="21"/>
      <c r="CD553" s="21"/>
      <c r="CE553" s="21"/>
      <c r="CF553" s="21"/>
      <c r="CG553" s="21"/>
      <c r="CH553" s="21"/>
      <c r="CI553" s="21"/>
      <c r="CJ553" s="21"/>
      <c r="CK553" s="21"/>
      <c r="CL553" s="21"/>
      <c r="CM553" s="21"/>
      <c r="CN553" s="21"/>
      <c r="CO553" s="21"/>
      <c r="CP553" s="21"/>
      <c r="CQ553" s="21"/>
      <c r="CR553" s="21"/>
      <c r="CS553" s="21"/>
      <c r="CT553" s="21"/>
      <c r="CU553" s="21"/>
      <c r="CV553" s="21"/>
      <c r="CW553" s="21"/>
      <c r="CX553" s="21"/>
      <c r="CY553" s="21"/>
      <c r="CZ553" s="21"/>
      <c r="DA553" s="21"/>
      <c r="DB553" s="21"/>
      <c r="DC553" s="21"/>
      <c r="DD553" s="21"/>
      <c r="DE553" s="21"/>
      <c r="DF553" s="21"/>
      <c r="DG553" s="21"/>
      <c r="DH553" s="21"/>
      <c r="DI553" s="21"/>
      <c r="DJ553" s="21"/>
      <c r="DK553" s="21"/>
      <c r="DL553" s="21"/>
      <c r="DM553" s="21"/>
      <c r="DN553" s="21"/>
      <c r="DO553" s="21"/>
      <c r="DP553" s="21"/>
      <c r="DQ553" s="21"/>
      <c r="DR553" s="21"/>
      <c r="DS553" s="21"/>
      <c r="DT553" s="21"/>
      <c r="DU553" s="21"/>
      <c r="DV553" s="21"/>
    </row>
    <row r="554" spans="1:126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  <c r="BM554" s="21"/>
      <c r="BN554" s="21"/>
      <c r="BO554" s="21"/>
      <c r="BP554" s="21"/>
      <c r="BQ554" s="21"/>
      <c r="BR554" s="21"/>
      <c r="BS554" s="21"/>
      <c r="BT554" s="21"/>
      <c r="BU554" s="21"/>
      <c r="BV554" s="21"/>
      <c r="BW554" s="21"/>
      <c r="BX554" s="21"/>
      <c r="BY554" s="21"/>
      <c r="BZ554" s="21"/>
      <c r="CA554" s="21"/>
      <c r="CB554" s="21"/>
      <c r="CC554" s="21"/>
      <c r="CD554" s="21"/>
      <c r="CE554" s="21"/>
      <c r="CF554" s="21"/>
      <c r="CG554" s="21"/>
      <c r="CH554" s="21"/>
      <c r="CI554" s="21"/>
      <c r="CJ554" s="21"/>
      <c r="CK554" s="21"/>
      <c r="CL554" s="21"/>
      <c r="CM554" s="21"/>
      <c r="CN554" s="21"/>
      <c r="CO554" s="21"/>
      <c r="CP554" s="21"/>
      <c r="CQ554" s="21"/>
      <c r="CR554" s="21"/>
      <c r="CS554" s="21"/>
      <c r="CT554" s="21"/>
      <c r="CU554" s="21"/>
      <c r="CV554" s="21"/>
      <c r="CW554" s="21"/>
      <c r="CX554" s="21"/>
      <c r="CY554" s="21"/>
      <c r="CZ554" s="21"/>
      <c r="DA554" s="21"/>
      <c r="DB554" s="21"/>
      <c r="DC554" s="21"/>
      <c r="DD554" s="21"/>
      <c r="DE554" s="21"/>
      <c r="DF554" s="21"/>
      <c r="DG554" s="21"/>
      <c r="DH554" s="21"/>
      <c r="DI554" s="21"/>
      <c r="DJ554" s="21"/>
      <c r="DK554" s="21"/>
      <c r="DL554" s="21"/>
      <c r="DM554" s="21"/>
      <c r="DN554" s="21"/>
      <c r="DO554" s="21"/>
      <c r="DP554" s="21"/>
      <c r="DQ554" s="21"/>
      <c r="DR554" s="21"/>
      <c r="DS554" s="21"/>
      <c r="DT554" s="21"/>
      <c r="DU554" s="21"/>
      <c r="DV554" s="21"/>
    </row>
    <row r="555" spans="1:126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  <c r="BM555" s="21"/>
      <c r="BN555" s="21"/>
      <c r="BO555" s="21"/>
      <c r="BP555" s="21"/>
      <c r="BQ555" s="21"/>
      <c r="BR555" s="21"/>
      <c r="BS555" s="21"/>
      <c r="BT555" s="21"/>
      <c r="BU555" s="21"/>
      <c r="BV555" s="21"/>
      <c r="BW555" s="21"/>
      <c r="BX555" s="21"/>
      <c r="BY555" s="21"/>
      <c r="BZ555" s="21"/>
      <c r="CA555" s="21"/>
      <c r="CB555" s="21"/>
      <c r="CC555" s="21"/>
      <c r="CD555" s="21"/>
      <c r="CE555" s="21"/>
      <c r="CF555" s="21"/>
      <c r="CG555" s="21"/>
      <c r="CH555" s="21"/>
      <c r="CI555" s="21"/>
      <c r="CJ555" s="21"/>
      <c r="CK555" s="21"/>
      <c r="CL555" s="21"/>
      <c r="CM555" s="21"/>
      <c r="CN555" s="21"/>
      <c r="CO555" s="21"/>
      <c r="CP555" s="21"/>
      <c r="CQ555" s="21"/>
      <c r="CR555" s="21"/>
      <c r="CS555" s="21"/>
      <c r="CT555" s="21"/>
      <c r="CU555" s="21"/>
      <c r="CV555" s="21"/>
      <c r="CW555" s="21"/>
      <c r="CX555" s="21"/>
      <c r="CY555" s="21"/>
      <c r="CZ555" s="21"/>
      <c r="DA555" s="21"/>
      <c r="DB555" s="21"/>
      <c r="DC555" s="21"/>
      <c r="DD555" s="21"/>
      <c r="DE555" s="21"/>
      <c r="DF555" s="21"/>
      <c r="DG555" s="21"/>
      <c r="DH555" s="21"/>
      <c r="DI555" s="21"/>
      <c r="DJ555" s="21"/>
      <c r="DK555" s="21"/>
      <c r="DL555" s="21"/>
      <c r="DM555" s="21"/>
      <c r="DN555" s="21"/>
      <c r="DO555" s="21"/>
      <c r="DP555" s="21"/>
      <c r="DQ555" s="21"/>
      <c r="DR555" s="21"/>
      <c r="DS555" s="21"/>
      <c r="DT555" s="21"/>
      <c r="DU555" s="21"/>
      <c r="DV555" s="21"/>
    </row>
    <row r="556" spans="1:12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  <c r="BM556" s="21"/>
      <c r="BN556" s="21"/>
      <c r="BO556" s="21"/>
      <c r="BP556" s="21"/>
      <c r="BQ556" s="21"/>
      <c r="BR556" s="21"/>
      <c r="BS556" s="21"/>
      <c r="BT556" s="21"/>
      <c r="BU556" s="21"/>
      <c r="BV556" s="21"/>
      <c r="BW556" s="21"/>
      <c r="BX556" s="21"/>
      <c r="BY556" s="21"/>
      <c r="BZ556" s="21"/>
      <c r="CA556" s="21"/>
      <c r="CB556" s="21"/>
      <c r="CC556" s="21"/>
      <c r="CD556" s="21"/>
      <c r="CE556" s="21"/>
      <c r="CF556" s="21"/>
      <c r="CG556" s="21"/>
      <c r="CH556" s="21"/>
      <c r="CI556" s="21"/>
      <c r="CJ556" s="21"/>
      <c r="CK556" s="21"/>
      <c r="CL556" s="21"/>
      <c r="CM556" s="21"/>
      <c r="CN556" s="21"/>
      <c r="CO556" s="21"/>
      <c r="CP556" s="21"/>
      <c r="CQ556" s="21"/>
      <c r="CR556" s="21"/>
      <c r="CS556" s="21"/>
      <c r="CT556" s="21"/>
      <c r="CU556" s="21"/>
      <c r="CV556" s="21"/>
      <c r="CW556" s="21"/>
      <c r="CX556" s="21"/>
      <c r="CY556" s="21"/>
      <c r="CZ556" s="21"/>
      <c r="DA556" s="21"/>
      <c r="DB556" s="21"/>
      <c r="DC556" s="21"/>
      <c r="DD556" s="21"/>
      <c r="DE556" s="21"/>
      <c r="DF556" s="21"/>
      <c r="DG556" s="21"/>
      <c r="DH556" s="21"/>
      <c r="DI556" s="21"/>
      <c r="DJ556" s="21"/>
      <c r="DK556" s="21"/>
      <c r="DL556" s="21"/>
      <c r="DM556" s="21"/>
      <c r="DN556" s="21"/>
      <c r="DO556" s="21"/>
      <c r="DP556" s="21"/>
      <c r="DQ556" s="21"/>
      <c r="DR556" s="21"/>
      <c r="DS556" s="21"/>
      <c r="DT556" s="21"/>
      <c r="DU556" s="21"/>
      <c r="DV556" s="21"/>
    </row>
    <row r="557" spans="1:126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  <c r="BM557" s="21"/>
      <c r="BN557" s="21"/>
      <c r="BO557" s="21"/>
      <c r="BP557" s="21"/>
      <c r="BQ557" s="21"/>
      <c r="BR557" s="21"/>
      <c r="BS557" s="21"/>
      <c r="BT557" s="21"/>
      <c r="BU557" s="21"/>
      <c r="BV557" s="21"/>
      <c r="BW557" s="21"/>
      <c r="BX557" s="21"/>
      <c r="BY557" s="21"/>
      <c r="BZ557" s="21"/>
      <c r="CA557" s="21"/>
      <c r="CB557" s="21"/>
      <c r="CC557" s="21"/>
      <c r="CD557" s="21"/>
      <c r="CE557" s="21"/>
      <c r="CF557" s="21"/>
      <c r="CG557" s="21"/>
      <c r="CH557" s="21"/>
      <c r="CI557" s="21"/>
      <c r="CJ557" s="21"/>
      <c r="CK557" s="21"/>
      <c r="CL557" s="21"/>
      <c r="CM557" s="21"/>
      <c r="CN557" s="21"/>
      <c r="CO557" s="21"/>
      <c r="CP557" s="21"/>
      <c r="CQ557" s="21"/>
      <c r="CR557" s="21"/>
      <c r="CS557" s="21"/>
      <c r="CT557" s="21"/>
      <c r="CU557" s="21"/>
      <c r="CV557" s="21"/>
      <c r="CW557" s="21"/>
      <c r="CX557" s="21"/>
      <c r="CY557" s="21"/>
      <c r="CZ557" s="21"/>
      <c r="DA557" s="21"/>
      <c r="DB557" s="21"/>
      <c r="DC557" s="21"/>
      <c r="DD557" s="21"/>
      <c r="DE557" s="21"/>
      <c r="DF557" s="21"/>
      <c r="DG557" s="21"/>
      <c r="DH557" s="21"/>
      <c r="DI557" s="21"/>
      <c r="DJ557" s="21"/>
      <c r="DK557" s="21"/>
      <c r="DL557" s="21"/>
      <c r="DM557" s="21"/>
      <c r="DN557" s="21"/>
      <c r="DO557" s="21"/>
      <c r="DP557" s="21"/>
      <c r="DQ557" s="21"/>
      <c r="DR557" s="21"/>
      <c r="DS557" s="21"/>
      <c r="DT557" s="21"/>
      <c r="DU557" s="21"/>
      <c r="DV557" s="21"/>
    </row>
    <row r="558" spans="1:126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  <c r="BM558" s="21"/>
      <c r="BN558" s="21"/>
      <c r="BO558" s="21"/>
      <c r="BP558" s="21"/>
      <c r="BQ558" s="21"/>
      <c r="BR558" s="21"/>
      <c r="BS558" s="21"/>
      <c r="BT558" s="21"/>
      <c r="BU558" s="21"/>
      <c r="BV558" s="21"/>
      <c r="BW558" s="21"/>
      <c r="BX558" s="21"/>
      <c r="BY558" s="21"/>
      <c r="BZ558" s="21"/>
      <c r="CA558" s="21"/>
      <c r="CB558" s="21"/>
      <c r="CC558" s="21"/>
      <c r="CD558" s="21"/>
      <c r="CE558" s="21"/>
      <c r="CF558" s="21"/>
      <c r="CG558" s="21"/>
      <c r="CH558" s="21"/>
      <c r="CI558" s="21"/>
      <c r="CJ558" s="21"/>
      <c r="CK558" s="21"/>
      <c r="CL558" s="21"/>
      <c r="CM558" s="21"/>
      <c r="CN558" s="21"/>
      <c r="CO558" s="21"/>
      <c r="CP558" s="21"/>
      <c r="CQ558" s="21"/>
      <c r="CR558" s="21"/>
      <c r="CS558" s="21"/>
      <c r="CT558" s="21"/>
      <c r="CU558" s="21"/>
      <c r="CV558" s="21"/>
      <c r="CW558" s="21"/>
      <c r="CX558" s="21"/>
      <c r="CY558" s="21"/>
      <c r="CZ558" s="21"/>
      <c r="DA558" s="21"/>
      <c r="DB558" s="21"/>
      <c r="DC558" s="21"/>
      <c r="DD558" s="21"/>
      <c r="DE558" s="21"/>
      <c r="DF558" s="21"/>
      <c r="DG558" s="21"/>
      <c r="DH558" s="21"/>
      <c r="DI558" s="21"/>
      <c r="DJ558" s="21"/>
      <c r="DK558" s="21"/>
      <c r="DL558" s="21"/>
      <c r="DM558" s="21"/>
      <c r="DN558" s="21"/>
      <c r="DO558" s="21"/>
      <c r="DP558" s="21"/>
      <c r="DQ558" s="21"/>
      <c r="DR558" s="21"/>
      <c r="DS558" s="21"/>
      <c r="DT558" s="21"/>
      <c r="DU558" s="21"/>
      <c r="DV558" s="21"/>
    </row>
    <row r="559" spans="1:126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  <c r="BM559" s="21"/>
      <c r="BN559" s="21"/>
      <c r="BO559" s="21"/>
      <c r="BP559" s="21"/>
      <c r="BQ559" s="21"/>
      <c r="BR559" s="21"/>
      <c r="BS559" s="21"/>
      <c r="BT559" s="21"/>
      <c r="BU559" s="21"/>
      <c r="BV559" s="21"/>
      <c r="BW559" s="21"/>
      <c r="BX559" s="21"/>
      <c r="BY559" s="21"/>
      <c r="BZ559" s="21"/>
      <c r="CA559" s="21"/>
      <c r="CB559" s="21"/>
      <c r="CC559" s="21"/>
      <c r="CD559" s="21"/>
      <c r="CE559" s="21"/>
      <c r="CF559" s="21"/>
      <c r="CG559" s="21"/>
      <c r="CH559" s="21"/>
      <c r="CI559" s="21"/>
      <c r="CJ559" s="21"/>
      <c r="CK559" s="21"/>
      <c r="CL559" s="21"/>
      <c r="CM559" s="21"/>
      <c r="CN559" s="21"/>
      <c r="CO559" s="21"/>
      <c r="CP559" s="21"/>
      <c r="CQ559" s="21"/>
      <c r="CR559" s="21"/>
      <c r="CS559" s="21"/>
      <c r="CT559" s="21"/>
      <c r="CU559" s="21"/>
      <c r="CV559" s="21"/>
      <c r="CW559" s="21"/>
      <c r="CX559" s="21"/>
      <c r="CY559" s="21"/>
      <c r="CZ559" s="21"/>
      <c r="DA559" s="21"/>
      <c r="DB559" s="21"/>
      <c r="DC559" s="21"/>
      <c r="DD559" s="21"/>
      <c r="DE559" s="21"/>
      <c r="DF559" s="21"/>
      <c r="DG559" s="21"/>
      <c r="DH559" s="21"/>
      <c r="DI559" s="21"/>
      <c r="DJ559" s="21"/>
      <c r="DK559" s="21"/>
      <c r="DL559" s="21"/>
      <c r="DM559" s="21"/>
      <c r="DN559" s="21"/>
      <c r="DO559" s="21"/>
      <c r="DP559" s="21"/>
      <c r="DQ559" s="21"/>
      <c r="DR559" s="21"/>
      <c r="DS559" s="21"/>
      <c r="DT559" s="21"/>
      <c r="DU559" s="21"/>
      <c r="DV559" s="21"/>
    </row>
    <row r="560" spans="1:126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  <c r="BM560" s="21"/>
      <c r="BN560" s="21"/>
      <c r="BO560" s="21"/>
      <c r="BP560" s="21"/>
      <c r="BQ560" s="21"/>
      <c r="BR560" s="21"/>
      <c r="BS560" s="21"/>
      <c r="BT560" s="21"/>
      <c r="BU560" s="21"/>
      <c r="BV560" s="21"/>
      <c r="BW560" s="21"/>
      <c r="BX560" s="21"/>
      <c r="BY560" s="21"/>
      <c r="BZ560" s="21"/>
      <c r="CA560" s="21"/>
      <c r="CB560" s="21"/>
      <c r="CC560" s="21"/>
      <c r="CD560" s="21"/>
      <c r="CE560" s="21"/>
      <c r="CF560" s="21"/>
      <c r="CG560" s="21"/>
      <c r="CH560" s="21"/>
      <c r="CI560" s="21"/>
      <c r="CJ560" s="21"/>
      <c r="CK560" s="21"/>
      <c r="CL560" s="21"/>
      <c r="CM560" s="21"/>
      <c r="CN560" s="21"/>
      <c r="CO560" s="21"/>
      <c r="CP560" s="21"/>
      <c r="CQ560" s="21"/>
      <c r="CR560" s="21"/>
      <c r="CS560" s="21"/>
      <c r="CT560" s="21"/>
      <c r="CU560" s="21"/>
      <c r="CV560" s="21"/>
      <c r="CW560" s="21"/>
      <c r="CX560" s="21"/>
      <c r="CY560" s="21"/>
      <c r="CZ560" s="21"/>
      <c r="DA560" s="21"/>
      <c r="DB560" s="21"/>
      <c r="DC560" s="21"/>
      <c r="DD560" s="21"/>
      <c r="DE560" s="21"/>
      <c r="DF560" s="21"/>
      <c r="DG560" s="21"/>
      <c r="DH560" s="21"/>
      <c r="DI560" s="21"/>
      <c r="DJ560" s="21"/>
      <c r="DK560" s="21"/>
      <c r="DL560" s="21"/>
      <c r="DM560" s="21"/>
      <c r="DN560" s="21"/>
      <c r="DO560" s="21"/>
      <c r="DP560" s="21"/>
      <c r="DQ560" s="21"/>
      <c r="DR560" s="21"/>
      <c r="DS560" s="21"/>
      <c r="DT560" s="21"/>
      <c r="DU560" s="21"/>
      <c r="DV560" s="21"/>
    </row>
    <row r="561" spans="1:126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  <c r="BM561" s="21"/>
      <c r="BN561" s="21"/>
      <c r="BO561" s="21"/>
      <c r="BP561" s="21"/>
      <c r="BQ561" s="21"/>
      <c r="BR561" s="21"/>
      <c r="BS561" s="21"/>
      <c r="BT561" s="21"/>
      <c r="BU561" s="21"/>
      <c r="BV561" s="21"/>
      <c r="BW561" s="21"/>
      <c r="BX561" s="21"/>
      <c r="BY561" s="21"/>
      <c r="BZ561" s="21"/>
      <c r="CA561" s="21"/>
      <c r="CB561" s="21"/>
      <c r="CC561" s="21"/>
      <c r="CD561" s="21"/>
      <c r="CE561" s="21"/>
      <c r="CF561" s="21"/>
      <c r="CG561" s="21"/>
      <c r="CH561" s="21"/>
      <c r="CI561" s="21"/>
      <c r="CJ561" s="21"/>
      <c r="CK561" s="21"/>
      <c r="CL561" s="21"/>
      <c r="CM561" s="21"/>
      <c r="CN561" s="21"/>
      <c r="CO561" s="21"/>
      <c r="CP561" s="21"/>
      <c r="CQ561" s="21"/>
      <c r="CR561" s="21"/>
      <c r="CS561" s="21"/>
      <c r="CT561" s="21"/>
      <c r="CU561" s="21"/>
      <c r="CV561" s="21"/>
      <c r="CW561" s="21"/>
      <c r="CX561" s="21"/>
      <c r="CY561" s="21"/>
      <c r="CZ561" s="21"/>
      <c r="DA561" s="21"/>
      <c r="DB561" s="21"/>
      <c r="DC561" s="21"/>
      <c r="DD561" s="21"/>
      <c r="DE561" s="21"/>
      <c r="DF561" s="21"/>
      <c r="DG561" s="21"/>
      <c r="DH561" s="21"/>
      <c r="DI561" s="21"/>
      <c r="DJ561" s="21"/>
      <c r="DK561" s="21"/>
      <c r="DL561" s="21"/>
      <c r="DM561" s="21"/>
      <c r="DN561" s="21"/>
      <c r="DO561" s="21"/>
      <c r="DP561" s="21"/>
      <c r="DQ561" s="21"/>
      <c r="DR561" s="21"/>
      <c r="DS561" s="21"/>
      <c r="DT561" s="21"/>
      <c r="DU561" s="21"/>
      <c r="DV561" s="21"/>
    </row>
    <row r="562" spans="1:126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  <c r="BM562" s="21"/>
      <c r="BN562" s="21"/>
      <c r="BO562" s="21"/>
      <c r="BP562" s="21"/>
      <c r="BQ562" s="21"/>
      <c r="BR562" s="21"/>
      <c r="BS562" s="21"/>
      <c r="BT562" s="21"/>
      <c r="BU562" s="21"/>
      <c r="BV562" s="21"/>
      <c r="BW562" s="21"/>
      <c r="BX562" s="21"/>
      <c r="BY562" s="21"/>
      <c r="BZ562" s="21"/>
      <c r="CA562" s="21"/>
      <c r="CB562" s="21"/>
      <c r="CC562" s="21"/>
      <c r="CD562" s="21"/>
      <c r="CE562" s="21"/>
      <c r="CF562" s="21"/>
      <c r="CG562" s="21"/>
      <c r="CH562" s="21"/>
      <c r="CI562" s="21"/>
      <c r="CJ562" s="21"/>
      <c r="CK562" s="21"/>
      <c r="CL562" s="21"/>
      <c r="CM562" s="21"/>
      <c r="CN562" s="21"/>
      <c r="CO562" s="21"/>
      <c r="CP562" s="21"/>
      <c r="CQ562" s="21"/>
      <c r="CR562" s="21"/>
      <c r="CS562" s="21"/>
      <c r="CT562" s="21"/>
      <c r="CU562" s="21"/>
      <c r="CV562" s="21"/>
      <c r="CW562" s="21"/>
      <c r="CX562" s="21"/>
      <c r="CY562" s="21"/>
      <c r="CZ562" s="21"/>
      <c r="DA562" s="21"/>
      <c r="DB562" s="21"/>
      <c r="DC562" s="21"/>
      <c r="DD562" s="21"/>
      <c r="DE562" s="21"/>
      <c r="DF562" s="21"/>
      <c r="DG562" s="21"/>
      <c r="DH562" s="21"/>
      <c r="DI562" s="21"/>
      <c r="DJ562" s="21"/>
      <c r="DK562" s="21"/>
      <c r="DL562" s="21"/>
      <c r="DM562" s="21"/>
      <c r="DN562" s="21"/>
      <c r="DO562" s="21"/>
      <c r="DP562" s="21"/>
      <c r="DQ562" s="21"/>
      <c r="DR562" s="21"/>
      <c r="DS562" s="21"/>
      <c r="DT562" s="21"/>
      <c r="DU562" s="21"/>
      <c r="DV562" s="21"/>
    </row>
    <row r="563" spans="1:126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1"/>
      <c r="BT563" s="21"/>
      <c r="BU563" s="21"/>
      <c r="BV563" s="21"/>
      <c r="BW563" s="21"/>
      <c r="BX563" s="21"/>
      <c r="BY563" s="21"/>
      <c r="BZ563" s="21"/>
      <c r="CA563" s="21"/>
      <c r="CB563" s="21"/>
      <c r="CC563" s="21"/>
      <c r="CD563" s="21"/>
      <c r="CE563" s="21"/>
      <c r="CF563" s="21"/>
      <c r="CG563" s="21"/>
      <c r="CH563" s="21"/>
      <c r="CI563" s="21"/>
      <c r="CJ563" s="21"/>
      <c r="CK563" s="21"/>
      <c r="CL563" s="21"/>
      <c r="CM563" s="21"/>
      <c r="CN563" s="21"/>
      <c r="CO563" s="21"/>
      <c r="CP563" s="21"/>
      <c r="CQ563" s="21"/>
      <c r="CR563" s="21"/>
      <c r="CS563" s="21"/>
      <c r="CT563" s="21"/>
      <c r="CU563" s="21"/>
      <c r="CV563" s="21"/>
      <c r="CW563" s="21"/>
      <c r="CX563" s="21"/>
      <c r="CY563" s="21"/>
      <c r="CZ563" s="21"/>
      <c r="DA563" s="21"/>
      <c r="DB563" s="21"/>
      <c r="DC563" s="21"/>
      <c r="DD563" s="21"/>
      <c r="DE563" s="21"/>
      <c r="DF563" s="21"/>
      <c r="DG563" s="21"/>
      <c r="DH563" s="21"/>
      <c r="DI563" s="21"/>
      <c r="DJ563" s="21"/>
      <c r="DK563" s="21"/>
      <c r="DL563" s="21"/>
      <c r="DM563" s="21"/>
      <c r="DN563" s="21"/>
      <c r="DO563" s="21"/>
      <c r="DP563" s="21"/>
      <c r="DQ563" s="21"/>
      <c r="DR563" s="21"/>
      <c r="DS563" s="21"/>
      <c r="DT563" s="21"/>
      <c r="DU563" s="21"/>
      <c r="DV563" s="21"/>
    </row>
    <row r="564" spans="1:126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1"/>
      <c r="BT564" s="21"/>
      <c r="BU564" s="21"/>
      <c r="BV564" s="21"/>
      <c r="BW564" s="21"/>
      <c r="BX564" s="21"/>
      <c r="BY564" s="21"/>
      <c r="BZ564" s="21"/>
      <c r="CA564" s="21"/>
      <c r="CB564" s="21"/>
      <c r="CC564" s="21"/>
      <c r="CD564" s="21"/>
      <c r="CE564" s="21"/>
      <c r="CF564" s="21"/>
      <c r="CG564" s="21"/>
      <c r="CH564" s="21"/>
      <c r="CI564" s="21"/>
      <c r="CJ564" s="21"/>
      <c r="CK564" s="21"/>
      <c r="CL564" s="21"/>
      <c r="CM564" s="21"/>
      <c r="CN564" s="21"/>
      <c r="CO564" s="21"/>
      <c r="CP564" s="21"/>
      <c r="CQ564" s="21"/>
      <c r="CR564" s="21"/>
      <c r="CS564" s="21"/>
      <c r="CT564" s="21"/>
      <c r="CU564" s="21"/>
      <c r="CV564" s="21"/>
      <c r="CW564" s="21"/>
      <c r="CX564" s="21"/>
      <c r="CY564" s="21"/>
      <c r="CZ564" s="21"/>
      <c r="DA564" s="21"/>
      <c r="DB564" s="21"/>
      <c r="DC564" s="21"/>
      <c r="DD564" s="21"/>
      <c r="DE564" s="21"/>
      <c r="DF564" s="21"/>
      <c r="DG564" s="21"/>
      <c r="DH564" s="21"/>
      <c r="DI564" s="21"/>
      <c r="DJ564" s="21"/>
      <c r="DK564" s="21"/>
      <c r="DL564" s="21"/>
      <c r="DM564" s="21"/>
      <c r="DN564" s="21"/>
      <c r="DO564" s="21"/>
      <c r="DP564" s="21"/>
      <c r="DQ564" s="21"/>
      <c r="DR564" s="21"/>
      <c r="DS564" s="21"/>
      <c r="DT564" s="21"/>
      <c r="DU564" s="21"/>
      <c r="DV564" s="21"/>
    </row>
    <row r="565" spans="1:126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1"/>
      <c r="BT565" s="21"/>
      <c r="BU565" s="21"/>
      <c r="BV565" s="21"/>
      <c r="BW565" s="21"/>
      <c r="BX565" s="21"/>
      <c r="BY565" s="21"/>
      <c r="BZ565" s="21"/>
      <c r="CA565" s="21"/>
      <c r="CB565" s="21"/>
      <c r="CC565" s="21"/>
      <c r="CD565" s="21"/>
      <c r="CE565" s="21"/>
      <c r="CF565" s="21"/>
      <c r="CG565" s="21"/>
      <c r="CH565" s="21"/>
      <c r="CI565" s="21"/>
      <c r="CJ565" s="21"/>
      <c r="CK565" s="21"/>
      <c r="CL565" s="21"/>
      <c r="CM565" s="21"/>
      <c r="CN565" s="21"/>
      <c r="CO565" s="21"/>
      <c r="CP565" s="21"/>
      <c r="CQ565" s="21"/>
      <c r="CR565" s="21"/>
      <c r="CS565" s="21"/>
      <c r="CT565" s="21"/>
      <c r="CU565" s="21"/>
      <c r="CV565" s="21"/>
      <c r="CW565" s="21"/>
      <c r="CX565" s="21"/>
      <c r="CY565" s="21"/>
      <c r="CZ565" s="21"/>
      <c r="DA565" s="21"/>
      <c r="DB565" s="21"/>
      <c r="DC565" s="21"/>
      <c r="DD565" s="21"/>
      <c r="DE565" s="21"/>
      <c r="DF565" s="21"/>
      <c r="DG565" s="21"/>
      <c r="DH565" s="21"/>
      <c r="DI565" s="21"/>
      <c r="DJ565" s="21"/>
      <c r="DK565" s="21"/>
      <c r="DL565" s="21"/>
      <c r="DM565" s="21"/>
      <c r="DN565" s="21"/>
      <c r="DO565" s="21"/>
      <c r="DP565" s="21"/>
      <c r="DQ565" s="21"/>
      <c r="DR565" s="21"/>
      <c r="DS565" s="21"/>
      <c r="DT565" s="21"/>
      <c r="DU565" s="21"/>
      <c r="DV565" s="21"/>
    </row>
    <row r="566" spans="1:12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  <c r="BQ566" s="21"/>
      <c r="BR566" s="21"/>
      <c r="BS566" s="21"/>
      <c r="BT566" s="21"/>
      <c r="BU566" s="21"/>
      <c r="BV566" s="21"/>
      <c r="BW566" s="21"/>
      <c r="BX566" s="21"/>
      <c r="BY566" s="21"/>
      <c r="BZ566" s="21"/>
      <c r="CA566" s="21"/>
      <c r="CB566" s="21"/>
      <c r="CC566" s="21"/>
      <c r="CD566" s="21"/>
      <c r="CE566" s="21"/>
      <c r="CF566" s="21"/>
      <c r="CG566" s="21"/>
      <c r="CH566" s="21"/>
      <c r="CI566" s="21"/>
      <c r="CJ566" s="21"/>
      <c r="CK566" s="21"/>
      <c r="CL566" s="21"/>
      <c r="CM566" s="21"/>
      <c r="CN566" s="21"/>
      <c r="CO566" s="21"/>
      <c r="CP566" s="21"/>
      <c r="CQ566" s="21"/>
      <c r="CR566" s="21"/>
      <c r="CS566" s="21"/>
      <c r="CT566" s="21"/>
      <c r="CU566" s="21"/>
      <c r="CV566" s="21"/>
      <c r="CW566" s="21"/>
      <c r="CX566" s="21"/>
      <c r="CY566" s="21"/>
      <c r="CZ566" s="21"/>
      <c r="DA566" s="21"/>
      <c r="DB566" s="21"/>
      <c r="DC566" s="21"/>
      <c r="DD566" s="21"/>
      <c r="DE566" s="21"/>
      <c r="DF566" s="21"/>
      <c r="DG566" s="21"/>
      <c r="DH566" s="21"/>
      <c r="DI566" s="21"/>
      <c r="DJ566" s="21"/>
      <c r="DK566" s="21"/>
      <c r="DL566" s="21"/>
      <c r="DM566" s="21"/>
      <c r="DN566" s="21"/>
      <c r="DO566" s="21"/>
      <c r="DP566" s="21"/>
      <c r="DQ566" s="21"/>
      <c r="DR566" s="21"/>
      <c r="DS566" s="21"/>
      <c r="DT566" s="21"/>
      <c r="DU566" s="21"/>
      <c r="DV566" s="21"/>
    </row>
    <row r="567" spans="1:126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  <c r="BQ567" s="21"/>
      <c r="BR567" s="21"/>
      <c r="BS567" s="21"/>
      <c r="BT567" s="21"/>
      <c r="BU567" s="21"/>
      <c r="BV567" s="21"/>
      <c r="BW567" s="21"/>
      <c r="BX567" s="21"/>
      <c r="BY567" s="21"/>
      <c r="BZ567" s="21"/>
      <c r="CA567" s="21"/>
      <c r="CB567" s="21"/>
      <c r="CC567" s="21"/>
      <c r="CD567" s="21"/>
      <c r="CE567" s="21"/>
      <c r="CF567" s="21"/>
      <c r="CG567" s="21"/>
      <c r="CH567" s="21"/>
      <c r="CI567" s="21"/>
      <c r="CJ567" s="21"/>
      <c r="CK567" s="21"/>
      <c r="CL567" s="21"/>
      <c r="CM567" s="21"/>
      <c r="CN567" s="21"/>
      <c r="CO567" s="21"/>
      <c r="CP567" s="21"/>
      <c r="CQ567" s="21"/>
      <c r="CR567" s="21"/>
      <c r="CS567" s="21"/>
      <c r="CT567" s="21"/>
      <c r="CU567" s="21"/>
      <c r="CV567" s="21"/>
      <c r="CW567" s="21"/>
      <c r="CX567" s="21"/>
      <c r="CY567" s="21"/>
      <c r="CZ567" s="21"/>
      <c r="DA567" s="21"/>
      <c r="DB567" s="21"/>
      <c r="DC567" s="21"/>
      <c r="DD567" s="21"/>
      <c r="DE567" s="21"/>
      <c r="DF567" s="21"/>
      <c r="DG567" s="21"/>
      <c r="DH567" s="21"/>
      <c r="DI567" s="21"/>
      <c r="DJ567" s="21"/>
      <c r="DK567" s="21"/>
      <c r="DL567" s="21"/>
      <c r="DM567" s="21"/>
      <c r="DN567" s="21"/>
      <c r="DO567" s="21"/>
      <c r="DP567" s="21"/>
      <c r="DQ567" s="21"/>
      <c r="DR567" s="21"/>
      <c r="DS567" s="21"/>
      <c r="DT567" s="21"/>
      <c r="DU567" s="21"/>
      <c r="DV567" s="21"/>
    </row>
    <row r="568" spans="1:126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  <c r="BQ568" s="21"/>
      <c r="BR568" s="21"/>
      <c r="BS568" s="21"/>
      <c r="BT568" s="21"/>
      <c r="BU568" s="21"/>
      <c r="BV568" s="21"/>
      <c r="BW568" s="21"/>
      <c r="BX568" s="21"/>
      <c r="BY568" s="21"/>
      <c r="BZ568" s="21"/>
      <c r="CA568" s="21"/>
      <c r="CB568" s="21"/>
      <c r="CC568" s="21"/>
      <c r="CD568" s="21"/>
      <c r="CE568" s="21"/>
      <c r="CF568" s="21"/>
      <c r="CG568" s="21"/>
      <c r="CH568" s="21"/>
      <c r="CI568" s="21"/>
      <c r="CJ568" s="21"/>
      <c r="CK568" s="21"/>
      <c r="CL568" s="21"/>
      <c r="CM568" s="21"/>
      <c r="CN568" s="21"/>
      <c r="CO568" s="21"/>
      <c r="CP568" s="21"/>
      <c r="CQ568" s="21"/>
      <c r="CR568" s="21"/>
      <c r="CS568" s="21"/>
      <c r="CT568" s="21"/>
      <c r="CU568" s="21"/>
      <c r="CV568" s="21"/>
      <c r="CW568" s="21"/>
      <c r="CX568" s="21"/>
      <c r="CY568" s="21"/>
      <c r="CZ568" s="21"/>
      <c r="DA568" s="21"/>
      <c r="DB568" s="21"/>
      <c r="DC568" s="21"/>
      <c r="DD568" s="21"/>
      <c r="DE568" s="21"/>
      <c r="DF568" s="21"/>
      <c r="DG568" s="21"/>
      <c r="DH568" s="21"/>
      <c r="DI568" s="21"/>
      <c r="DJ568" s="21"/>
      <c r="DK568" s="21"/>
      <c r="DL568" s="21"/>
      <c r="DM568" s="21"/>
      <c r="DN568" s="21"/>
      <c r="DO568" s="21"/>
      <c r="DP568" s="21"/>
      <c r="DQ568" s="21"/>
      <c r="DR568" s="21"/>
      <c r="DS568" s="21"/>
      <c r="DT568" s="21"/>
      <c r="DU568" s="21"/>
      <c r="DV568" s="21"/>
    </row>
    <row r="569" spans="1:126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  <c r="BQ569" s="21"/>
      <c r="BR569" s="21"/>
      <c r="BS569" s="21"/>
      <c r="BT569" s="21"/>
      <c r="BU569" s="21"/>
      <c r="BV569" s="21"/>
      <c r="BW569" s="21"/>
      <c r="BX569" s="21"/>
      <c r="BY569" s="21"/>
      <c r="BZ569" s="21"/>
      <c r="CA569" s="21"/>
      <c r="CB569" s="21"/>
      <c r="CC569" s="21"/>
      <c r="CD569" s="21"/>
      <c r="CE569" s="21"/>
      <c r="CF569" s="21"/>
      <c r="CG569" s="21"/>
      <c r="CH569" s="21"/>
      <c r="CI569" s="21"/>
      <c r="CJ569" s="21"/>
      <c r="CK569" s="21"/>
      <c r="CL569" s="21"/>
      <c r="CM569" s="21"/>
      <c r="CN569" s="21"/>
      <c r="CO569" s="21"/>
      <c r="CP569" s="21"/>
      <c r="CQ569" s="21"/>
      <c r="CR569" s="21"/>
      <c r="CS569" s="21"/>
      <c r="CT569" s="21"/>
      <c r="CU569" s="21"/>
      <c r="CV569" s="21"/>
      <c r="CW569" s="21"/>
      <c r="CX569" s="21"/>
      <c r="CY569" s="21"/>
      <c r="CZ569" s="21"/>
      <c r="DA569" s="21"/>
      <c r="DB569" s="21"/>
      <c r="DC569" s="21"/>
      <c r="DD569" s="21"/>
      <c r="DE569" s="21"/>
      <c r="DF569" s="21"/>
      <c r="DG569" s="21"/>
      <c r="DH569" s="21"/>
      <c r="DI569" s="21"/>
      <c r="DJ569" s="21"/>
      <c r="DK569" s="21"/>
      <c r="DL569" s="21"/>
      <c r="DM569" s="21"/>
      <c r="DN569" s="21"/>
      <c r="DO569" s="21"/>
      <c r="DP569" s="21"/>
      <c r="DQ569" s="21"/>
      <c r="DR569" s="21"/>
      <c r="DS569" s="21"/>
      <c r="DT569" s="21"/>
      <c r="DU569" s="21"/>
      <c r="DV569" s="21"/>
    </row>
    <row r="570" spans="1:126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  <c r="BQ570" s="21"/>
      <c r="BR570" s="21"/>
      <c r="BS570" s="21"/>
      <c r="BT570" s="21"/>
      <c r="BU570" s="21"/>
      <c r="BV570" s="21"/>
      <c r="BW570" s="21"/>
      <c r="BX570" s="21"/>
      <c r="BY570" s="21"/>
      <c r="BZ570" s="21"/>
      <c r="CA570" s="21"/>
      <c r="CB570" s="21"/>
      <c r="CC570" s="21"/>
      <c r="CD570" s="21"/>
      <c r="CE570" s="21"/>
      <c r="CF570" s="21"/>
      <c r="CG570" s="21"/>
      <c r="CH570" s="21"/>
      <c r="CI570" s="21"/>
      <c r="CJ570" s="21"/>
      <c r="CK570" s="21"/>
      <c r="CL570" s="21"/>
      <c r="CM570" s="21"/>
      <c r="CN570" s="21"/>
      <c r="CO570" s="21"/>
      <c r="CP570" s="21"/>
      <c r="CQ570" s="21"/>
      <c r="CR570" s="21"/>
      <c r="CS570" s="21"/>
      <c r="CT570" s="21"/>
      <c r="CU570" s="21"/>
      <c r="CV570" s="21"/>
      <c r="CW570" s="21"/>
      <c r="CX570" s="21"/>
      <c r="CY570" s="21"/>
      <c r="CZ570" s="21"/>
      <c r="DA570" s="21"/>
      <c r="DB570" s="21"/>
      <c r="DC570" s="21"/>
      <c r="DD570" s="21"/>
      <c r="DE570" s="21"/>
      <c r="DF570" s="21"/>
      <c r="DG570" s="21"/>
      <c r="DH570" s="21"/>
      <c r="DI570" s="21"/>
      <c r="DJ570" s="21"/>
      <c r="DK570" s="21"/>
      <c r="DL570" s="21"/>
      <c r="DM570" s="21"/>
      <c r="DN570" s="21"/>
      <c r="DO570" s="21"/>
      <c r="DP570" s="21"/>
      <c r="DQ570" s="21"/>
      <c r="DR570" s="21"/>
      <c r="DS570" s="21"/>
      <c r="DT570" s="21"/>
      <c r="DU570" s="21"/>
      <c r="DV570" s="21"/>
    </row>
    <row r="571" spans="1:126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1"/>
      <c r="BT571" s="21"/>
      <c r="BU571" s="21"/>
      <c r="BV571" s="21"/>
      <c r="BW571" s="21"/>
      <c r="BX571" s="21"/>
      <c r="BY571" s="21"/>
      <c r="BZ571" s="21"/>
      <c r="CA571" s="21"/>
      <c r="CB571" s="21"/>
      <c r="CC571" s="21"/>
      <c r="CD571" s="21"/>
      <c r="CE571" s="21"/>
      <c r="CF571" s="21"/>
      <c r="CG571" s="21"/>
      <c r="CH571" s="21"/>
      <c r="CI571" s="21"/>
      <c r="CJ571" s="21"/>
      <c r="CK571" s="21"/>
      <c r="CL571" s="21"/>
      <c r="CM571" s="21"/>
      <c r="CN571" s="21"/>
      <c r="CO571" s="21"/>
      <c r="CP571" s="21"/>
      <c r="CQ571" s="21"/>
      <c r="CR571" s="21"/>
      <c r="CS571" s="21"/>
      <c r="CT571" s="21"/>
      <c r="CU571" s="21"/>
      <c r="CV571" s="21"/>
      <c r="CW571" s="21"/>
      <c r="CX571" s="21"/>
      <c r="CY571" s="21"/>
      <c r="CZ571" s="21"/>
      <c r="DA571" s="21"/>
      <c r="DB571" s="21"/>
      <c r="DC571" s="21"/>
      <c r="DD571" s="21"/>
      <c r="DE571" s="21"/>
      <c r="DF571" s="21"/>
      <c r="DG571" s="21"/>
      <c r="DH571" s="21"/>
      <c r="DI571" s="21"/>
      <c r="DJ571" s="21"/>
      <c r="DK571" s="21"/>
      <c r="DL571" s="21"/>
      <c r="DM571" s="21"/>
      <c r="DN571" s="21"/>
      <c r="DO571" s="21"/>
      <c r="DP571" s="21"/>
      <c r="DQ571" s="21"/>
      <c r="DR571" s="21"/>
      <c r="DS571" s="21"/>
      <c r="DT571" s="21"/>
      <c r="DU571" s="21"/>
      <c r="DV571" s="21"/>
    </row>
    <row r="572" spans="1:126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1"/>
      <c r="BT572" s="21"/>
      <c r="BU572" s="21"/>
      <c r="BV572" s="21"/>
      <c r="BW572" s="21"/>
      <c r="BX572" s="21"/>
      <c r="BY572" s="21"/>
      <c r="BZ572" s="21"/>
      <c r="CA572" s="21"/>
      <c r="CB572" s="21"/>
      <c r="CC572" s="21"/>
      <c r="CD572" s="21"/>
      <c r="CE572" s="21"/>
      <c r="CF572" s="21"/>
      <c r="CG572" s="21"/>
      <c r="CH572" s="21"/>
      <c r="CI572" s="21"/>
      <c r="CJ572" s="21"/>
      <c r="CK572" s="21"/>
      <c r="CL572" s="21"/>
      <c r="CM572" s="21"/>
      <c r="CN572" s="21"/>
      <c r="CO572" s="21"/>
      <c r="CP572" s="21"/>
      <c r="CQ572" s="21"/>
      <c r="CR572" s="21"/>
      <c r="CS572" s="21"/>
      <c r="CT572" s="21"/>
      <c r="CU572" s="21"/>
      <c r="CV572" s="21"/>
      <c r="CW572" s="21"/>
      <c r="CX572" s="21"/>
      <c r="CY572" s="21"/>
      <c r="CZ572" s="21"/>
      <c r="DA572" s="21"/>
      <c r="DB572" s="21"/>
      <c r="DC572" s="21"/>
      <c r="DD572" s="21"/>
      <c r="DE572" s="21"/>
      <c r="DF572" s="21"/>
      <c r="DG572" s="21"/>
      <c r="DH572" s="21"/>
      <c r="DI572" s="21"/>
      <c r="DJ572" s="21"/>
      <c r="DK572" s="21"/>
      <c r="DL572" s="21"/>
      <c r="DM572" s="21"/>
      <c r="DN572" s="21"/>
      <c r="DO572" s="21"/>
      <c r="DP572" s="21"/>
      <c r="DQ572" s="21"/>
      <c r="DR572" s="21"/>
      <c r="DS572" s="21"/>
      <c r="DT572" s="21"/>
      <c r="DU572" s="21"/>
      <c r="DV572" s="21"/>
    </row>
    <row r="573" spans="1:126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1"/>
      <c r="BT573" s="21"/>
      <c r="BU573" s="21"/>
      <c r="BV573" s="21"/>
      <c r="BW573" s="21"/>
      <c r="BX573" s="21"/>
      <c r="BY573" s="21"/>
      <c r="BZ573" s="21"/>
      <c r="CA573" s="21"/>
      <c r="CB573" s="21"/>
      <c r="CC573" s="21"/>
      <c r="CD573" s="21"/>
      <c r="CE573" s="21"/>
      <c r="CF573" s="21"/>
      <c r="CG573" s="21"/>
      <c r="CH573" s="21"/>
      <c r="CI573" s="21"/>
      <c r="CJ573" s="21"/>
      <c r="CK573" s="21"/>
      <c r="CL573" s="21"/>
      <c r="CM573" s="21"/>
      <c r="CN573" s="21"/>
      <c r="CO573" s="21"/>
      <c r="CP573" s="21"/>
      <c r="CQ573" s="21"/>
      <c r="CR573" s="21"/>
      <c r="CS573" s="21"/>
      <c r="CT573" s="21"/>
      <c r="CU573" s="21"/>
      <c r="CV573" s="21"/>
      <c r="CW573" s="21"/>
      <c r="CX573" s="21"/>
      <c r="CY573" s="21"/>
      <c r="CZ573" s="21"/>
      <c r="DA573" s="21"/>
      <c r="DB573" s="21"/>
      <c r="DC573" s="21"/>
      <c r="DD573" s="21"/>
      <c r="DE573" s="21"/>
      <c r="DF573" s="21"/>
      <c r="DG573" s="21"/>
      <c r="DH573" s="21"/>
      <c r="DI573" s="21"/>
      <c r="DJ573" s="21"/>
      <c r="DK573" s="21"/>
      <c r="DL573" s="21"/>
      <c r="DM573" s="21"/>
      <c r="DN573" s="21"/>
      <c r="DO573" s="21"/>
      <c r="DP573" s="21"/>
      <c r="DQ573" s="21"/>
      <c r="DR573" s="21"/>
      <c r="DS573" s="21"/>
      <c r="DT573" s="21"/>
      <c r="DU573" s="21"/>
      <c r="DV573" s="21"/>
    </row>
    <row r="574" spans="1:126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1"/>
      <c r="BT574" s="21"/>
      <c r="BU574" s="21"/>
      <c r="BV574" s="21"/>
      <c r="BW574" s="21"/>
      <c r="BX574" s="21"/>
      <c r="BY574" s="21"/>
      <c r="BZ574" s="21"/>
      <c r="CA574" s="21"/>
      <c r="CB574" s="21"/>
      <c r="CC574" s="21"/>
      <c r="CD574" s="21"/>
      <c r="CE574" s="21"/>
      <c r="CF574" s="21"/>
      <c r="CG574" s="21"/>
      <c r="CH574" s="21"/>
      <c r="CI574" s="21"/>
      <c r="CJ574" s="21"/>
      <c r="CK574" s="21"/>
      <c r="CL574" s="21"/>
      <c r="CM574" s="21"/>
      <c r="CN574" s="21"/>
      <c r="CO574" s="21"/>
      <c r="CP574" s="21"/>
      <c r="CQ574" s="21"/>
      <c r="CR574" s="21"/>
      <c r="CS574" s="21"/>
      <c r="CT574" s="21"/>
      <c r="CU574" s="21"/>
      <c r="CV574" s="21"/>
      <c r="CW574" s="21"/>
      <c r="CX574" s="21"/>
      <c r="CY574" s="21"/>
      <c r="CZ574" s="21"/>
      <c r="DA574" s="21"/>
      <c r="DB574" s="21"/>
      <c r="DC574" s="21"/>
      <c r="DD574" s="21"/>
      <c r="DE574" s="21"/>
      <c r="DF574" s="21"/>
      <c r="DG574" s="21"/>
      <c r="DH574" s="21"/>
      <c r="DI574" s="21"/>
      <c r="DJ574" s="21"/>
      <c r="DK574" s="21"/>
      <c r="DL574" s="21"/>
      <c r="DM574" s="21"/>
      <c r="DN574" s="21"/>
      <c r="DO574" s="21"/>
      <c r="DP574" s="21"/>
      <c r="DQ574" s="21"/>
      <c r="DR574" s="21"/>
      <c r="DS574" s="21"/>
      <c r="DT574" s="21"/>
      <c r="DU574" s="21"/>
      <c r="DV574" s="21"/>
    </row>
    <row r="575" spans="1:126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  <c r="BM575" s="21"/>
      <c r="BN575" s="21"/>
      <c r="BO575" s="21"/>
      <c r="BP575" s="21"/>
      <c r="BQ575" s="21"/>
      <c r="BR575" s="21"/>
      <c r="BS575" s="21"/>
      <c r="BT575" s="21"/>
      <c r="BU575" s="21"/>
      <c r="BV575" s="21"/>
      <c r="BW575" s="21"/>
      <c r="BX575" s="21"/>
      <c r="BY575" s="21"/>
      <c r="BZ575" s="21"/>
      <c r="CA575" s="21"/>
      <c r="CB575" s="21"/>
      <c r="CC575" s="21"/>
      <c r="CD575" s="21"/>
      <c r="CE575" s="21"/>
      <c r="CF575" s="21"/>
      <c r="CG575" s="21"/>
      <c r="CH575" s="21"/>
      <c r="CI575" s="21"/>
      <c r="CJ575" s="21"/>
      <c r="CK575" s="21"/>
      <c r="CL575" s="21"/>
      <c r="CM575" s="21"/>
      <c r="CN575" s="21"/>
      <c r="CO575" s="21"/>
      <c r="CP575" s="21"/>
      <c r="CQ575" s="21"/>
      <c r="CR575" s="21"/>
      <c r="CS575" s="21"/>
      <c r="CT575" s="21"/>
      <c r="CU575" s="21"/>
      <c r="CV575" s="21"/>
      <c r="CW575" s="21"/>
      <c r="CX575" s="21"/>
      <c r="CY575" s="21"/>
      <c r="CZ575" s="21"/>
      <c r="DA575" s="21"/>
      <c r="DB575" s="21"/>
      <c r="DC575" s="21"/>
      <c r="DD575" s="21"/>
      <c r="DE575" s="21"/>
      <c r="DF575" s="21"/>
      <c r="DG575" s="21"/>
      <c r="DH575" s="21"/>
      <c r="DI575" s="21"/>
      <c r="DJ575" s="21"/>
      <c r="DK575" s="21"/>
      <c r="DL575" s="21"/>
      <c r="DM575" s="21"/>
      <c r="DN575" s="21"/>
      <c r="DO575" s="21"/>
      <c r="DP575" s="21"/>
      <c r="DQ575" s="21"/>
      <c r="DR575" s="21"/>
      <c r="DS575" s="21"/>
      <c r="DT575" s="21"/>
      <c r="DU575" s="21"/>
      <c r="DV575" s="21"/>
    </row>
    <row r="576" spans="1:12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  <c r="BM576" s="21"/>
      <c r="BN576" s="21"/>
      <c r="BO576" s="21"/>
      <c r="BP576" s="21"/>
      <c r="BQ576" s="21"/>
      <c r="BR576" s="21"/>
      <c r="BS576" s="21"/>
      <c r="BT576" s="21"/>
      <c r="BU576" s="21"/>
      <c r="BV576" s="21"/>
      <c r="BW576" s="21"/>
      <c r="BX576" s="21"/>
      <c r="BY576" s="21"/>
      <c r="BZ576" s="21"/>
      <c r="CA576" s="21"/>
      <c r="CB576" s="21"/>
      <c r="CC576" s="21"/>
      <c r="CD576" s="21"/>
      <c r="CE576" s="21"/>
      <c r="CF576" s="21"/>
      <c r="CG576" s="21"/>
      <c r="CH576" s="21"/>
      <c r="CI576" s="21"/>
      <c r="CJ576" s="21"/>
      <c r="CK576" s="21"/>
      <c r="CL576" s="21"/>
      <c r="CM576" s="21"/>
      <c r="CN576" s="21"/>
      <c r="CO576" s="21"/>
      <c r="CP576" s="21"/>
      <c r="CQ576" s="21"/>
      <c r="CR576" s="21"/>
      <c r="CS576" s="21"/>
      <c r="CT576" s="21"/>
      <c r="CU576" s="21"/>
      <c r="CV576" s="21"/>
      <c r="CW576" s="21"/>
      <c r="CX576" s="21"/>
      <c r="CY576" s="21"/>
      <c r="CZ576" s="21"/>
      <c r="DA576" s="21"/>
      <c r="DB576" s="21"/>
      <c r="DC576" s="21"/>
      <c r="DD576" s="21"/>
      <c r="DE576" s="21"/>
      <c r="DF576" s="21"/>
      <c r="DG576" s="21"/>
      <c r="DH576" s="21"/>
      <c r="DI576" s="21"/>
      <c r="DJ576" s="21"/>
      <c r="DK576" s="21"/>
      <c r="DL576" s="21"/>
      <c r="DM576" s="21"/>
      <c r="DN576" s="21"/>
      <c r="DO576" s="21"/>
      <c r="DP576" s="21"/>
      <c r="DQ576" s="21"/>
      <c r="DR576" s="21"/>
      <c r="DS576" s="21"/>
      <c r="DT576" s="21"/>
      <c r="DU576" s="21"/>
      <c r="DV576" s="21"/>
    </row>
    <row r="577" spans="1:126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  <c r="BM577" s="21"/>
      <c r="BN577" s="21"/>
      <c r="BO577" s="21"/>
      <c r="BP577" s="21"/>
      <c r="BQ577" s="21"/>
      <c r="BR577" s="21"/>
      <c r="BS577" s="21"/>
      <c r="BT577" s="21"/>
      <c r="BU577" s="21"/>
      <c r="BV577" s="21"/>
      <c r="BW577" s="21"/>
      <c r="BX577" s="21"/>
      <c r="BY577" s="21"/>
      <c r="BZ577" s="21"/>
      <c r="CA577" s="21"/>
      <c r="CB577" s="21"/>
      <c r="CC577" s="21"/>
      <c r="CD577" s="21"/>
      <c r="CE577" s="21"/>
      <c r="CF577" s="21"/>
      <c r="CG577" s="21"/>
      <c r="CH577" s="21"/>
      <c r="CI577" s="21"/>
      <c r="CJ577" s="21"/>
      <c r="CK577" s="21"/>
      <c r="CL577" s="21"/>
      <c r="CM577" s="21"/>
      <c r="CN577" s="21"/>
      <c r="CO577" s="21"/>
      <c r="CP577" s="21"/>
      <c r="CQ577" s="21"/>
      <c r="CR577" s="21"/>
      <c r="CS577" s="21"/>
      <c r="CT577" s="21"/>
      <c r="CU577" s="21"/>
      <c r="CV577" s="21"/>
      <c r="CW577" s="21"/>
      <c r="CX577" s="21"/>
      <c r="CY577" s="21"/>
      <c r="CZ577" s="21"/>
      <c r="DA577" s="21"/>
      <c r="DB577" s="21"/>
      <c r="DC577" s="21"/>
      <c r="DD577" s="21"/>
      <c r="DE577" s="21"/>
      <c r="DF577" s="21"/>
      <c r="DG577" s="21"/>
      <c r="DH577" s="21"/>
      <c r="DI577" s="21"/>
      <c r="DJ577" s="21"/>
      <c r="DK577" s="21"/>
      <c r="DL577" s="21"/>
      <c r="DM577" s="21"/>
      <c r="DN577" s="21"/>
      <c r="DO577" s="21"/>
      <c r="DP577" s="21"/>
      <c r="DQ577" s="21"/>
      <c r="DR577" s="21"/>
      <c r="DS577" s="21"/>
      <c r="DT577" s="21"/>
      <c r="DU577" s="21"/>
      <c r="DV577" s="21"/>
    </row>
    <row r="578" spans="1:126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  <c r="BM578" s="21"/>
      <c r="BN578" s="21"/>
      <c r="BO578" s="21"/>
      <c r="BP578" s="21"/>
      <c r="BQ578" s="21"/>
      <c r="BR578" s="21"/>
      <c r="BS578" s="21"/>
      <c r="BT578" s="21"/>
      <c r="BU578" s="21"/>
      <c r="BV578" s="21"/>
      <c r="BW578" s="21"/>
      <c r="BX578" s="21"/>
      <c r="BY578" s="21"/>
      <c r="BZ578" s="21"/>
      <c r="CA578" s="21"/>
      <c r="CB578" s="21"/>
      <c r="CC578" s="21"/>
      <c r="CD578" s="21"/>
      <c r="CE578" s="21"/>
      <c r="CF578" s="21"/>
      <c r="CG578" s="21"/>
      <c r="CH578" s="21"/>
      <c r="CI578" s="21"/>
      <c r="CJ578" s="21"/>
      <c r="CK578" s="21"/>
      <c r="CL578" s="21"/>
      <c r="CM578" s="21"/>
      <c r="CN578" s="21"/>
      <c r="CO578" s="21"/>
      <c r="CP578" s="21"/>
      <c r="CQ578" s="21"/>
      <c r="CR578" s="21"/>
      <c r="CS578" s="21"/>
      <c r="CT578" s="21"/>
      <c r="CU578" s="21"/>
      <c r="CV578" s="21"/>
      <c r="CW578" s="21"/>
      <c r="CX578" s="21"/>
      <c r="CY578" s="21"/>
      <c r="CZ578" s="21"/>
      <c r="DA578" s="21"/>
      <c r="DB578" s="21"/>
      <c r="DC578" s="21"/>
      <c r="DD578" s="21"/>
      <c r="DE578" s="21"/>
      <c r="DF578" s="21"/>
      <c r="DG578" s="21"/>
      <c r="DH578" s="21"/>
      <c r="DI578" s="21"/>
      <c r="DJ578" s="21"/>
      <c r="DK578" s="21"/>
      <c r="DL578" s="21"/>
      <c r="DM578" s="21"/>
      <c r="DN578" s="21"/>
      <c r="DO578" s="21"/>
      <c r="DP578" s="21"/>
      <c r="DQ578" s="21"/>
      <c r="DR578" s="21"/>
      <c r="DS578" s="21"/>
      <c r="DT578" s="21"/>
      <c r="DU578" s="21"/>
      <c r="DV578" s="21"/>
    </row>
    <row r="579" spans="1:126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  <c r="BM579" s="21"/>
      <c r="BN579" s="21"/>
      <c r="BO579" s="21"/>
      <c r="BP579" s="21"/>
      <c r="BQ579" s="21"/>
      <c r="BR579" s="21"/>
      <c r="BS579" s="21"/>
      <c r="BT579" s="21"/>
      <c r="BU579" s="21"/>
      <c r="BV579" s="21"/>
      <c r="BW579" s="21"/>
      <c r="BX579" s="21"/>
      <c r="BY579" s="21"/>
      <c r="BZ579" s="21"/>
      <c r="CA579" s="21"/>
      <c r="CB579" s="21"/>
      <c r="CC579" s="21"/>
      <c r="CD579" s="21"/>
      <c r="CE579" s="21"/>
      <c r="CF579" s="21"/>
      <c r="CG579" s="21"/>
      <c r="CH579" s="21"/>
      <c r="CI579" s="21"/>
      <c r="CJ579" s="21"/>
      <c r="CK579" s="21"/>
      <c r="CL579" s="21"/>
      <c r="CM579" s="21"/>
      <c r="CN579" s="21"/>
      <c r="CO579" s="21"/>
      <c r="CP579" s="21"/>
      <c r="CQ579" s="21"/>
      <c r="CR579" s="21"/>
      <c r="CS579" s="21"/>
      <c r="CT579" s="21"/>
      <c r="CU579" s="21"/>
      <c r="CV579" s="21"/>
      <c r="CW579" s="21"/>
      <c r="CX579" s="21"/>
      <c r="CY579" s="21"/>
      <c r="CZ579" s="21"/>
      <c r="DA579" s="21"/>
      <c r="DB579" s="21"/>
      <c r="DC579" s="21"/>
      <c r="DD579" s="21"/>
      <c r="DE579" s="21"/>
      <c r="DF579" s="21"/>
      <c r="DG579" s="21"/>
      <c r="DH579" s="21"/>
      <c r="DI579" s="21"/>
      <c r="DJ579" s="21"/>
      <c r="DK579" s="21"/>
      <c r="DL579" s="21"/>
      <c r="DM579" s="21"/>
      <c r="DN579" s="21"/>
      <c r="DO579" s="21"/>
      <c r="DP579" s="21"/>
      <c r="DQ579" s="21"/>
      <c r="DR579" s="21"/>
      <c r="DS579" s="21"/>
      <c r="DT579" s="21"/>
      <c r="DU579" s="21"/>
      <c r="DV579" s="21"/>
    </row>
    <row r="580" spans="1:126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  <c r="BM580" s="21"/>
      <c r="BN580" s="21"/>
      <c r="BO580" s="21"/>
      <c r="BP580" s="21"/>
      <c r="BQ580" s="21"/>
      <c r="BR580" s="21"/>
      <c r="BS580" s="21"/>
      <c r="BT580" s="21"/>
      <c r="BU580" s="21"/>
      <c r="BV580" s="21"/>
      <c r="BW580" s="21"/>
      <c r="BX580" s="21"/>
      <c r="BY580" s="21"/>
      <c r="BZ580" s="21"/>
      <c r="CA580" s="21"/>
      <c r="CB580" s="21"/>
      <c r="CC580" s="21"/>
      <c r="CD580" s="21"/>
      <c r="CE580" s="21"/>
      <c r="CF580" s="21"/>
      <c r="CG580" s="21"/>
      <c r="CH580" s="21"/>
      <c r="CI580" s="21"/>
      <c r="CJ580" s="21"/>
      <c r="CK580" s="21"/>
      <c r="CL580" s="21"/>
      <c r="CM580" s="21"/>
      <c r="CN580" s="21"/>
      <c r="CO580" s="21"/>
      <c r="CP580" s="21"/>
      <c r="CQ580" s="21"/>
      <c r="CR580" s="21"/>
      <c r="CS580" s="21"/>
      <c r="CT580" s="21"/>
      <c r="CU580" s="21"/>
      <c r="CV580" s="21"/>
      <c r="CW580" s="21"/>
      <c r="CX580" s="21"/>
      <c r="CY580" s="21"/>
      <c r="CZ580" s="21"/>
      <c r="DA580" s="21"/>
      <c r="DB580" s="21"/>
      <c r="DC580" s="21"/>
      <c r="DD580" s="21"/>
      <c r="DE580" s="21"/>
      <c r="DF580" s="21"/>
      <c r="DG580" s="21"/>
      <c r="DH580" s="21"/>
      <c r="DI580" s="21"/>
      <c r="DJ580" s="21"/>
      <c r="DK580" s="21"/>
      <c r="DL580" s="21"/>
      <c r="DM580" s="21"/>
      <c r="DN580" s="21"/>
      <c r="DO580" s="21"/>
      <c r="DP580" s="21"/>
      <c r="DQ580" s="21"/>
      <c r="DR580" s="21"/>
      <c r="DS580" s="21"/>
      <c r="DT580" s="21"/>
      <c r="DU580" s="21"/>
      <c r="DV580" s="21"/>
    </row>
    <row r="581" spans="1:126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  <c r="BM581" s="21"/>
      <c r="BN581" s="21"/>
      <c r="BO581" s="21"/>
      <c r="BP581" s="21"/>
      <c r="BQ581" s="21"/>
      <c r="BR581" s="21"/>
      <c r="BS581" s="21"/>
      <c r="BT581" s="21"/>
      <c r="BU581" s="21"/>
      <c r="BV581" s="21"/>
      <c r="BW581" s="21"/>
      <c r="BX581" s="21"/>
      <c r="BY581" s="21"/>
      <c r="BZ581" s="21"/>
      <c r="CA581" s="21"/>
      <c r="CB581" s="21"/>
      <c r="CC581" s="21"/>
      <c r="CD581" s="21"/>
      <c r="CE581" s="21"/>
      <c r="CF581" s="21"/>
      <c r="CG581" s="21"/>
      <c r="CH581" s="21"/>
      <c r="CI581" s="21"/>
      <c r="CJ581" s="21"/>
      <c r="CK581" s="21"/>
      <c r="CL581" s="21"/>
      <c r="CM581" s="21"/>
      <c r="CN581" s="21"/>
      <c r="CO581" s="21"/>
      <c r="CP581" s="21"/>
      <c r="CQ581" s="21"/>
      <c r="CR581" s="21"/>
      <c r="CS581" s="21"/>
      <c r="CT581" s="21"/>
      <c r="CU581" s="21"/>
      <c r="CV581" s="21"/>
      <c r="CW581" s="21"/>
      <c r="CX581" s="21"/>
      <c r="CY581" s="21"/>
      <c r="CZ581" s="21"/>
      <c r="DA581" s="21"/>
      <c r="DB581" s="21"/>
      <c r="DC581" s="21"/>
      <c r="DD581" s="21"/>
      <c r="DE581" s="21"/>
      <c r="DF581" s="21"/>
      <c r="DG581" s="21"/>
      <c r="DH581" s="21"/>
      <c r="DI581" s="21"/>
      <c r="DJ581" s="21"/>
      <c r="DK581" s="21"/>
      <c r="DL581" s="21"/>
      <c r="DM581" s="21"/>
      <c r="DN581" s="21"/>
      <c r="DO581" s="21"/>
      <c r="DP581" s="21"/>
      <c r="DQ581" s="21"/>
      <c r="DR581" s="21"/>
      <c r="DS581" s="21"/>
      <c r="DT581" s="21"/>
      <c r="DU581" s="21"/>
      <c r="DV581" s="21"/>
    </row>
    <row r="582" spans="1:126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  <c r="BM582" s="21"/>
      <c r="BN582" s="21"/>
      <c r="BO582" s="21"/>
      <c r="BP582" s="21"/>
      <c r="BQ582" s="21"/>
      <c r="BR582" s="21"/>
      <c r="BS582" s="21"/>
      <c r="BT582" s="21"/>
      <c r="BU582" s="21"/>
      <c r="BV582" s="21"/>
      <c r="BW582" s="21"/>
      <c r="BX582" s="21"/>
      <c r="BY582" s="21"/>
      <c r="BZ582" s="21"/>
      <c r="CA582" s="21"/>
      <c r="CB582" s="21"/>
      <c r="CC582" s="21"/>
      <c r="CD582" s="21"/>
      <c r="CE582" s="21"/>
      <c r="CF582" s="21"/>
      <c r="CG582" s="21"/>
      <c r="CH582" s="21"/>
      <c r="CI582" s="21"/>
      <c r="CJ582" s="21"/>
      <c r="CK582" s="21"/>
      <c r="CL582" s="21"/>
      <c r="CM582" s="21"/>
      <c r="CN582" s="21"/>
      <c r="CO582" s="21"/>
      <c r="CP582" s="21"/>
      <c r="CQ582" s="21"/>
      <c r="CR582" s="21"/>
      <c r="CS582" s="21"/>
      <c r="CT582" s="21"/>
      <c r="CU582" s="21"/>
      <c r="CV582" s="21"/>
      <c r="CW582" s="21"/>
      <c r="CX582" s="21"/>
      <c r="CY582" s="21"/>
      <c r="CZ582" s="21"/>
      <c r="DA582" s="21"/>
      <c r="DB582" s="21"/>
      <c r="DC582" s="21"/>
      <c r="DD582" s="21"/>
      <c r="DE582" s="21"/>
      <c r="DF582" s="21"/>
      <c r="DG582" s="21"/>
      <c r="DH582" s="21"/>
      <c r="DI582" s="21"/>
      <c r="DJ582" s="21"/>
      <c r="DK582" s="21"/>
      <c r="DL582" s="21"/>
      <c r="DM582" s="21"/>
      <c r="DN582" s="21"/>
      <c r="DO582" s="21"/>
      <c r="DP582" s="21"/>
      <c r="DQ582" s="21"/>
      <c r="DR582" s="21"/>
      <c r="DS582" s="21"/>
      <c r="DT582" s="21"/>
      <c r="DU582" s="21"/>
      <c r="DV582" s="21"/>
    </row>
    <row r="583" spans="1:126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  <c r="BM583" s="21"/>
      <c r="BN583" s="21"/>
      <c r="BO583" s="21"/>
      <c r="BP583" s="21"/>
      <c r="BQ583" s="21"/>
      <c r="BR583" s="21"/>
      <c r="BS583" s="21"/>
      <c r="BT583" s="21"/>
      <c r="BU583" s="21"/>
      <c r="BV583" s="21"/>
      <c r="BW583" s="21"/>
      <c r="BX583" s="21"/>
      <c r="BY583" s="21"/>
      <c r="BZ583" s="21"/>
      <c r="CA583" s="21"/>
      <c r="CB583" s="21"/>
      <c r="CC583" s="21"/>
      <c r="CD583" s="21"/>
      <c r="CE583" s="21"/>
      <c r="CF583" s="21"/>
      <c r="CG583" s="21"/>
      <c r="CH583" s="21"/>
      <c r="CI583" s="21"/>
      <c r="CJ583" s="21"/>
      <c r="CK583" s="21"/>
      <c r="CL583" s="21"/>
      <c r="CM583" s="21"/>
      <c r="CN583" s="21"/>
      <c r="CO583" s="21"/>
      <c r="CP583" s="21"/>
      <c r="CQ583" s="21"/>
      <c r="CR583" s="21"/>
      <c r="CS583" s="21"/>
      <c r="CT583" s="21"/>
      <c r="CU583" s="21"/>
      <c r="CV583" s="21"/>
      <c r="CW583" s="21"/>
      <c r="CX583" s="21"/>
      <c r="CY583" s="21"/>
      <c r="CZ583" s="21"/>
      <c r="DA583" s="21"/>
      <c r="DB583" s="21"/>
      <c r="DC583" s="21"/>
      <c r="DD583" s="21"/>
      <c r="DE583" s="21"/>
      <c r="DF583" s="21"/>
      <c r="DG583" s="21"/>
      <c r="DH583" s="21"/>
      <c r="DI583" s="21"/>
      <c r="DJ583" s="21"/>
      <c r="DK583" s="21"/>
      <c r="DL583" s="21"/>
      <c r="DM583" s="21"/>
      <c r="DN583" s="21"/>
      <c r="DO583" s="21"/>
      <c r="DP583" s="21"/>
      <c r="DQ583" s="21"/>
      <c r="DR583" s="21"/>
      <c r="DS583" s="21"/>
      <c r="DT583" s="21"/>
      <c r="DU583" s="21"/>
      <c r="DV583" s="21"/>
    </row>
    <row r="584" spans="1:126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  <c r="BM584" s="21"/>
      <c r="BN584" s="21"/>
      <c r="BO584" s="21"/>
      <c r="BP584" s="21"/>
      <c r="BQ584" s="21"/>
      <c r="BR584" s="21"/>
      <c r="BS584" s="21"/>
      <c r="BT584" s="21"/>
      <c r="BU584" s="21"/>
      <c r="BV584" s="21"/>
      <c r="BW584" s="21"/>
      <c r="BX584" s="21"/>
      <c r="BY584" s="21"/>
      <c r="BZ584" s="21"/>
      <c r="CA584" s="21"/>
      <c r="CB584" s="21"/>
      <c r="CC584" s="21"/>
      <c r="CD584" s="21"/>
      <c r="CE584" s="21"/>
      <c r="CF584" s="21"/>
      <c r="CG584" s="21"/>
      <c r="CH584" s="21"/>
      <c r="CI584" s="21"/>
      <c r="CJ584" s="21"/>
      <c r="CK584" s="21"/>
      <c r="CL584" s="21"/>
      <c r="CM584" s="21"/>
      <c r="CN584" s="21"/>
      <c r="CO584" s="21"/>
      <c r="CP584" s="21"/>
      <c r="CQ584" s="21"/>
      <c r="CR584" s="21"/>
      <c r="CS584" s="21"/>
      <c r="CT584" s="21"/>
      <c r="CU584" s="21"/>
      <c r="CV584" s="21"/>
      <c r="CW584" s="21"/>
      <c r="CX584" s="21"/>
      <c r="CY584" s="21"/>
      <c r="CZ584" s="21"/>
      <c r="DA584" s="21"/>
      <c r="DB584" s="21"/>
      <c r="DC584" s="21"/>
      <c r="DD584" s="21"/>
      <c r="DE584" s="21"/>
      <c r="DF584" s="21"/>
      <c r="DG584" s="21"/>
      <c r="DH584" s="21"/>
      <c r="DI584" s="21"/>
      <c r="DJ584" s="21"/>
      <c r="DK584" s="21"/>
      <c r="DL584" s="21"/>
      <c r="DM584" s="21"/>
      <c r="DN584" s="21"/>
      <c r="DO584" s="21"/>
      <c r="DP584" s="21"/>
      <c r="DQ584" s="21"/>
      <c r="DR584" s="21"/>
      <c r="DS584" s="21"/>
      <c r="DT584" s="21"/>
      <c r="DU584" s="21"/>
      <c r="DV584" s="21"/>
    </row>
    <row r="585" spans="1:126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  <c r="BM585" s="21"/>
      <c r="BN585" s="21"/>
      <c r="BO585" s="21"/>
      <c r="BP585" s="21"/>
      <c r="BQ585" s="21"/>
      <c r="BR585" s="21"/>
      <c r="BS585" s="21"/>
      <c r="BT585" s="21"/>
      <c r="BU585" s="21"/>
      <c r="BV585" s="21"/>
      <c r="BW585" s="21"/>
      <c r="BX585" s="21"/>
      <c r="BY585" s="21"/>
      <c r="BZ585" s="21"/>
      <c r="CA585" s="21"/>
      <c r="CB585" s="21"/>
      <c r="CC585" s="21"/>
      <c r="CD585" s="21"/>
      <c r="CE585" s="21"/>
      <c r="CF585" s="21"/>
      <c r="CG585" s="21"/>
      <c r="CH585" s="21"/>
      <c r="CI585" s="21"/>
      <c r="CJ585" s="21"/>
      <c r="CK585" s="21"/>
      <c r="CL585" s="21"/>
      <c r="CM585" s="21"/>
      <c r="CN585" s="21"/>
      <c r="CO585" s="21"/>
      <c r="CP585" s="21"/>
      <c r="CQ585" s="21"/>
      <c r="CR585" s="21"/>
      <c r="CS585" s="21"/>
      <c r="CT585" s="21"/>
      <c r="CU585" s="21"/>
      <c r="CV585" s="21"/>
      <c r="CW585" s="21"/>
      <c r="CX585" s="21"/>
      <c r="CY585" s="21"/>
      <c r="CZ585" s="21"/>
      <c r="DA585" s="21"/>
      <c r="DB585" s="21"/>
      <c r="DC585" s="21"/>
      <c r="DD585" s="21"/>
      <c r="DE585" s="21"/>
      <c r="DF585" s="21"/>
      <c r="DG585" s="21"/>
      <c r="DH585" s="21"/>
      <c r="DI585" s="21"/>
      <c r="DJ585" s="21"/>
      <c r="DK585" s="21"/>
      <c r="DL585" s="21"/>
      <c r="DM585" s="21"/>
      <c r="DN585" s="21"/>
      <c r="DO585" s="21"/>
      <c r="DP585" s="21"/>
      <c r="DQ585" s="21"/>
      <c r="DR585" s="21"/>
      <c r="DS585" s="21"/>
      <c r="DT585" s="21"/>
      <c r="DU585" s="21"/>
      <c r="DV585" s="21"/>
    </row>
    <row r="586" spans="1:12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  <c r="BM586" s="21"/>
      <c r="BN586" s="21"/>
      <c r="BO586" s="21"/>
      <c r="BP586" s="21"/>
      <c r="BQ586" s="21"/>
      <c r="BR586" s="21"/>
      <c r="BS586" s="21"/>
      <c r="BT586" s="21"/>
      <c r="BU586" s="21"/>
      <c r="BV586" s="21"/>
      <c r="BW586" s="21"/>
      <c r="BX586" s="21"/>
      <c r="BY586" s="21"/>
      <c r="BZ586" s="21"/>
      <c r="CA586" s="21"/>
      <c r="CB586" s="21"/>
      <c r="CC586" s="21"/>
      <c r="CD586" s="21"/>
      <c r="CE586" s="21"/>
      <c r="CF586" s="21"/>
      <c r="CG586" s="21"/>
      <c r="CH586" s="21"/>
      <c r="CI586" s="21"/>
      <c r="CJ586" s="21"/>
      <c r="CK586" s="21"/>
      <c r="CL586" s="21"/>
      <c r="CM586" s="21"/>
      <c r="CN586" s="21"/>
      <c r="CO586" s="21"/>
      <c r="CP586" s="21"/>
      <c r="CQ586" s="21"/>
      <c r="CR586" s="21"/>
      <c r="CS586" s="21"/>
      <c r="CT586" s="21"/>
      <c r="CU586" s="21"/>
      <c r="CV586" s="21"/>
      <c r="CW586" s="21"/>
      <c r="CX586" s="21"/>
      <c r="CY586" s="21"/>
      <c r="CZ586" s="21"/>
      <c r="DA586" s="21"/>
      <c r="DB586" s="21"/>
      <c r="DC586" s="21"/>
      <c r="DD586" s="21"/>
      <c r="DE586" s="21"/>
      <c r="DF586" s="21"/>
      <c r="DG586" s="21"/>
      <c r="DH586" s="21"/>
      <c r="DI586" s="21"/>
      <c r="DJ586" s="21"/>
      <c r="DK586" s="21"/>
      <c r="DL586" s="21"/>
      <c r="DM586" s="21"/>
      <c r="DN586" s="21"/>
      <c r="DO586" s="21"/>
      <c r="DP586" s="21"/>
      <c r="DQ586" s="21"/>
      <c r="DR586" s="21"/>
      <c r="DS586" s="21"/>
      <c r="DT586" s="21"/>
      <c r="DU586" s="21"/>
      <c r="DV586" s="21"/>
    </row>
    <row r="587" spans="1:126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  <c r="BQ587" s="21"/>
      <c r="BR587" s="21"/>
      <c r="BS587" s="21"/>
      <c r="BT587" s="21"/>
      <c r="BU587" s="21"/>
      <c r="BV587" s="21"/>
      <c r="BW587" s="21"/>
      <c r="BX587" s="21"/>
      <c r="BY587" s="21"/>
      <c r="BZ587" s="21"/>
      <c r="CA587" s="21"/>
      <c r="CB587" s="21"/>
      <c r="CC587" s="21"/>
      <c r="CD587" s="21"/>
      <c r="CE587" s="21"/>
      <c r="CF587" s="21"/>
      <c r="CG587" s="21"/>
      <c r="CH587" s="21"/>
      <c r="CI587" s="21"/>
      <c r="CJ587" s="21"/>
      <c r="CK587" s="21"/>
      <c r="CL587" s="21"/>
      <c r="CM587" s="21"/>
      <c r="CN587" s="21"/>
      <c r="CO587" s="21"/>
      <c r="CP587" s="21"/>
      <c r="CQ587" s="21"/>
      <c r="CR587" s="21"/>
      <c r="CS587" s="21"/>
      <c r="CT587" s="21"/>
      <c r="CU587" s="21"/>
      <c r="CV587" s="21"/>
      <c r="CW587" s="21"/>
      <c r="CX587" s="21"/>
      <c r="CY587" s="21"/>
      <c r="CZ587" s="21"/>
      <c r="DA587" s="21"/>
      <c r="DB587" s="21"/>
      <c r="DC587" s="21"/>
      <c r="DD587" s="21"/>
      <c r="DE587" s="21"/>
      <c r="DF587" s="21"/>
      <c r="DG587" s="21"/>
      <c r="DH587" s="21"/>
      <c r="DI587" s="21"/>
      <c r="DJ587" s="21"/>
      <c r="DK587" s="21"/>
      <c r="DL587" s="21"/>
      <c r="DM587" s="21"/>
      <c r="DN587" s="21"/>
      <c r="DO587" s="21"/>
      <c r="DP587" s="21"/>
      <c r="DQ587" s="21"/>
      <c r="DR587" s="21"/>
      <c r="DS587" s="21"/>
      <c r="DT587" s="21"/>
      <c r="DU587" s="21"/>
      <c r="DV587" s="21"/>
    </row>
    <row r="588" spans="1:126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  <c r="BQ588" s="21"/>
      <c r="BR588" s="21"/>
      <c r="BS588" s="21"/>
      <c r="BT588" s="21"/>
      <c r="BU588" s="21"/>
      <c r="BV588" s="21"/>
      <c r="BW588" s="21"/>
      <c r="BX588" s="21"/>
      <c r="BY588" s="21"/>
      <c r="BZ588" s="21"/>
      <c r="CA588" s="21"/>
      <c r="CB588" s="21"/>
      <c r="CC588" s="21"/>
      <c r="CD588" s="21"/>
      <c r="CE588" s="21"/>
      <c r="CF588" s="21"/>
      <c r="CG588" s="21"/>
      <c r="CH588" s="21"/>
      <c r="CI588" s="21"/>
      <c r="CJ588" s="21"/>
      <c r="CK588" s="21"/>
      <c r="CL588" s="21"/>
      <c r="CM588" s="21"/>
      <c r="CN588" s="21"/>
      <c r="CO588" s="21"/>
      <c r="CP588" s="21"/>
      <c r="CQ588" s="21"/>
      <c r="CR588" s="21"/>
      <c r="CS588" s="21"/>
      <c r="CT588" s="21"/>
      <c r="CU588" s="21"/>
      <c r="CV588" s="21"/>
      <c r="CW588" s="21"/>
      <c r="CX588" s="21"/>
      <c r="CY588" s="21"/>
      <c r="CZ588" s="21"/>
      <c r="DA588" s="21"/>
      <c r="DB588" s="21"/>
      <c r="DC588" s="21"/>
      <c r="DD588" s="21"/>
      <c r="DE588" s="21"/>
      <c r="DF588" s="21"/>
      <c r="DG588" s="21"/>
      <c r="DH588" s="21"/>
      <c r="DI588" s="21"/>
      <c r="DJ588" s="21"/>
      <c r="DK588" s="21"/>
      <c r="DL588" s="21"/>
      <c r="DM588" s="21"/>
      <c r="DN588" s="21"/>
      <c r="DO588" s="21"/>
      <c r="DP588" s="21"/>
      <c r="DQ588" s="21"/>
      <c r="DR588" s="21"/>
      <c r="DS588" s="21"/>
      <c r="DT588" s="21"/>
      <c r="DU588" s="21"/>
      <c r="DV588" s="21"/>
    </row>
    <row r="589" spans="1:126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1"/>
      <c r="BV589" s="21"/>
      <c r="BW589" s="21"/>
      <c r="BX589" s="21"/>
      <c r="BY589" s="21"/>
      <c r="BZ589" s="21"/>
      <c r="CA589" s="21"/>
      <c r="CB589" s="21"/>
      <c r="CC589" s="21"/>
      <c r="CD589" s="21"/>
      <c r="CE589" s="21"/>
      <c r="CF589" s="21"/>
      <c r="CG589" s="21"/>
      <c r="CH589" s="21"/>
      <c r="CI589" s="21"/>
      <c r="CJ589" s="21"/>
      <c r="CK589" s="21"/>
      <c r="CL589" s="21"/>
      <c r="CM589" s="21"/>
      <c r="CN589" s="21"/>
      <c r="CO589" s="21"/>
      <c r="CP589" s="21"/>
      <c r="CQ589" s="21"/>
      <c r="CR589" s="21"/>
      <c r="CS589" s="21"/>
      <c r="CT589" s="21"/>
      <c r="CU589" s="21"/>
      <c r="CV589" s="21"/>
      <c r="CW589" s="21"/>
      <c r="CX589" s="21"/>
      <c r="CY589" s="21"/>
      <c r="CZ589" s="21"/>
      <c r="DA589" s="21"/>
      <c r="DB589" s="21"/>
      <c r="DC589" s="21"/>
      <c r="DD589" s="21"/>
      <c r="DE589" s="21"/>
      <c r="DF589" s="21"/>
      <c r="DG589" s="21"/>
      <c r="DH589" s="21"/>
      <c r="DI589" s="21"/>
      <c r="DJ589" s="21"/>
      <c r="DK589" s="21"/>
      <c r="DL589" s="21"/>
      <c r="DM589" s="21"/>
      <c r="DN589" s="21"/>
      <c r="DO589" s="21"/>
      <c r="DP589" s="21"/>
      <c r="DQ589" s="21"/>
      <c r="DR589" s="21"/>
      <c r="DS589" s="21"/>
      <c r="DT589" s="21"/>
      <c r="DU589" s="21"/>
      <c r="DV589" s="21"/>
    </row>
    <row r="590" spans="1:126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1"/>
      <c r="BR590" s="21"/>
      <c r="BS590" s="21"/>
      <c r="BT590" s="21"/>
      <c r="BU590" s="21"/>
      <c r="BV590" s="21"/>
      <c r="BW590" s="21"/>
      <c r="BX590" s="21"/>
      <c r="BY590" s="21"/>
      <c r="BZ590" s="21"/>
      <c r="CA590" s="21"/>
      <c r="CB590" s="21"/>
      <c r="CC590" s="21"/>
      <c r="CD590" s="21"/>
      <c r="CE590" s="21"/>
      <c r="CF590" s="21"/>
      <c r="CG590" s="21"/>
      <c r="CH590" s="21"/>
      <c r="CI590" s="21"/>
      <c r="CJ590" s="21"/>
      <c r="CK590" s="21"/>
      <c r="CL590" s="21"/>
      <c r="CM590" s="21"/>
      <c r="CN590" s="21"/>
      <c r="CO590" s="21"/>
      <c r="CP590" s="21"/>
      <c r="CQ590" s="21"/>
      <c r="CR590" s="21"/>
      <c r="CS590" s="21"/>
      <c r="CT590" s="21"/>
      <c r="CU590" s="21"/>
      <c r="CV590" s="21"/>
      <c r="CW590" s="21"/>
      <c r="CX590" s="21"/>
      <c r="CY590" s="21"/>
      <c r="CZ590" s="21"/>
      <c r="DA590" s="21"/>
      <c r="DB590" s="21"/>
      <c r="DC590" s="21"/>
      <c r="DD590" s="21"/>
      <c r="DE590" s="21"/>
      <c r="DF590" s="21"/>
      <c r="DG590" s="21"/>
      <c r="DH590" s="21"/>
      <c r="DI590" s="21"/>
      <c r="DJ590" s="21"/>
      <c r="DK590" s="21"/>
      <c r="DL590" s="21"/>
      <c r="DM590" s="21"/>
      <c r="DN590" s="21"/>
      <c r="DO590" s="21"/>
      <c r="DP590" s="21"/>
      <c r="DQ590" s="21"/>
      <c r="DR590" s="21"/>
      <c r="DS590" s="21"/>
      <c r="DT590" s="21"/>
      <c r="DU590" s="21"/>
      <c r="DV590" s="21"/>
    </row>
    <row r="591" spans="1:126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1"/>
      <c r="BR591" s="21"/>
      <c r="BS591" s="21"/>
      <c r="BT591" s="21"/>
      <c r="BU591" s="21"/>
      <c r="BV591" s="21"/>
      <c r="BW591" s="21"/>
      <c r="BX591" s="21"/>
      <c r="BY591" s="21"/>
      <c r="BZ591" s="21"/>
      <c r="CA591" s="21"/>
      <c r="CB591" s="21"/>
      <c r="CC591" s="21"/>
      <c r="CD591" s="21"/>
      <c r="CE591" s="21"/>
      <c r="CF591" s="21"/>
      <c r="CG591" s="21"/>
      <c r="CH591" s="21"/>
      <c r="CI591" s="21"/>
      <c r="CJ591" s="21"/>
      <c r="CK591" s="21"/>
      <c r="CL591" s="21"/>
      <c r="CM591" s="21"/>
      <c r="CN591" s="21"/>
      <c r="CO591" s="21"/>
      <c r="CP591" s="21"/>
      <c r="CQ591" s="21"/>
      <c r="CR591" s="21"/>
      <c r="CS591" s="21"/>
      <c r="CT591" s="21"/>
      <c r="CU591" s="21"/>
      <c r="CV591" s="21"/>
      <c r="CW591" s="21"/>
      <c r="CX591" s="21"/>
      <c r="CY591" s="21"/>
      <c r="CZ591" s="21"/>
      <c r="DA591" s="21"/>
      <c r="DB591" s="21"/>
      <c r="DC591" s="21"/>
      <c r="DD591" s="21"/>
      <c r="DE591" s="21"/>
      <c r="DF591" s="21"/>
      <c r="DG591" s="21"/>
      <c r="DH591" s="21"/>
      <c r="DI591" s="21"/>
      <c r="DJ591" s="21"/>
      <c r="DK591" s="21"/>
      <c r="DL591" s="21"/>
      <c r="DM591" s="21"/>
      <c r="DN591" s="21"/>
      <c r="DO591" s="21"/>
      <c r="DP591" s="21"/>
      <c r="DQ591" s="21"/>
      <c r="DR591" s="21"/>
      <c r="DS591" s="21"/>
      <c r="DT591" s="21"/>
      <c r="DU591" s="21"/>
      <c r="DV591" s="21"/>
    </row>
    <row r="592" spans="1:126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  <c r="BQ592" s="21"/>
      <c r="BR592" s="21"/>
      <c r="BS592" s="21"/>
      <c r="BT592" s="21"/>
      <c r="BU592" s="21"/>
      <c r="BV592" s="21"/>
      <c r="BW592" s="21"/>
      <c r="BX592" s="21"/>
      <c r="BY592" s="21"/>
      <c r="BZ592" s="21"/>
      <c r="CA592" s="21"/>
      <c r="CB592" s="21"/>
      <c r="CC592" s="21"/>
      <c r="CD592" s="21"/>
      <c r="CE592" s="21"/>
      <c r="CF592" s="21"/>
      <c r="CG592" s="21"/>
      <c r="CH592" s="21"/>
      <c r="CI592" s="21"/>
      <c r="CJ592" s="21"/>
      <c r="CK592" s="21"/>
      <c r="CL592" s="21"/>
      <c r="CM592" s="21"/>
      <c r="CN592" s="21"/>
      <c r="CO592" s="21"/>
      <c r="CP592" s="21"/>
      <c r="CQ592" s="21"/>
      <c r="CR592" s="21"/>
      <c r="CS592" s="21"/>
      <c r="CT592" s="21"/>
      <c r="CU592" s="21"/>
      <c r="CV592" s="21"/>
      <c r="CW592" s="21"/>
      <c r="CX592" s="21"/>
      <c r="CY592" s="21"/>
      <c r="CZ592" s="21"/>
      <c r="DA592" s="21"/>
      <c r="DB592" s="21"/>
      <c r="DC592" s="21"/>
      <c r="DD592" s="21"/>
      <c r="DE592" s="21"/>
      <c r="DF592" s="21"/>
      <c r="DG592" s="21"/>
      <c r="DH592" s="21"/>
      <c r="DI592" s="21"/>
      <c r="DJ592" s="21"/>
      <c r="DK592" s="21"/>
      <c r="DL592" s="21"/>
      <c r="DM592" s="21"/>
      <c r="DN592" s="21"/>
      <c r="DO592" s="21"/>
      <c r="DP592" s="21"/>
      <c r="DQ592" s="21"/>
      <c r="DR592" s="21"/>
      <c r="DS592" s="21"/>
      <c r="DT592" s="21"/>
      <c r="DU592" s="21"/>
      <c r="DV592" s="21"/>
    </row>
    <row r="593" spans="1:126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  <c r="BQ593" s="21"/>
      <c r="BR593" s="21"/>
      <c r="BS593" s="21"/>
      <c r="BT593" s="21"/>
      <c r="BU593" s="21"/>
      <c r="BV593" s="21"/>
      <c r="BW593" s="21"/>
      <c r="BX593" s="21"/>
      <c r="BY593" s="21"/>
      <c r="BZ593" s="21"/>
      <c r="CA593" s="21"/>
      <c r="CB593" s="21"/>
      <c r="CC593" s="21"/>
      <c r="CD593" s="21"/>
      <c r="CE593" s="21"/>
      <c r="CF593" s="21"/>
      <c r="CG593" s="21"/>
      <c r="CH593" s="21"/>
      <c r="CI593" s="21"/>
      <c r="CJ593" s="21"/>
      <c r="CK593" s="21"/>
      <c r="CL593" s="21"/>
      <c r="CM593" s="21"/>
      <c r="CN593" s="21"/>
      <c r="CO593" s="21"/>
      <c r="CP593" s="21"/>
      <c r="CQ593" s="21"/>
      <c r="CR593" s="21"/>
      <c r="CS593" s="21"/>
      <c r="CT593" s="21"/>
      <c r="CU593" s="21"/>
      <c r="CV593" s="21"/>
      <c r="CW593" s="21"/>
      <c r="CX593" s="21"/>
      <c r="CY593" s="21"/>
      <c r="CZ593" s="21"/>
      <c r="DA593" s="21"/>
      <c r="DB593" s="21"/>
      <c r="DC593" s="21"/>
      <c r="DD593" s="21"/>
      <c r="DE593" s="21"/>
      <c r="DF593" s="21"/>
      <c r="DG593" s="21"/>
      <c r="DH593" s="21"/>
      <c r="DI593" s="21"/>
      <c r="DJ593" s="21"/>
      <c r="DK593" s="21"/>
      <c r="DL593" s="21"/>
      <c r="DM593" s="21"/>
      <c r="DN593" s="21"/>
      <c r="DO593" s="21"/>
      <c r="DP593" s="21"/>
      <c r="DQ593" s="21"/>
      <c r="DR593" s="21"/>
      <c r="DS593" s="21"/>
      <c r="DT593" s="21"/>
      <c r="DU593" s="21"/>
      <c r="DV593" s="21"/>
    </row>
    <row r="594" spans="1:126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  <c r="BQ594" s="21"/>
      <c r="BR594" s="21"/>
      <c r="BS594" s="21"/>
      <c r="BT594" s="21"/>
      <c r="BU594" s="21"/>
      <c r="BV594" s="21"/>
      <c r="BW594" s="21"/>
      <c r="BX594" s="21"/>
      <c r="BY594" s="21"/>
      <c r="BZ594" s="21"/>
      <c r="CA594" s="21"/>
      <c r="CB594" s="21"/>
      <c r="CC594" s="21"/>
      <c r="CD594" s="21"/>
      <c r="CE594" s="21"/>
      <c r="CF594" s="21"/>
      <c r="CG594" s="21"/>
      <c r="CH594" s="21"/>
      <c r="CI594" s="21"/>
      <c r="CJ594" s="21"/>
      <c r="CK594" s="21"/>
      <c r="CL594" s="21"/>
      <c r="CM594" s="21"/>
      <c r="CN594" s="21"/>
      <c r="CO594" s="21"/>
      <c r="CP594" s="21"/>
      <c r="CQ594" s="21"/>
      <c r="CR594" s="21"/>
      <c r="CS594" s="21"/>
      <c r="CT594" s="21"/>
      <c r="CU594" s="21"/>
      <c r="CV594" s="21"/>
      <c r="CW594" s="21"/>
      <c r="CX594" s="21"/>
      <c r="CY594" s="21"/>
      <c r="CZ594" s="21"/>
      <c r="DA594" s="21"/>
      <c r="DB594" s="21"/>
      <c r="DC594" s="21"/>
      <c r="DD594" s="21"/>
      <c r="DE594" s="21"/>
      <c r="DF594" s="21"/>
      <c r="DG594" s="21"/>
      <c r="DH594" s="21"/>
      <c r="DI594" s="21"/>
      <c r="DJ594" s="21"/>
      <c r="DK594" s="21"/>
      <c r="DL594" s="21"/>
      <c r="DM594" s="21"/>
      <c r="DN594" s="21"/>
      <c r="DO594" s="21"/>
      <c r="DP594" s="21"/>
      <c r="DQ594" s="21"/>
      <c r="DR594" s="21"/>
      <c r="DS594" s="21"/>
      <c r="DT594" s="21"/>
      <c r="DU594" s="21"/>
      <c r="DV594" s="21"/>
    </row>
    <row r="595" spans="1:126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  <c r="BQ595" s="21"/>
      <c r="BR595" s="21"/>
      <c r="BS595" s="21"/>
      <c r="BT595" s="21"/>
      <c r="BU595" s="21"/>
      <c r="BV595" s="21"/>
      <c r="BW595" s="21"/>
      <c r="BX595" s="21"/>
      <c r="BY595" s="21"/>
      <c r="BZ595" s="21"/>
      <c r="CA595" s="21"/>
      <c r="CB595" s="21"/>
      <c r="CC595" s="21"/>
      <c r="CD595" s="21"/>
      <c r="CE595" s="21"/>
      <c r="CF595" s="21"/>
      <c r="CG595" s="21"/>
      <c r="CH595" s="21"/>
      <c r="CI595" s="21"/>
      <c r="CJ595" s="21"/>
      <c r="CK595" s="21"/>
      <c r="CL595" s="21"/>
      <c r="CM595" s="21"/>
      <c r="CN595" s="21"/>
      <c r="CO595" s="21"/>
      <c r="CP595" s="21"/>
      <c r="CQ595" s="21"/>
      <c r="CR595" s="21"/>
      <c r="CS595" s="21"/>
      <c r="CT595" s="21"/>
      <c r="CU595" s="21"/>
      <c r="CV595" s="21"/>
      <c r="CW595" s="21"/>
      <c r="CX595" s="21"/>
      <c r="CY595" s="21"/>
      <c r="CZ595" s="21"/>
      <c r="DA595" s="21"/>
      <c r="DB595" s="21"/>
      <c r="DC595" s="21"/>
      <c r="DD595" s="21"/>
      <c r="DE595" s="21"/>
      <c r="DF595" s="21"/>
      <c r="DG595" s="21"/>
      <c r="DH595" s="21"/>
      <c r="DI595" s="21"/>
      <c r="DJ595" s="21"/>
      <c r="DK595" s="21"/>
      <c r="DL595" s="21"/>
      <c r="DM595" s="21"/>
      <c r="DN595" s="21"/>
      <c r="DO595" s="21"/>
      <c r="DP595" s="21"/>
      <c r="DQ595" s="21"/>
      <c r="DR595" s="21"/>
      <c r="DS595" s="21"/>
      <c r="DT595" s="21"/>
      <c r="DU595" s="21"/>
      <c r="DV595" s="21"/>
    </row>
    <row r="596" spans="1:12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  <c r="BQ596" s="21"/>
      <c r="BR596" s="21"/>
      <c r="BS596" s="21"/>
      <c r="BT596" s="21"/>
      <c r="BU596" s="21"/>
      <c r="BV596" s="21"/>
      <c r="BW596" s="21"/>
      <c r="BX596" s="21"/>
      <c r="BY596" s="21"/>
      <c r="BZ596" s="21"/>
      <c r="CA596" s="21"/>
      <c r="CB596" s="21"/>
      <c r="CC596" s="21"/>
      <c r="CD596" s="21"/>
      <c r="CE596" s="21"/>
      <c r="CF596" s="21"/>
      <c r="CG596" s="21"/>
      <c r="CH596" s="21"/>
      <c r="CI596" s="21"/>
      <c r="CJ596" s="21"/>
      <c r="CK596" s="21"/>
      <c r="CL596" s="21"/>
      <c r="CM596" s="21"/>
      <c r="CN596" s="21"/>
      <c r="CO596" s="21"/>
      <c r="CP596" s="21"/>
      <c r="CQ596" s="21"/>
      <c r="CR596" s="21"/>
      <c r="CS596" s="21"/>
      <c r="CT596" s="21"/>
      <c r="CU596" s="21"/>
      <c r="CV596" s="21"/>
      <c r="CW596" s="21"/>
      <c r="CX596" s="21"/>
      <c r="CY596" s="21"/>
      <c r="CZ596" s="21"/>
      <c r="DA596" s="21"/>
      <c r="DB596" s="21"/>
      <c r="DC596" s="21"/>
      <c r="DD596" s="21"/>
      <c r="DE596" s="21"/>
      <c r="DF596" s="21"/>
      <c r="DG596" s="21"/>
      <c r="DH596" s="21"/>
      <c r="DI596" s="21"/>
      <c r="DJ596" s="21"/>
      <c r="DK596" s="21"/>
      <c r="DL596" s="21"/>
      <c r="DM596" s="21"/>
      <c r="DN596" s="21"/>
      <c r="DO596" s="21"/>
      <c r="DP596" s="21"/>
      <c r="DQ596" s="21"/>
      <c r="DR596" s="21"/>
      <c r="DS596" s="21"/>
      <c r="DT596" s="21"/>
      <c r="DU596" s="21"/>
      <c r="DV596" s="21"/>
    </row>
    <row r="597" spans="1:126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  <c r="BQ597" s="21"/>
      <c r="BR597" s="21"/>
      <c r="BS597" s="21"/>
      <c r="BT597" s="21"/>
      <c r="BU597" s="21"/>
      <c r="BV597" s="21"/>
      <c r="BW597" s="21"/>
      <c r="BX597" s="21"/>
      <c r="BY597" s="21"/>
      <c r="BZ597" s="21"/>
      <c r="CA597" s="21"/>
      <c r="CB597" s="21"/>
      <c r="CC597" s="21"/>
      <c r="CD597" s="21"/>
      <c r="CE597" s="21"/>
      <c r="CF597" s="21"/>
      <c r="CG597" s="21"/>
      <c r="CH597" s="21"/>
      <c r="CI597" s="21"/>
      <c r="CJ597" s="21"/>
      <c r="CK597" s="21"/>
      <c r="CL597" s="21"/>
      <c r="CM597" s="21"/>
      <c r="CN597" s="21"/>
      <c r="CO597" s="21"/>
      <c r="CP597" s="21"/>
      <c r="CQ597" s="21"/>
      <c r="CR597" s="21"/>
      <c r="CS597" s="21"/>
      <c r="CT597" s="21"/>
      <c r="CU597" s="21"/>
      <c r="CV597" s="21"/>
      <c r="CW597" s="21"/>
      <c r="CX597" s="21"/>
      <c r="CY597" s="21"/>
      <c r="CZ597" s="21"/>
      <c r="DA597" s="21"/>
      <c r="DB597" s="21"/>
      <c r="DC597" s="21"/>
      <c r="DD597" s="21"/>
      <c r="DE597" s="21"/>
      <c r="DF597" s="21"/>
      <c r="DG597" s="21"/>
      <c r="DH597" s="21"/>
      <c r="DI597" s="21"/>
      <c r="DJ597" s="21"/>
      <c r="DK597" s="21"/>
      <c r="DL597" s="21"/>
      <c r="DM597" s="21"/>
      <c r="DN597" s="21"/>
      <c r="DO597" s="21"/>
      <c r="DP597" s="21"/>
      <c r="DQ597" s="21"/>
      <c r="DR597" s="21"/>
      <c r="DS597" s="21"/>
      <c r="DT597" s="21"/>
      <c r="DU597" s="21"/>
      <c r="DV597" s="21"/>
    </row>
    <row r="598" spans="1:126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  <c r="BM598" s="21"/>
      <c r="BN598" s="21"/>
      <c r="BO598" s="21"/>
      <c r="BP598" s="21"/>
      <c r="BQ598" s="21"/>
      <c r="BR598" s="21"/>
      <c r="BS598" s="21"/>
      <c r="BT598" s="21"/>
      <c r="BU598" s="21"/>
      <c r="BV598" s="21"/>
      <c r="BW598" s="21"/>
      <c r="BX598" s="21"/>
      <c r="BY598" s="21"/>
      <c r="BZ598" s="21"/>
      <c r="CA598" s="21"/>
      <c r="CB598" s="21"/>
      <c r="CC598" s="21"/>
      <c r="CD598" s="21"/>
      <c r="CE598" s="21"/>
      <c r="CF598" s="21"/>
      <c r="CG598" s="21"/>
      <c r="CH598" s="21"/>
      <c r="CI598" s="21"/>
      <c r="CJ598" s="21"/>
      <c r="CK598" s="21"/>
      <c r="CL598" s="21"/>
      <c r="CM598" s="21"/>
      <c r="CN598" s="21"/>
      <c r="CO598" s="21"/>
      <c r="CP598" s="21"/>
      <c r="CQ598" s="21"/>
      <c r="CR598" s="21"/>
      <c r="CS598" s="21"/>
      <c r="CT598" s="21"/>
      <c r="CU598" s="21"/>
      <c r="CV598" s="21"/>
      <c r="CW598" s="21"/>
      <c r="CX598" s="21"/>
      <c r="CY598" s="21"/>
      <c r="CZ598" s="21"/>
      <c r="DA598" s="21"/>
      <c r="DB598" s="21"/>
      <c r="DC598" s="21"/>
      <c r="DD598" s="21"/>
      <c r="DE598" s="21"/>
      <c r="DF598" s="21"/>
      <c r="DG598" s="21"/>
      <c r="DH598" s="21"/>
      <c r="DI598" s="21"/>
      <c r="DJ598" s="21"/>
      <c r="DK598" s="21"/>
      <c r="DL598" s="21"/>
      <c r="DM598" s="21"/>
      <c r="DN598" s="21"/>
      <c r="DO598" s="21"/>
      <c r="DP598" s="21"/>
      <c r="DQ598" s="21"/>
      <c r="DR598" s="21"/>
      <c r="DS598" s="21"/>
      <c r="DT598" s="21"/>
      <c r="DU598" s="21"/>
      <c r="DV598" s="21"/>
    </row>
    <row r="599" spans="1:126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  <c r="BM599" s="21"/>
      <c r="BN599" s="21"/>
      <c r="BO599" s="21"/>
      <c r="BP599" s="21"/>
      <c r="BQ599" s="21"/>
      <c r="BR599" s="21"/>
      <c r="BS599" s="21"/>
      <c r="BT599" s="21"/>
      <c r="BU599" s="21"/>
      <c r="BV599" s="21"/>
      <c r="BW599" s="21"/>
      <c r="BX599" s="21"/>
      <c r="BY599" s="21"/>
      <c r="BZ599" s="21"/>
      <c r="CA599" s="21"/>
      <c r="CB599" s="21"/>
      <c r="CC599" s="21"/>
      <c r="CD599" s="21"/>
      <c r="CE599" s="21"/>
      <c r="CF599" s="21"/>
      <c r="CG599" s="21"/>
      <c r="CH599" s="21"/>
      <c r="CI599" s="21"/>
      <c r="CJ599" s="21"/>
      <c r="CK599" s="21"/>
      <c r="CL599" s="21"/>
      <c r="CM599" s="21"/>
      <c r="CN599" s="21"/>
      <c r="CO599" s="21"/>
      <c r="CP599" s="21"/>
      <c r="CQ599" s="21"/>
      <c r="CR599" s="21"/>
      <c r="CS599" s="21"/>
      <c r="CT599" s="21"/>
      <c r="CU599" s="21"/>
      <c r="CV599" s="21"/>
      <c r="CW599" s="21"/>
      <c r="CX599" s="21"/>
      <c r="CY599" s="21"/>
      <c r="CZ599" s="21"/>
      <c r="DA599" s="21"/>
      <c r="DB599" s="21"/>
      <c r="DC599" s="21"/>
      <c r="DD599" s="21"/>
      <c r="DE599" s="21"/>
      <c r="DF599" s="21"/>
      <c r="DG599" s="21"/>
      <c r="DH599" s="21"/>
      <c r="DI599" s="21"/>
      <c r="DJ599" s="21"/>
      <c r="DK599" s="21"/>
      <c r="DL599" s="21"/>
      <c r="DM599" s="21"/>
      <c r="DN599" s="21"/>
      <c r="DO599" s="21"/>
      <c r="DP599" s="21"/>
      <c r="DQ599" s="21"/>
      <c r="DR599" s="21"/>
      <c r="DS599" s="21"/>
      <c r="DT599" s="21"/>
      <c r="DU599" s="21"/>
      <c r="DV599" s="21"/>
    </row>
    <row r="600" spans="1:126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  <c r="BM600" s="21"/>
      <c r="BN600" s="21"/>
      <c r="BO600" s="21"/>
      <c r="BP600" s="21"/>
      <c r="BQ600" s="21"/>
      <c r="BR600" s="21"/>
      <c r="BS600" s="21"/>
      <c r="BT600" s="21"/>
      <c r="BU600" s="21"/>
      <c r="BV600" s="21"/>
      <c r="BW600" s="21"/>
      <c r="BX600" s="21"/>
      <c r="BY600" s="21"/>
      <c r="BZ600" s="21"/>
      <c r="CA600" s="21"/>
      <c r="CB600" s="21"/>
      <c r="CC600" s="21"/>
      <c r="CD600" s="21"/>
      <c r="CE600" s="21"/>
      <c r="CF600" s="21"/>
      <c r="CG600" s="21"/>
      <c r="CH600" s="21"/>
      <c r="CI600" s="21"/>
      <c r="CJ600" s="21"/>
      <c r="CK600" s="21"/>
      <c r="CL600" s="21"/>
      <c r="CM600" s="21"/>
      <c r="CN600" s="21"/>
      <c r="CO600" s="21"/>
      <c r="CP600" s="21"/>
      <c r="CQ600" s="21"/>
      <c r="CR600" s="21"/>
      <c r="CS600" s="21"/>
      <c r="CT600" s="21"/>
      <c r="CU600" s="21"/>
      <c r="CV600" s="21"/>
      <c r="CW600" s="21"/>
      <c r="CX600" s="21"/>
      <c r="CY600" s="21"/>
      <c r="CZ600" s="21"/>
      <c r="DA600" s="21"/>
      <c r="DB600" s="21"/>
      <c r="DC600" s="21"/>
      <c r="DD600" s="21"/>
      <c r="DE600" s="21"/>
      <c r="DF600" s="21"/>
      <c r="DG600" s="21"/>
      <c r="DH600" s="21"/>
      <c r="DI600" s="21"/>
      <c r="DJ600" s="21"/>
      <c r="DK600" s="21"/>
      <c r="DL600" s="21"/>
      <c r="DM600" s="21"/>
      <c r="DN600" s="21"/>
      <c r="DO600" s="21"/>
      <c r="DP600" s="21"/>
      <c r="DQ600" s="21"/>
      <c r="DR600" s="21"/>
      <c r="DS600" s="21"/>
      <c r="DT600" s="21"/>
      <c r="DU600" s="21"/>
      <c r="DV600" s="21"/>
    </row>
    <row r="601" spans="1:126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  <c r="BM601" s="21"/>
      <c r="BN601" s="21"/>
      <c r="BO601" s="21"/>
      <c r="BP601" s="21"/>
      <c r="BQ601" s="21"/>
      <c r="BR601" s="21"/>
      <c r="BS601" s="21"/>
      <c r="BT601" s="21"/>
      <c r="BU601" s="21"/>
      <c r="BV601" s="21"/>
      <c r="BW601" s="21"/>
      <c r="BX601" s="21"/>
      <c r="BY601" s="21"/>
      <c r="BZ601" s="21"/>
      <c r="CA601" s="21"/>
      <c r="CB601" s="21"/>
      <c r="CC601" s="21"/>
      <c r="CD601" s="21"/>
      <c r="CE601" s="21"/>
      <c r="CF601" s="21"/>
      <c r="CG601" s="21"/>
      <c r="CH601" s="21"/>
      <c r="CI601" s="21"/>
      <c r="CJ601" s="21"/>
      <c r="CK601" s="21"/>
      <c r="CL601" s="21"/>
      <c r="CM601" s="21"/>
      <c r="CN601" s="21"/>
      <c r="CO601" s="21"/>
      <c r="CP601" s="21"/>
      <c r="CQ601" s="21"/>
      <c r="CR601" s="21"/>
      <c r="CS601" s="21"/>
      <c r="CT601" s="21"/>
      <c r="CU601" s="21"/>
      <c r="CV601" s="21"/>
      <c r="CW601" s="21"/>
      <c r="CX601" s="21"/>
      <c r="CY601" s="21"/>
      <c r="CZ601" s="21"/>
      <c r="DA601" s="21"/>
      <c r="DB601" s="21"/>
      <c r="DC601" s="21"/>
      <c r="DD601" s="21"/>
      <c r="DE601" s="21"/>
      <c r="DF601" s="21"/>
      <c r="DG601" s="21"/>
      <c r="DH601" s="21"/>
      <c r="DI601" s="21"/>
      <c r="DJ601" s="21"/>
      <c r="DK601" s="21"/>
      <c r="DL601" s="21"/>
      <c r="DM601" s="21"/>
      <c r="DN601" s="21"/>
      <c r="DO601" s="21"/>
      <c r="DP601" s="21"/>
      <c r="DQ601" s="21"/>
      <c r="DR601" s="21"/>
      <c r="DS601" s="21"/>
      <c r="DT601" s="21"/>
      <c r="DU601" s="21"/>
      <c r="DV601" s="21"/>
    </row>
    <row r="602" spans="1:126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  <c r="BM602" s="21"/>
      <c r="BN602" s="21"/>
      <c r="BO602" s="21"/>
      <c r="BP602" s="21"/>
      <c r="BQ602" s="21"/>
      <c r="BR602" s="21"/>
      <c r="BS602" s="21"/>
      <c r="BT602" s="21"/>
      <c r="BU602" s="21"/>
      <c r="BV602" s="21"/>
      <c r="BW602" s="21"/>
      <c r="BX602" s="21"/>
      <c r="BY602" s="21"/>
      <c r="BZ602" s="21"/>
      <c r="CA602" s="21"/>
      <c r="CB602" s="21"/>
      <c r="CC602" s="21"/>
      <c r="CD602" s="21"/>
      <c r="CE602" s="21"/>
      <c r="CF602" s="21"/>
      <c r="CG602" s="21"/>
      <c r="CH602" s="21"/>
      <c r="CI602" s="21"/>
      <c r="CJ602" s="21"/>
      <c r="CK602" s="21"/>
      <c r="CL602" s="21"/>
      <c r="CM602" s="21"/>
      <c r="CN602" s="21"/>
      <c r="CO602" s="21"/>
      <c r="CP602" s="21"/>
      <c r="CQ602" s="21"/>
      <c r="CR602" s="21"/>
      <c r="CS602" s="21"/>
      <c r="CT602" s="21"/>
      <c r="CU602" s="21"/>
      <c r="CV602" s="21"/>
      <c r="CW602" s="21"/>
      <c r="CX602" s="21"/>
      <c r="CY602" s="21"/>
      <c r="CZ602" s="21"/>
      <c r="DA602" s="21"/>
      <c r="DB602" s="21"/>
      <c r="DC602" s="21"/>
      <c r="DD602" s="21"/>
      <c r="DE602" s="21"/>
      <c r="DF602" s="21"/>
      <c r="DG602" s="21"/>
      <c r="DH602" s="21"/>
      <c r="DI602" s="21"/>
      <c r="DJ602" s="21"/>
      <c r="DK602" s="21"/>
      <c r="DL602" s="21"/>
      <c r="DM602" s="21"/>
      <c r="DN602" s="21"/>
      <c r="DO602" s="21"/>
      <c r="DP602" s="21"/>
      <c r="DQ602" s="21"/>
      <c r="DR602" s="21"/>
      <c r="DS602" s="21"/>
      <c r="DT602" s="21"/>
      <c r="DU602" s="21"/>
      <c r="DV602" s="21"/>
    </row>
    <row r="603" spans="1:126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  <c r="BM603" s="21"/>
      <c r="BN603" s="21"/>
      <c r="BO603" s="21"/>
      <c r="BP603" s="21"/>
      <c r="BQ603" s="21"/>
      <c r="BR603" s="21"/>
      <c r="BS603" s="21"/>
      <c r="BT603" s="21"/>
      <c r="BU603" s="21"/>
      <c r="BV603" s="21"/>
      <c r="BW603" s="21"/>
      <c r="BX603" s="21"/>
      <c r="BY603" s="21"/>
      <c r="BZ603" s="21"/>
      <c r="CA603" s="21"/>
      <c r="CB603" s="21"/>
      <c r="CC603" s="21"/>
      <c r="CD603" s="21"/>
      <c r="CE603" s="21"/>
      <c r="CF603" s="21"/>
      <c r="CG603" s="21"/>
      <c r="CH603" s="21"/>
      <c r="CI603" s="21"/>
      <c r="CJ603" s="21"/>
      <c r="CK603" s="21"/>
      <c r="CL603" s="21"/>
      <c r="CM603" s="21"/>
      <c r="CN603" s="21"/>
      <c r="CO603" s="21"/>
      <c r="CP603" s="21"/>
      <c r="CQ603" s="21"/>
      <c r="CR603" s="21"/>
      <c r="CS603" s="21"/>
      <c r="CT603" s="21"/>
      <c r="CU603" s="21"/>
      <c r="CV603" s="21"/>
      <c r="CW603" s="21"/>
      <c r="CX603" s="21"/>
      <c r="CY603" s="21"/>
      <c r="CZ603" s="21"/>
      <c r="DA603" s="21"/>
      <c r="DB603" s="21"/>
      <c r="DC603" s="21"/>
      <c r="DD603" s="21"/>
      <c r="DE603" s="21"/>
      <c r="DF603" s="21"/>
      <c r="DG603" s="21"/>
      <c r="DH603" s="21"/>
      <c r="DI603" s="21"/>
      <c r="DJ603" s="21"/>
      <c r="DK603" s="21"/>
      <c r="DL603" s="21"/>
      <c r="DM603" s="21"/>
      <c r="DN603" s="21"/>
      <c r="DO603" s="21"/>
      <c r="DP603" s="21"/>
      <c r="DQ603" s="21"/>
      <c r="DR603" s="21"/>
      <c r="DS603" s="21"/>
      <c r="DT603" s="21"/>
      <c r="DU603" s="21"/>
      <c r="DV603" s="21"/>
    </row>
    <row r="604" spans="1:126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  <c r="BM604" s="21"/>
      <c r="BN604" s="21"/>
      <c r="BO604" s="21"/>
      <c r="BP604" s="21"/>
      <c r="BQ604" s="21"/>
      <c r="BR604" s="21"/>
      <c r="BS604" s="21"/>
      <c r="BT604" s="21"/>
      <c r="BU604" s="21"/>
      <c r="BV604" s="21"/>
      <c r="BW604" s="21"/>
      <c r="BX604" s="21"/>
      <c r="BY604" s="21"/>
      <c r="BZ604" s="21"/>
      <c r="CA604" s="21"/>
      <c r="CB604" s="21"/>
      <c r="CC604" s="21"/>
      <c r="CD604" s="21"/>
      <c r="CE604" s="21"/>
      <c r="CF604" s="21"/>
      <c r="CG604" s="21"/>
      <c r="CH604" s="21"/>
      <c r="CI604" s="21"/>
      <c r="CJ604" s="21"/>
      <c r="CK604" s="21"/>
      <c r="CL604" s="21"/>
      <c r="CM604" s="21"/>
      <c r="CN604" s="21"/>
      <c r="CO604" s="21"/>
      <c r="CP604" s="21"/>
      <c r="CQ604" s="21"/>
      <c r="CR604" s="21"/>
      <c r="CS604" s="21"/>
      <c r="CT604" s="21"/>
      <c r="CU604" s="21"/>
      <c r="CV604" s="21"/>
      <c r="CW604" s="21"/>
      <c r="CX604" s="21"/>
      <c r="CY604" s="21"/>
      <c r="CZ604" s="21"/>
      <c r="DA604" s="21"/>
      <c r="DB604" s="21"/>
      <c r="DC604" s="21"/>
      <c r="DD604" s="21"/>
      <c r="DE604" s="21"/>
      <c r="DF604" s="21"/>
      <c r="DG604" s="21"/>
      <c r="DH604" s="21"/>
      <c r="DI604" s="21"/>
      <c r="DJ604" s="21"/>
      <c r="DK604" s="21"/>
      <c r="DL604" s="21"/>
      <c r="DM604" s="21"/>
      <c r="DN604" s="21"/>
      <c r="DO604" s="21"/>
      <c r="DP604" s="21"/>
      <c r="DQ604" s="21"/>
      <c r="DR604" s="21"/>
      <c r="DS604" s="21"/>
      <c r="DT604" s="21"/>
      <c r="DU604" s="21"/>
      <c r="DV604" s="21"/>
    </row>
    <row r="605" spans="1:126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  <c r="BM605" s="21"/>
      <c r="BN605" s="21"/>
      <c r="BO605" s="21"/>
      <c r="BP605" s="21"/>
      <c r="BQ605" s="21"/>
      <c r="BR605" s="21"/>
      <c r="BS605" s="21"/>
      <c r="BT605" s="21"/>
      <c r="BU605" s="21"/>
      <c r="BV605" s="21"/>
      <c r="BW605" s="21"/>
      <c r="BX605" s="21"/>
      <c r="BY605" s="21"/>
      <c r="BZ605" s="21"/>
      <c r="CA605" s="21"/>
      <c r="CB605" s="21"/>
      <c r="CC605" s="21"/>
      <c r="CD605" s="21"/>
      <c r="CE605" s="21"/>
      <c r="CF605" s="21"/>
      <c r="CG605" s="21"/>
      <c r="CH605" s="21"/>
      <c r="CI605" s="21"/>
      <c r="CJ605" s="21"/>
      <c r="CK605" s="21"/>
      <c r="CL605" s="21"/>
      <c r="CM605" s="21"/>
      <c r="CN605" s="21"/>
      <c r="CO605" s="21"/>
      <c r="CP605" s="21"/>
      <c r="CQ605" s="21"/>
      <c r="CR605" s="21"/>
      <c r="CS605" s="21"/>
      <c r="CT605" s="21"/>
      <c r="CU605" s="21"/>
      <c r="CV605" s="21"/>
      <c r="CW605" s="21"/>
      <c r="CX605" s="21"/>
      <c r="CY605" s="21"/>
      <c r="CZ605" s="21"/>
      <c r="DA605" s="21"/>
      <c r="DB605" s="21"/>
      <c r="DC605" s="21"/>
      <c r="DD605" s="21"/>
      <c r="DE605" s="21"/>
      <c r="DF605" s="21"/>
      <c r="DG605" s="21"/>
      <c r="DH605" s="21"/>
      <c r="DI605" s="21"/>
      <c r="DJ605" s="21"/>
      <c r="DK605" s="21"/>
      <c r="DL605" s="21"/>
      <c r="DM605" s="21"/>
      <c r="DN605" s="21"/>
      <c r="DO605" s="21"/>
      <c r="DP605" s="21"/>
      <c r="DQ605" s="21"/>
      <c r="DR605" s="21"/>
      <c r="DS605" s="21"/>
      <c r="DT605" s="21"/>
      <c r="DU605" s="21"/>
      <c r="DV605" s="21"/>
    </row>
    <row r="606" spans="1:12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  <c r="BM606" s="21"/>
      <c r="BN606" s="21"/>
      <c r="BO606" s="21"/>
      <c r="BP606" s="21"/>
      <c r="BQ606" s="21"/>
      <c r="BR606" s="21"/>
      <c r="BS606" s="21"/>
      <c r="BT606" s="21"/>
      <c r="BU606" s="21"/>
      <c r="BV606" s="21"/>
      <c r="BW606" s="21"/>
      <c r="BX606" s="21"/>
      <c r="BY606" s="21"/>
      <c r="BZ606" s="21"/>
      <c r="CA606" s="21"/>
      <c r="CB606" s="21"/>
      <c r="CC606" s="21"/>
      <c r="CD606" s="21"/>
      <c r="CE606" s="21"/>
      <c r="CF606" s="21"/>
      <c r="CG606" s="21"/>
      <c r="CH606" s="21"/>
      <c r="CI606" s="21"/>
      <c r="CJ606" s="21"/>
      <c r="CK606" s="21"/>
      <c r="CL606" s="21"/>
      <c r="CM606" s="21"/>
      <c r="CN606" s="21"/>
      <c r="CO606" s="21"/>
      <c r="CP606" s="21"/>
      <c r="CQ606" s="21"/>
      <c r="CR606" s="21"/>
      <c r="CS606" s="21"/>
      <c r="CT606" s="21"/>
      <c r="CU606" s="21"/>
      <c r="CV606" s="21"/>
      <c r="CW606" s="21"/>
      <c r="CX606" s="21"/>
      <c r="CY606" s="21"/>
      <c r="CZ606" s="21"/>
      <c r="DA606" s="21"/>
      <c r="DB606" s="21"/>
      <c r="DC606" s="21"/>
      <c r="DD606" s="21"/>
      <c r="DE606" s="21"/>
      <c r="DF606" s="21"/>
      <c r="DG606" s="21"/>
      <c r="DH606" s="21"/>
      <c r="DI606" s="21"/>
      <c r="DJ606" s="21"/>
      <c r="DK606" s="21"/>
      <c r="DL606" s="21"/>
      <c r="DM606" s="21"/>
      <c r="DN606" s="21"/>
      <c r="DO606" s="21"/>
      <c r="DP606" s="21"/>
      <c r="DQ606" s="21"/>
      <c r="DR606" s="21"/>
      <c r="DS606" s="21"/>
      <c r="DT606" s="21"/>
      <c r="DU606" s="21"/>
      <c r="DV606" s="21"/>
    </row>
    <row r="607" spans="1:126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  <c r="BM607" s="21"/>
      <c r="BN607" s="21"/>
      <c r="BO607" s="21"/>
      <c r="BP607" s="21"/>
      <c r="BQ607" s="21"/>
      <c r="BR607" s="21"/>
      <c r="BS607" s="21"/>
      <c r="BT607" s="21"/>
      <c r="BU607" s="21"/>
      <c r="BV607" s="21"/>
      <c r="BW607" s="21"/>
      <c r="BX607" s="21"/>
      <c r="BY607" s="21"/>
      <c r="BZ607" s="21"/>
      <c r="CA607" s="21"/>
      <c r="CB607" s="21"/>
      <c r="CC607" s="21"/>
      <c r="CD607" s="21"/>
      <c r="CE607" s="21"/>
      <c r="CF607" s="21"/>
      <c r="CG607" s="21"/>
      <c r="CH607" s="21"/>
      <c r="CI607" s="21"/>
      <c r="CJ607" s="21"/>
      <c r="CK607" s="21"/>
      <c r="CL607" s="21"/>
      <c r="CM607" s="21"/>
      <c r="CN607" s="21"/>
      <c r="CO607" s="21"/>
      <c r="CP607" s="21"/>
      <c r="CQ607" s="21"/>
      <c r="CR607" s="21"/>
      <c r="CS607" s="21"/>
      <c r="CT607" s="21"/>
      <c r="CU607" s="21"/>
      <c r="CV607" s="21"/>
      <c r="CW607" s="21"/>
      <c r="CX607" s="21"/>
      <c r="CY607" s="21"/>
      <c r="CZ607" s="21"/>
      <c r="DA607" s="21"/>
      <c r="DB607" s="21"/>
      <c r="DC607" s="21"/>
      <c r="DD607" s="21"/>
      <c r="DE607" s="21"/>
      <c r="DF607" s="21"/>
      <c r="DG607" s="21"/>
      <c r="DH607" s="21"/>
      <c r="DI607" s="21"/>
      <c r="DJ607" s="21"/>
      <c r="DK607" s="21"/>
      <c r="DL607" s="21"/>
      <c r="DM607" s="21"/>
      <c r="DN607" s="21"/>
      <c r="DO607" s="21"/>
      <c r="DP607" s="21"/>
      <c r="DQ607" s="21"/>
      <c r="DR607" s="21"/>
      <c r="DS607" s="21"/>
      <c r="DT607" s="21"/>
      <c r="DU607" s="21"/>
      <c r="DV607" s="21"/>
    </row>
    <row r="608" spans="1:126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  <c r="BM608" s="21"/>
      <c r="BN608" s="21"/>
      <c r="BO608" s="21"/>
      <c r="BP608" s="21"/>
      <c r="BQ608" s="21"/>
      <c r="BR608" s="21"/>
      <c r="BS608" s="21"/>
      <c r="BT608" s="21"/>
      <c r="BU608" s="21"/>
      <c r="BV608" s="21"/>
      <c r="BW608" s="21"/>
      <c r="BX608" s="21"/>
      <c r="BY608" s="21"/>
      <c r="BZ608" s="21"/>
      <c r="CA608" s="21"/>
      <c r="CB608" s="21"/>
      <c r="CC608" s="21"/>
      <c r="CD608" s="21"/>
      <c r="CE608" s="21"/>
      <c r="CF608" s="21"/>
      <c r="CG608" s="21"/>
      <c r="CH608" s="21"/>
      <c r="CI608" s="21"/>
      <c r="CJ608" s="21"/>
      <c r="CK608" s="21"/>
      <c r="CL608" s="21"/>
      <c r="CM608" s="21"/>
      <c r="CN608" s="21"/>
      <c r="CO608" s="21"/>
      <c r="CP608" s="21"/>
      <c r="CQ608" s="21"/>
      <c r="CR608" s="21"/>
      <c r="CS608" s="21"/>
      <c r="CT608" s="21"/>
      <c r="CU608" s="21"/>
      <c r="CV608" s="21"/>
      <c r="CW608" s="21"/>
      <c r="CX608" s="21"/>
      <c r="CY608" s="21"/>
      <c r="CZ608" s="21"/>
      <c r="DA608" s="21"/>
      <c r="DB608" s="21"/>
      <c r="DC608" s="21"/>
      <c r="DD608" s="21"/>
      <c r="DE608" s="21"/>
      <c r="DF608" s="21"/>
      <c r="DG608" s="21"/>
      <c r="DH608" s="21"/>
      <c r="DI608" s="21"/>
      <c r="DJ608" s="21"/>
      <c r="DK608" s="21"/>
      <c r="DL608" s="21"/>
      <c r="DM608" s="21"/>
      <c r="DN608" s="21"/>
      <c r="DO608" s="21"/>
      <c r="DP608" s="21"/>
      <c r="DQ608" s="21"/>
      <c r="DR608" s="21"/>
      <c r="DS608" s="21"/>
      <c r="DT608" s="21"/>
      <c r="DU608" s="21"/>
      <c r="DV608" s="21"/>
    </row>
    <row r="609" spans="1:126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  <c r="BM609" s="21"/>
      <c r="BN609" s="21"/>
      <c r="BO609" s="21"/>
      <c r="BP609" s="21"/>
      <c r="BQ609" s="21"/>
      <c r="BR609" s="21"/>
      <c r="BS609" s="21"/>
      <c r="BT609" s="21"/>
      <c r="BU609" s="21"/>
      <c r="BV609" s="21"/>
      <c r="BW609" s="21"/>
      <c r="BX609" s="21"/>
      <c r="BY609" s="21"/>
      <c r="BZ609" s="21"/>
      <c r="CA609" s="21"/>
      <c r="CB609" s="21"/>
      <c r="CC609" s="21"/>
      <c r="CD609" s="21"/>
      <c r="CE609" s="21"/>
      <c r="CF609" s="21"/>
      <c r="CG609" s="21"/>
      <c r="CH609" s="21"/>
      <c r="CI609" s="21"/>
      <c r="CJ609" s="21"/>
      <c r="CK609" s="21"/>
      <c r="CL609" s="21"/>
      <c r="CM609" s="21"/>
      <c r="CN609" s="21"/>
      <c r="CO609" s="21"/>
      <c r="CP609" s="21"/>
      <c r="CQ609" s="21"/>
      <c r="CR609" s="21"/>
      <c r="CS609" s="21"/>
      <c r="CT609" s="21"/>
      <c r="CU609" s="21"/>
      <c r="CV609" s="21"/>
      <c r="CW609" s="21"/>
      <c r="CX609" s="21"/>
      <c r="CY609" s="21"/>
      <c r="CZ609" s="21"/>
      <c r="DA609" s="21"/>
      <c r="DB609" s="21"/>
      <c r="DC609" s="21"/>
      <c r="DD609" s="21"/>
      <c r="DE609" s="21"/>
      <c r="DF609" s="21"/>
      <c r="DG609" s="21"/>
      <c r="DH609" s="21"/>
      <c r="DI609" s="21"/>
      <c r="DJ609" s="21"/>
      <c r="DK609" s="21"/>
      <c r="DL609" s="21"/>
      <c r="DM609" s="21"/>
      <c r="DN609" s="21"/>
      <c r="DO609" s="21"/>
      <c r="DP609" s="21"/>
      <c r="DQ609" s="21"/>
      <c r="DR609" s="21"/>
      <c r="DS609" s="21"/>
      <c r="DT609" s="21"/>
      <c r="DU609" s="21"/>
      <c r="DV609" s="21"/>
    </row>
    <row r="610" spans="1:126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  <c r="BM610" s="21"/>
      <c r="BN610" s="21"/>
      <c r="BO610" s="21"/>
      <c r="BP610" s="21"/>
      <c r="BQ610" s="21"/>
      <c r="BR610" s="21"/>
      <c r="BS610" s="21"/>
      <c r="BT610" s="21"/>
      <c r="BU610" s="21"/>
      <c r="BV610" s="21"/>
      <c r="BW610" s="21"/>
      <c r="BX610" s="21"/>
      <c r="BY610" s="21"/>
      <c r="BZ610" s="21"/>
      <c r="CA610" s="21"/>
      <c r="CB610" s="21"/>
      <c r="CC610" s="21"/>
      <c r="CD610" s="21"/>
      <c r="CE610" s="21"/>
      <c r="CF610" s="21"/>
      <c r="CG610" s="21"/>
      <c r="CH610" s="21"/>
      <c r="CI610" s="21"/>
      <c r="CJ610" s="21"/>
      <c r="CK610" s="21"/>
      <c r="CL610" s="21"/>
      <c r="CM610" s="21"/>
      <c r="CN610" s="21"/>
      <c r="CO610" s="21"/>
      <c r="CP610" s="21"/>
      <c r="CQ610" s="21"/>
      <c r="CR610" s="21"/>
      <c r="CS610" s="21"/>
      <c r="CT610" s="21"/>
      <c r="CU610" s="21"/>
      <c r="CV610" s="21"/>
      <c r="CW610" s="21"/>
      <c r="CX610" s="21"/>
      <c r="CY610" s="21"/>
      <c r="CZ610" s="21"/>
      <c r="DA610" s="21"/>
      <c r="DB610" s="21"/>
      <c r="DC610" s="21"/>
      <c r="DD610" s="21"/>
      <c r="DE610" s="21"/>
      <c r="DF610" s="21"/>
      <c r="DG610" s="21"/>
      <c r="DH610" s="21"/>
      <c r="DI610" s="21"/>
      <c r="DJ610" s="21"/>
      <c r="DK610" s="21"/>
      <c r="DL610" s="21"/>
      <c r="DM610" s="21"/>
      <c r="DN610" s="21"/>
      <c r="DO610" s="21"/>
      <c r="DP610" s="21"/>
      <c r="DQ610" s="21"/>
      <c r="DR610" s="21"/>
      <c r="DS610" s="21"/>
      <c r="DT610" s="21"/>
      <c r="DU610" s="21"/>
      <c r="DV610" s="21"/>
    </row>
    <row r="611" spans="1:126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  <c r="BM611" s="21"/>
      <c r="BN611" s="21"/>
      <c r="BO611" s="21"/>
      <c r="BP611" s="21"/>
      <c r="BQ611" s="21"/>
      <c r="BR611" s="21"/>
      <c r="BS611" s="21"/>
      <c r="BT611" s="21"/>
      <c r="BU611" s="21"/>
      <c r="BV611" s="21"/>
      <c r="BW611" s="21"/>
      <c r="BX611" s="21"/>
      <c r="BY611" s="21"/>
      <c r="BZ611" s="21"/>
      <c r="CA611" s="21"/>
      <c r="CB611" s="21"/>
      <c r="CC611" s="21"/>
      <c r="CD611" s="21"/>
      <c r="CE611" s="21"/>
      <c r="CF611" s="21"/>
      <c r="CG611" s="21"/>
      <c r="CH611" s="21"/>
      <c r="CI611" s="21"/>
      <c r="CJ611" s="21"/>
      <c r="CK611" s="21"/>
      <c r="CL611" s="21"/>
      <c r="CM611" s="21"/>
      <c r="CN611" s="21"/>
      <c r="CO611" s="21"/>
      <c r="CP611" s="21"/>
      <c r="CQ611" s="21"/>
      <c r="CR611" s="21"/>
      <c r="CS611" s="21"/>
      <c r="CT611" s="21"/>
      <c r="CU611" s="21"/>
      <c r="CV611" s="21"/>
      <c r="CW611" s="21"/>
      <c r="CX611" s="21"/>
      <c r="CY611" s="21"/>
      <c r="CZ611" s="21"/>
      <c r="DA611" s="21"/>
      <c r="DB611" s="21"/>
      <c r="DC611" s="21"/>
      <c r="DD611" s="21"/>
      <c r="DE611" s="21"/>
      <c r="DF611" s="21"/>
      <c r="DG611" s="21"/>
      <c r="DH611" s="21"/>
      <c r="DI611" s="21"/>
      <c r="DJ611" s="21"/>
      <c r="DK611" s="21"/>
      <c r="DL611" s="21"/>
      <c r="DM611" s="21"/>
      <c r="DN611" s="21"/>
      <c r="DO611" s="21"/>
      <c r="DP611" s="21"/>
      <c r="DQ611" s="21"/>
      <c r="DR611" s="21"/>
      <c r="DS611" s="21"/>
      <c r="DT611" s="21"/>
      <c r="DU611" s="21"/>
      <c r="DV611" s="21"/>
    </row>
    <row r="612" spans="1:126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  <c r="BM612" s="21"/>
      <c r="BN612" s="21"/>
      <c r="BO612" s="21"/>
      <c r="BP612" s="21"/>
      <c r="BQ612" s="21"/>
      <c r="BR612" s="21"/>
      <c r="BS612" s="21"/>
      <c r="BT612" s="21"/>
      <c r="BU612" s="21"/>
      <c r="BV612" s="21"/>
      <c r="BW612" s="21"/>
      <c r="BX612" s="21"/>
      <c r="BY612" s="21"/>
      <c r="BZ612" s="21"/>
      <c r="CA612" s="21"/>
      <c r="CB612" s="21"/>
      <c r="CC612" s="21"/>
      <c r="CD612" s="21"/>
      <c r="CE612" s="21"/>
      <c r="CF612" s="21"/>
      <c r="CG612" s="21"/>
      <c r="CH612" s="21"/>
      <c r="CI612" s="21"/>
      <c r="CJ612" s="21"/>
      <c r="CK612" s="21"/>
      <c r="CL612" s="21"/>
      <c r="CM612" s="21"/>
      <c r="CN612" s="21"/>
      <c r="CO612" s="21"/>
      <c r="CP612" s="21"/>
      <c r="CQ612" s="21"/>
      <c r="CR612" s="21"/>
      <c r="CS612" s="21"/>
      <c r="CT612" s="21"/>
      <c r="CU612" s="21"/>
      <c r="CV612" s="21"/>
      <c r="CW612" s="21"/>
      <c r="CX612" s="21"/>
      <c r="CY612" s="21"/>
      <c r="CZ612" s="21"/>
      <c r="DA612" s="21"/>
      <c r="DB612" s="21"/>
      <c r="DC612" s="21"/>
      <c r="DD612" s="21"/>
      <c r="DE612" s="21"/>
      <c r="DF612" s="21"/>
      <c r="DG612" s="21"/>
      <c r="DH612" s="21"/>
      <c r="DI612" s="21"/>
      <c r="DJ612" s="21"/>
      <c r="DK612" s="21"/>
      <c r="DL612" s="21"/>
      <c r="DM612" s="21"/>
      <c r="DN612" s="21"/>
      <c r="DO612" s="21"/>
      <c r="DP612" s="21"/>
      <c r="DQ612" s="21"/>
      <c r="DR612" s="21"/>
      <c r="DS612" s="21"/>
      <c r="DT612" s="21"/>
      <c r="DU612" s="21"/>
      <c r="DV612" s="21"/>
    </row>
    <row r="613" spans="1:126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  <c r="BM613" s="21"/>
      <c r="BN613" s="21"/>
      <c r="BO613" s="21"/>
      <c r="BP613" s="21"/>
      <c r="BQ613" s="21"/>
      <c r="BR613" s="21"/>
      <c r="BS613" s="21"/>
      <c r="BT613" s="21"/>
      <c r="BU613" s="21"/>
      <c r="BV613" s="21"/>
      <c r="BW613" s="21"/>
      <c r="BX613" s="21"/>
      <c r="BY613" s="21"/>
      <c r="BZ613" s="21"/>
      <c r="CA613" s="21"/>
      <c r="CB613" s="21"/>
      <c r="CC613" s="21"/>
      <c r="CD613" s="21"/>
      <c r="CE613" s="21"/>
      <c r="CF613" s="21"/>
      <c r="CG613" s="21"/>
      <c r="CH613" s="21"/>
      <c r="CI613" s="21"/>
      <c r="CJ613" s="21"/>
      <c r="CK613" s="21"/>
      <c r="CL613" s="21"/>
      <c r="CM613" s="21"/>
      <c r="CN613" s="21"/>
      <c r="CO613" s="21"/>
      <c r="CP613" s="21"/>
      <c r="CQ613" s="21"/>
      <c r="CR613" s="21"/>
      <c r="CS613" s="21"/>
      <c r="CT613" s="21"/>
      <c r="CU613" s="21"/>
      <c r="CV613" s="21"/>
      <c r="CW613" s="21"/>
      <c r="CX613" s="21"/>
      <c r="CY613" s="21"/>
      <c r="CZ613" s="21"/>
      <c r="DA613" s="21"/>
      <c r="DB613" s="21"/>
      <c r="DC613" s="21"/>
      <c r="DD613" s="21"/>
      <c r="DE613" s="21"/>
      <c r="DF613" s="21"/>
      <c r="DG613" s="21"/>
      <c r="DH613" s="21"/>
      <c r="DI613" s="21"/>
      <c r="DJ613" s="21"/>
      <c r="DK613" s="21"/>
      <c r="DL613" s="21"/>
      <c r="DM613" s="21"/>
      <c r="DN613" s="21"/>
      <c r="DO613" s="21"/>
      <c r="DP613" s="21"/>
      <c r="DQ613" s="21"/>
      <c r="DR613" s="21"/>
      <c r="DS613" s="21"/>
      <c r="DT613" s="21"/>
      <c r="DU613" s="21"/>
      <c r="DV613" s="21"/>
    </row>
    <row r="614" spans="1:126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  <c r="BM614" s="21"/>
      <c r="BN614" s="21"/>
      <c r="BO614" s="21"/>
      <c r="BP614" s="21"/>
      <c r="BQ614" s="21"/>
      <c r="BR614" s="21"/>
      <c r="BS614" s="21"/>
      <c r="BT614" s="21"/>
      <c r="BU614" s="21"/>
      <c r="BV614" s="21"/>
      <c r="BW614" s="21"/>
      <c r="BX614" s="21"/>
      <c r="BY614" s="21"/>
      <c r="BZ614" s="21"/>
      <c r="CA614" s="21"/>
      <c r="CB614" s="21"/>
      <c r="CC614" s="21"/>
      <c r="CD614" s="21"/>
      <c r="CE614" s="21"/>
      <c r="CF614" s="21"/>
      <c r="CG614" s="21"/>
      <c r="CH614" s="21"/>
      <c r="CI614" s="21"/>
      <c r="CJ614" s="21"/>
      <c r="CK614" s="21"/>
      <c r="CL614" s="21"/>
      <c r="CM614" s="21"/>
      <c r="CN614" s="21"/>
      <c r="CO614" s="21"/>
      <c r="CP614" s="21"/>
      <c r="CQ614" s="21"/>
      <c r="CR614" s="21"/>
      <c r="CS614" s="21"/>
      <c r="CT614" s="21"/>
      <c r="CU614" s="21"/>
      <c r="CV614" s="21"/>
      <c r="CW614" s="21"/>
      <c r="CX614" s="21"/>
      <c r="CY614" s="21"/>
      <c r="CZ614" s="21"/>
      <c r="DA614" s="21"/>
      <c r="DB614" s="21"/>
      <c r="DC614" s="21"/>
      <c r="DD614" s="21"/>
      <c r="DE614" s="21"/>
      <c r="DF614" s="21"/>
      <c r="DG614" s="21"/>
      <c r="DH614" s="21"/>
      <c r="DI614" s="21"/>
      <c r="DJ614" s="21"/>
      <c r="DK614" s="21"/>
      <c r="DL614" s="21"/>
      <c r="DM614" s="21"/>
      <c r="DN614" s="21"/>
      <c r="DO614" s="21"/>
      <c r="DP614" s="21"/>
      <c r="DQ614" s="21"/>
      <c r="DR614" s="21"/>
      <c r="DS614" s="21"/>
      <c r="DT614" s="21"/>
      <c r="DU614" s="21"/>
      <c r="DV614" s="21"/>
    </row>
    <row r="615" spans="1:126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  <c r="BM615" s="21"/>
      <c r="BN615" s="21"/>
      <c r="BO615" s="21"/>
      <c r="BP615" s="21"/>
      <c r="BQ615" s="21"/>
      <c r="BR615" s="21"/>
      <c r="BS615" s="21"/>
      <c r="BT615" s="21"/>
      <c r="BU615" s="21"/>
      <c r="BV615" s="21"/>
      <c r="BW615" s="21"/>
      <c r="BX615" s="21"/>
      <c r="BY615" s="21"/>
      <c r="BZ615" s="21"/>
      <c r="CA615" s="21"/>
      <c r="CB615" s="21"/>
      <c r="CC615" s="21"/>
      <c r="CD615" s="21"/>
      <c r="CE615" s="21"/>
      <c r="CF615" s="21"/>
      <c r="CG615" s="21"/>
      <c r="CH615" s="21"/>
      <c r="CI615" s="21"/>
      <c r="CJ615" s="21"/>
      <c r="CK615" s="21"/>
      <c r="CL615" s="21"/>
      <c r="CM615" s="21"/>
      <c r="CN615" s="21"/>
      <c r="CO615" s="21"/>
      <c r="CP615" s="21"/>
      <c r="CQ615" s="21"/>
      <c r="CR615" s="21"/>
      <c r="CS615" s="21"/>
      <c r="CT615" s="21"/>
      <c r="CU615" s="21"/>
      <c r="CV615" s="21"/>
      <c r="CW615" s="21"/>
      <c r="CX615" s="21"/>
      <c r="CY615" s="21"/>
      <c r="CZ615" s="21"/>
      <c r="DA615" s="21"/>
      <c r="DB615" s="21"/>
      <c r="DC615" s="21"/>
      <c r="DD615" s="21"/>
      <c r="DE615" s="21"/>
      <c r="DF615" s="21"/>
      <c r="DG615" s="21"/>
      <c r="DH615" s="21"/>
      <c r="DI615" s="21"/>
      <c r="DJ615" s="21"/>
      <c r="DK615" s="21"/>
      <c r="DL615" s="21"/>
      <c r="DM615" s="21"/>
      <c r="DN615" s="21"/>
      <c r="DO615" s="21"/>
      <c r="DP615" s="21"/>
      <c r="DQ615" s="21"/>
      <c r="DR615" s="21"/>
      <c r="DS615" s="21"/>
      <c r="DT615" s="21"/>
      <c r="DU615" s="21"/>
      <c r="DV615" s="21"/>
    </row>
    <row r="616" spans="1:12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  <c r="BM616" s="21"/>
      <c r="BN616" s="21"/>
      <c r="BO616" s="21"/>
      <c r="BP616" s="21"/>
      <c r="BQ616" s="21"/>
      <c r="BR616" s="21"/>
      <c r="BS616" s="21"/>
      <c r="BT616" s="21"/>
      <c r="BU616" s="21"/>
      <c r="BV616" s="21"/>
      <c r="BW616" s="21"/>
      <c r="BX616" s="21"/>
      <c r="BY616" s="21"/>
      <c r="BZ616" s="21"/>
      <c r="CA616" s="21"/>
      <c r="CB616" s="21"/>
      <c r="CC616" s="21"/>
      <c r="CD616" s="21"/>
      <c r="CE616" s="21"/>
      <c r="CF616" s="21"/>
      <c r="CG616" s="21"/>
      <c r="CH616" s="21"/>
      <c r="CI616" s="21"/>
      <c r="CJ616" s="21"/>
      <c r="CK616" s="21"/>
      <c r="CL616" s="21"/>
      <c r="CM616" s="21"/>
      <c r="CN616" s="21"/>
      <c r="CO616" s="21"/>
      <c r="CP616" s="21"/>
      <c r="CQ616" s="21"/>
      <c r="CR616" s="21"/>
      <c r="CS616" s="21"/>
      <c r="CT616" s="21"/>
      <c r="CU616" s="21"/>
      <c r="CV616" s="21"/>
      <c r="CW616" s="21"/>
      <c r="CX616" s="21"/>
      <c r="CY616" s="21"/>
      <c r="CZ616" s="21"/>
      <c r="DA616" s="21"/>
      <c r="DB616" s="21"/>
      <c r="DC616" s="21"/>
      <c r="DD616" s="21"/>
      <c r="DE616" s="21"/>
      <c r="DF616" s="21"/>
      <c r="DG616" s="21"/>
      <c r="DH616" s="21"/>
      <c r="DI616" s="21"/>
      <c r="DJ616" s="21"/>
      <c r="DK616" s="21"/>
      <c r="DL616" s="21"/>
      <c r="DM616" s="21"/>
      <c r="DN616" s="21"/>
      <c r="DO616" s="21"/>
      <c r="DP616" s="21"/>
      <c r="DQ616" s="21"/>
      <c r="DR616" s="21"/>
      <c r="DS616" s="21"/>
      <c r="DT616" s="21"/>
      <c r="DU616" s="21"/>
      <c r="DV616" s="21"/>
    </row>
    <row r="617" spans="1:126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  <c r="BM617" s="21"/>
      <c r="BN617" s="21"/>
      <c r="BO617" s="21"/>
      <c r="BP617" s="21"/>
      <c r="BQ617" s="21"/>
      <c r="BR617" s="21"/>
      <c r="BS617" s="21"/>
      <c r="BT617" s="21"/>
      <c r="BU617" s="21"/>
      <c r="BV617" s="21"/>
      <c r="BW617" s="21"/>
      <c r="BX617" s="21"/>
      <c r="BY617" s="21"/>
      <c r="BZ617" s="21"/>
      <c r="CA617" s="21"/>
      <c r="CB617" s="21"/>
      <c r="CC617" s="21"/>
      <c r="CD617" s="21"/>
      <c r="CE617" s="21"/>
      <c r="CF617" s="21"/>
      <c r="CG617" s="21"/>
      <c r="CH617" s="21"/>
      <c r="CI617" s="21"/>
      <c r="CJ617" s="21"/>
      <c r="CK617" s="21"/>
      <c r="CL617" s="21"/>
      <c r="CM617" s="21"/>
      <c r="CN617" s="21"/>
      <c r="CO617" s="21"/>
      <c r="CP617" s="21"/>
      <c r="CQ617" s="21"/>
      <c r="CR617" s="21"/>
      <c r="CS617" s="21"/>
      <c r="CT617" s="21"/>
      <c r="CU617" s="21"/>
      <c r="CV617" s="21"/>
      <c r="CW617" s="21"/>
      <c r="CX617" s="21"/>
      <c r="CY617" s="21"/>
      <c r="CZ617" s="21"/>
      <c r="DA617" s="21"/>
      <c r="DB617" s="21"/>
      <c r="DC617" s="21"/>
      <c r="DD617" s="21"/>
      <c r="DE617" s="21"/>
      <c r="DF617" s="21"/>
      <c r="DG617" s="21"/>
      <c r="DH617" s="21"/>
      <c r="DI617" s="21"/>
      <c r="DJ617" s="21"/>
      <c r="DK617" s="21"/>
      <c r="DL617" s="21"/>
      <c r="DM617" s="21"/>
      <c r="DN617" s="21"/>
      <c r="DO617" s="21"/>
      <c r="DP617" s="21"/>
      <c r="DQ617" s="21"/>
      <c r="DR617" s="21"/>
      <c r="DS617" s="21"/>
      <c r="DT617" s="21"/>
      <c r="DU617" s="21"/>
      <c r="DV617" s="21"/>
    </row>
    <row r="618" spans="1:126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  <c r="BM618" s="21"/>
      <c r="BN618" s="21"/>
      <c r="BO618" s="21"/>
      <c r="BP618" s="21"/>
      <c r="BQ618" s="21"/>
      <c r="BR618" s="21"/>
      <c r="BS618" s="21"/>
      <c r="BT618" s="21"/>
      <c r="BU618" s="21"/>
      <c r="BV618" s="21"/>
      <c r="BW618" s="21"/>
      <c r="BX618" s="21"/>
      <c r="BY618" s="21"/>
      <c r="BZ618" s="21"/>
      <c r="CA618" s="21"/>
      <c r="CB618" s="21"/>
      <c r="CC618" s="21"/>
      <c r="CD618" s="21"/>
      <c r="CE618" s="21"/>
      <c r="CF618" s="21"/>
      <c r="CG618" s="21"/>
      <c r="CH618" s="21"/>
      <c r="CI618" s="21"/>
      <c r="CJ618" s="21"/>
      <c r="CK618" s="21"/>
      <c r="CL618" s="21"/>
      <c r="CM618" s="21"/>
      <c r="CN618" s="21"/>
      <c r="CO618" s="21"/>
      <c r="CP618" s="21"/>
      <c r="CQ618" s="21"/>
      <c r="CR618" s="21"/>
      <c r="CS618" s="21"/>
      <c r="CT618" s="21"/>
      <c r="CU618" s="21"/>
      <c r="CV618" s="21"/>
      <c r="CW618" s="21"/>
      <c r="CX618" s="21"/>
      <c r="CY618" s="21"/>
      <c r="CZ618" s="21"/>
      <c r="DA618" s="21"/>
      <c r="DB618" s="21"/>
      <c r="DC618" s="21"/>
      <c r="DD618" s="21"/>
      <c r="DE618" s="21"/>
      <c r="DF618" s="21"/>
      <c r="DG618" s="21"/>
      <c r="DH618" s="21"/>
      <c r="DI618" s="21"/>
      <c r="DJ618" s="21"/>
      <c r="DK618" s="21"/>
      <c r="DL618" s="21"/>
      <c r="DM618" s="21"/>
      <c r="DN618" s="21"/>
      <c r="DO618" s="21"/>
      <c r="DP618" s="21"/>
      <c r="DQ618" s="21"/>
      <c r="DR618" s="21"/>
      <c r="DS618" s="21"/>
      <c r="DT618" s="21"/>
      <c r="DU618" s="21"/>
      <c r="DV618" s="21"/>
    </row>
    <row r="619" spans="1:126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  <c r="BM619" s="21"/>
      <c r="BN619" s="21"/>
      <c r="BO619" s="21"/>
      <c r="BP619" s="21"/>
      <c r="BQ619" s="21"/>
      <c r="BR619" s="21"/>
      <c r="BS619" s="21"/>
      <c r="BT619" s="21"/>
      <c r="BU619" s="21"/>
      <c r="BV619" s="21"/>
      <c r="BW619" s="21"/>
      <c r="BX619" s="21"/>
      <c r="BY619" s="21"/>
      <c r="BZ619" s="21"/>
      <c r="CA619" s="21"/>
      <c r="CB619" s="21"/>
      <c r="CC619" s="21"/>
      <c r="CD619" s="21"/>
      <c r="CE619" s="21"/>
      <c r="CF619" s="21"/>
      <c r="CG619" s="21"/>
      <c r="CH619" s="21"/>
      <c r="CI619" s="21"/>
      <c r="CJ619" s="21"/>
      <c r="CK619" s="21"/>
      <c r="CL619" s="21"/>
      <c r="CM619" s="21"/>
      <c r="CN619" s="21"/>
      <c r="CO619" s="21"/>
      <c r="CP619" s="21"/>
      <c r="CQ619" s="21"/>
      <c r="CR619" s="21"/>
      <c r="CS619" s="21"/>
      <c r="CT619" s="21"/>
      <c r="CU619" s="21"/>
      <c r="CV619" s="21"/>
      <c r="CW619" s="21"/>
      <c r="CX619" s="21"/>
      <c r="CY619" s="21"/>
      <c r="CZ619" s="21"/>
      <c r="DA619" s="21"/>
      <c r="DB619" s="21"/>
      <c r="DC619" s="21"/>
      <c r="DD619" s="21"/>
      <c r="DE619" s="21"/>
      <c r="DF619" s="21"/>
      <c r="DG619" s="21"/>
      <c r="DH619" s="21"/>
      <c r="DI619" s="21"/>
      <c r="DJ619" s="21"/>
      <c r="DK619" s="21"/>
      <c r="DL619" s="21"/>
      <c r="DM619" s="21"/>
      <c r="DN619" s="21"/>
      <c r="DO619" s="21"/>
      <c r="DP619" s="21"/>
      <c r="DQ619" s="21"/>
      <c r="DR619" s="21"/>
      <c r="DS619" s="21"/>
      <c r="DT619" s="21"/>
      <c r="DU619" s="21"/>
      <c r="DV619" s="21"/>
    </row>
    <row r="620" spans="1:126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  <c r="BM620" s="21"/>
      <c r="BN620" s="21"/>
      <c r="BO620" s="21"/>
      <c r="BP620" s="21"/>
      <c r="BQ620" s="21"/>
      <c r="BR620" s="21"/>
      <c r="BS620" s="21"/>
      <c r="BT620" s="21"/>
      <c r="BU620" s="21"/>
      <c r="BV620" s="21"/>
      <c r="BW620" s="21"/>
      <c r="BX620" s="21"/>
      <c r="BY620" s="21"/>
      <c r="BZ620" s="21"/>
      <c r="CA620" s="21"/>
      <c r="CB620" s="21"/>
      <c r="CC620" s="21"/>
      <c r="CD620" s="21"/>
      <c r="CE620" s="21"/>
      <c r="CF620" s="21"/>
      <c r="CG620" s="21"/>
      <c r="CH620" s="21"/>
      <c r="CI620" s="21"/>
      <c r="CJ620" s="21"/>
      <c r="CK620" s="21"/>
      <c r="CL620" s="21"/>
      <c r="CM620" s="21"/>
      <c r="CN620" s="21"/>
      <c r="CO620" s="21"/>
      <c r="CP620" s="21"/>
      <c r="CQ620" s="21"/>
      <c r="CR620" s="21"/>
      <c r="CS620" s="21"/>
      <c r="CT620" s="21"/>
      <c r="CU620" s="21"/>
      <c r="CV620" s="21"/>
      <c r="CW620" s="21"/>
      <c r="CX620" s="21"/>
      <c r="CY620" s="21"/>
      <c r="CZ620" s="21"/>
      <c r="DA620" s="21"/>
      <c r="DB620" s="21"/>
      <c r="DC620" s="21"/>
      <c r="DD620" s="21"/>
      <c r="DE620" s="21"/>
      <c r="DF620" s="21"/>
      <c r="DG620" s="21"/>
      <c r="DH620" s="21"/>
      <c r="DI620" s="21"/>
      <c r="DJ620" s="21"/>
      <c r="DK620" s="21"/>
      <c r="DL620" s="21"/>
      <c r="DM620" s="21"/>
      <c r="DN620" s="21"/>
      <c r="DO620" s="21"/>
      <c r="DP620" s="21"/>
      <c r="DQ620" s="21"/>
      <c r="DR620" s="21"/>
      <c r="DS620" s="21"/>
      <c r="DT620" s="21"/>
      <c r="DU620" s="21"/>
      <c r="DV620" s="21"/>
    </row>
    <row r="621" spans="1:126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  <c r="BM621" s="21"/>
      <c r="BN621" s="21"/>
      <c r="BO621" s="21"/>
      <c r="BP621" s="21"/>
      <c r="BQ621" s="21"/>
      <c r="BR621" s="21"/>
      <c r="BS621" s="21"/>
      <c r="BT621" s="21"/>
      <c r="BU621" s="21"/>
      <c r="BV621" s="21"/>
      <c r="BW621" s="21"/>
      <c r="BX621" s="21"/>
      <c r="BY621" s="21"/>
      <c r="BZ621" s="21"/>
      <c r="CA621" s="21"/>
      <c r="CB621" s="21"/>
      <c r="CC621" s="21"/>
      <c r="CD621" s="21"/>
      <c r="CE621" s="21"/>
      <c r="CF621" s="21"/>
      <c r="CG621" s="21"/>
      <c r="CH621" s="21"/>
      <c r="CI621" s="21"/>
      <c r="CJ621" s="21"/>
      <c r="CK621" s="21"/>
      <c r="CL621" s="21"/>
      <c r="CM621" s="21"/>
      <c r="CN621" s="21"/>
      <c r="CO621" s="21"/>
      <c r="CP621" s="21"/>
      <c r="CQ621" s="21"/>
      <c r="CR621" s="21"/>
      <c r="CS621" s="21"/>
      <c r="CT621" s="21"/>
      <c r="CU621" s="21"/>
      <c r="CV621" s="21"/>
      <c r="CW621" s="21"/>
      <c r="CX621" s="21"/>
      <c r="CY621" s="21"/>
      <c r="CZ621" s="21"/>
      <c r="DA621" s="21"/>
      <c r="DB621" s="21"/>
      <c r="DC621" s="21"/>
      <c r="DD621" s="21"/>
      <c r="DE621" s="21"/>
      <c r="DF621" s="21"/>
      <c r="DG621" s="21"/>
      <c r="DH621" s="21"/>
      <c r="DI621" s="21"/>
      <c r="DJ621" s="21"/>
      <c r="DK621" s="21"/>
      <c r="DL621" s="21"/>
      <c r="DM621" s="21"/>
      <c r="DN621" s="21"/>
      <c r="DO621" s="21"/>
      <c r="DP621" s="21"/>
      <c r="DQ621" s="21"/>
      <c r="DR621" s="21"/>
      <c r="DS621" s="21"/>
      <c r="DT621" s="21"/>
      <c r="DU621" s="21"/>
      <c r="DV621" s="21"/>
    </row>
    <row r="622" spans="1:126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  <c r="BM622" s="21"/>
      <c r="BN622" s="21"/>
      <c r="BO622" s="21"/>
      <c r="BP622" s="21"/>
      <c r="BQ622" s="21"/>
      <c r="BR622" s="21"/>
      <c r="BS622" s="21"/>
      <c r="BT622" s="21"/>
      <c r="BU622" s="21"/>
      <c r="BV622" s="21"/>
      <c r="BW622" s="21"/>
      <c r="BX622" s="21"/>
      <c r="BY622" s="21"/>
      <c r="BZ622" s="21"/>
      <c r="CA622" s="21"/>
      <c r="CB622" s="21"/>
      <c r="CC622" s="21"/>
      <c r="CD622" s="21"/>
      <c r="CE622" s="21"/>
      <c r="CF622" s="21"/>
      <c r="CG622" s="21"/>
      <c r="CH622" s="21"/>
      <c r="CI622" s="21"/>
      <c r="CJ622" s="21"/>
      <c r="CK622" s="21"/>
      <c r="CL622" s="21"/>
      <c r="CM622" s="21"/>
      <c r="CN622" s="21"/>
      <c r="CO622" s="21"/>
      <c r="CP622" s="21"/>
      <c r="CQ622" s="21"/>
      <c r="CR622" s="21"/>
      <c r="CS622" s="21"/>
      <c r="CT622" s="21"/>
      <c r="CU622" s="21"/>
      <c r="CV622" s="21"/>
      <c r="CW622" s="21"/>
      <c r="CX622" s="21"/>
      <c r="CY622" s="21"/>
      <c r="CZ622" s="21"/>
      <c r="DA622" s="21"/>
      <c r="DB622" s="21"/>
      <c r="DC622" s="21"/>
      <c r="DD622" s="21"/>
      <c r="DE622" s="21"/>
      <c r="DF622" s="21"/>
      <c r="DG622" s="21"/>
      <c r="DH622" s="21"/>
      <c r="DI622" s="21"/>
      <c r="DJ622" s="21"/>
      <c r="DK622" s="21"/>
      <c r="DL622" s="21"/>
      <c r="DM622" s="21"/>
      <c r="DN622" s="21"/>
      <c r="DO622" s="21"/>
      <c r="DP622" s="21"/>
      <c r="DQ622" s="21"/>
      <c r="DR622" s="21"/>
      <c r="DS622" s="21"/>
      <c r="DT622" s="21"/>
      <c r="DU622" s="21"/>
      <c r="DV622" s="21"/>
    </row>
    <row r="623" spans="1:126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  <c r="BM623" s="21"/>
      <c r="BN623" s="21"/>
      <c r="BO623" s="21"/>
      <c r="BP623" s="21"/>
      <c r="BQ623" s="21"/>
      <c r="BR623" s="21"/>
      <c r="BS623" s="21"/>
      <c r="BT623" s="21"/>
      <c r="BU623" s="21"/>
      <c r="BV623" s="21"/>
      <c r="BW623" s="21"/>
      <c r="BX623" s="21"/>
      <c r="BY623" s="21"/>
      <c r="BZ623" s="21"/>
      <c r="CA623" s="21"/>
      <c r="CB623" s="21"/>
      <c r="CC623" s="21"/>
      <c r="CD623" s="21"/>
      <c r="CE623" s="21"/>
      <c r="CF623" s="21"/>
      <c r="CG623" s="21"/>
      <c r="CH623" s="21"/>
      <c r="CI623" s="21"/>
      <c r="CJ623" s="21"/>
      <c r="CK623" s="21"/>
      <c r="CL623" s="21"/>
      <c r="CM623" s="21"/>
      <c r="CN623" s="21"/>
      <c r="CO623" s="21"/>
      <c r="CP623" s="21"/>
      <c r="CQ623" s="21"/>
      <c r="CR623" s="21"/>
      <c r="CS623" s="21"/>
      <c r="CT623" s="21"/>
      <c r="CU623" s="21"/>
      <c r="CV623" s="21"/>
      <c r="CW623" s="21"/>
      <c r="CX623" s="21"/>
      <c r="CY623" s="21"/>
      <c r="CZ623" s="21"/>
      <c r="DA623" s="21"/>
      <c r="DB623" s="21"/>
      <c r="DC623" s="21"/>
      <c r="DD623" s="21"/>
      <c r="DE623" s="21"/>
      <c r="DF623" s="21"/>
      <c r="DG623" s="21"/>
      <c r="DH623" s="21"/>
      <c r="DI623" s="21"/>
      <c r="DJ623" s="21"/>
      <c r="DK623" s="21"/>
      <c r="DL623" s="21"/>
      <c r="DM623" s="21"/>
      <c r="DN623" s="21"/>
      <c r="DO623" s="21"/>
      <c r="DP623" s="21"/>
      <c r="DQ623" s="21"/>
      <c r="DR623" s="21"/>
      <c r="DS623" s="21"/>
      <c r="DT623" s="21"/>
      <c r="DU623" s="21"/>
      <c r="DV623" s="21"/>
    </row>
    <row r="624" spans="1:126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  <c r="BM624" s="21"/>
      <c r="BN624" s="21"/>
      <c r="BO624" s="21"/>
      <c r="BP624" s="21"/>
      <c r="BQ624" s="21"/>
      <c r="BR624" s="21"/>
      <c r="BS624" s="21"/>
      <c r="BT624" s="21"/>
      <c r="BU624" s="21"/>
      <c r="BV624" s="21"/>
      <c r="BW624" s="21"/>
      <c r="BX624" s="21"/>
      <c r="BY624" s="21"/>
      <c r="BZ624" s="21"/>
      <c r="CA624" s="21"/>
      <c r="CB624" s="21"/>
      <c r="CC624" s="21"/>
      <c r="CD624" s="21"/>
      <c r="CE624" s="21"/>
      <c r="CF624" s="21"/>
      <c r="CG624" s="21"/>
      <c r="CH624" s="21"/>
      <c r="CI624" s="21"/>
      <c r="CJ624" s="21"/>
      <c r="CK624" s="21"/>
      <c r="CL624" s="21"/>
      <c r="CM624" s="21"/>
      <c r="CN624" s="21"/>
      <c r="CO624" s="21"/>
      <c r="CP624" s="21"/>
      <c r="CQ624" s="21"/>
      <c r="CR624" s="21"/>
      <c r="CS624" s="21"/>
      <c r="CT624" s="21"/>
      <c r="CU624" s="21"/>
      <c r="CV624" s="21"/>
      <c r="CW624" s="21"/>
      <c r="CX624" s="21"/>
      <c r="CY624" s="21"/>
      <c r="CZ624" s="21"/>
      <c r="DA624" s="21"/>
      <c r="DB624" s="21"/>
      <c r="DC624" s="21"/>
      <c r="DD624" s="21"/>
      <c r="DE624" s="21"/>
      <c r="DF624" s="21"/>
      <c r="DG624" s="21"/>
      <c r="DH624" s="21"/>
      <c r="DI624" s="21"/>
      <c r="DJ624" s="21"/>
      <c r="DK624" s="21"/>
      <c r="DL624" s="21"/>
      <c r="DM624" s="21"/>
      <c r="DN624" s="21"/>
      <c r="DO624" s="21"/>
      <c r="DP624" s="21"/>
      <c r="DQ624" s="21"/>
      <c r="DR624" s="21"/>
      <c r="DS624" s="21"/>
      <c r="DT624" s="21"/>
      <c r="DU624" s="21"/>
      <c r="DV624" s="21"/>
    </row>
    <row r="625" spans="1:126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  <c r="BM625" s="21"/>
      <c r="BN625" s="21"/>
      <c r="BO625" s="21"/>
      <c r="BP625" s="21"/>
      <c r="BQ625" s="21"/>
      <c r="BR625" s="21"/>
      <c r="BS625" s="21"/>
      <c r="BT625" s="21"/>
      <c r="BU625" s="21"/>
      <c r="BV625" s="21"/>
      <c r="BW625" s="21"/>
      <c r="BX625" s="21"/>
      <c r="BY625" s="21"/>
      <c r="BZ625" s="21"/>
      <c r="CA625" s="21"/>
      <c r="CB625" s="21"/>
      <c r="CC625" s="21"/>
      <c r="CD625" s="21"/>
      <c r="CE625" s="21"/>
      <c r="CF625" s="21"/>
      <c r="CG625" s="21"/>
      <c r="CH625" s="21"/>
      <c r="CI625" s="21"/>
      <c r="CJ625" s="21"/>
      <c r="CK625" s="21"/>
      <c r="CL625" s="21"/>
      <c r="CM625" s="21"/>
      <c r="CN625" s="21"/>
      <c r="CO625" s="21"/>
      <c r="CP625" s="21"/>
      <c r="CQ625" s="21"/>
      <c r="CR625" s="21"/>
      <c r="CS625" s="21"/>
      <c r="CT625" s="21"/>
      <c r="CU625" s="21"/>
      <c r="CV625" s="21"/>
      <c r="CW625" s="21"/>
      <c r="CX625" s="21"/>
      <c r="CY625" s="21"/>
      <c r="CZ625" s="21"/>
      <c r="DA625" s="21"/>
      <c r="DB625" s="21"/>
      <c r="DC625" s="21"/>
      <c r="DD625" s="21"/>
      <c r="DE625" s="21"/>
      <c r="DF625" s="21"/>
      <c r="DG625" s="21"/>
      <c r="DH625" s="21"/>
      <c r="DI625" s="21"/>
      <c r="DJ625" s="21"/>
      <c r="DK625" s="21"/>
      <c r="DL625" s="21"/>
      <c r="DM625" s="21"/>
      <c r="DN625" s="21"/>
      <c r="DO625" s="21"/>
      <c r="DP625" s="21"/>
      <c r="DQ625" s="21"/>
      <c r="DR625" s="21"/>
      <c r="DS625" s="21"/>
      <c r="DT625" s="21"/>
      <c r="DU625" s="21"/>
      <c r="DV625" s="21"/>
    </row>
    <row r="626" spans="1:1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  <c r="BM626" s="21"/>
      <c r="BN626" s="21"/>
      <c r="BO626" s="21"/>
      <c r="BP626" s="21"/>
      <c r="BQ626" s="21"/>
      <c r="BR626" s="21"/>
      <c r="BS626" s="21"/>
      <c r="BT626" s="21"/>
      <c r="BU626" s="21"/>
      <c r="BV626" s="21"/>
      <c r="BW626" s="21"/>
      <c r="BX626" s="21"/>
      <c r="BY626" s="21"/>
      <c r="BZ626" s="21"/>
      <c r="CA626" s="21"/>
      <c r="CB626" s="21"/>
      <c r="CC626" s="21"/>
      <c r="CD626" s="21"/>
      <c r="CE626" s="21"/>
      <c r="CF626" s="21"/>
      <c r="CG626" s="21"/>
      <c r="CH626" s="21"/>
      <c r="CI626" s="21"/>
      <c r="CJ626" s="21"/>
      <c r="CK626" s="21"/>
      <c r="CL626" s="21"/>
      <c r="CM626" s="21"/>
      <c r="CN626" s="21"/>
      <c r="CO626" s="21"/>
      <c r="CP626" s="21"/>
      <c r="CQ626" s="21"/>
      <c r="CR626" s="21"/>
      <c r="CS626" s="21"/>
      <c r="CT626" s="21"/>
      <c r="CU626" s="21"/>
      <c r="CV626" s="21"/>
      <c r="CW626" s="21"/>
      <c r="CX626" s="21"/>
      <c r="CY626" s="21"/>
      <c r="CZ626" s="21"/>
      <c r="DA626" s="21"/>
      <c r="DB626" s="21"/>
      <c r="DC626" s="21"/>
      <c r="DD626" s="21"/>
      <c r="DE626" s="21"/>
      <c r="DF626" s="21"/>
      <c r="DG626" s="21"/>
      <c r="DH626" s="21"/>
      <c r="DI626" s="21"/>
      <c r="DJ626" s="21"/>
      <c r="DK626" s="21"/>
      <c r="DL626" s="21"/>
      <c r="DM626" s="21"/>
      <c r="DN626" s="21"/>
      <c r="DO626" s="21"/>
      <c r="DP626" s="21"/>
      <c r="DQ626" s="21"/>
      <c r="DR626" s="21"/>
      <c r="DS626" s="21"/>
      <c r="DT626" s="21"/>
      <c r="DU626" s="21"/>
      <c r="DV626" s="21"/>
    </row>
    <row r="627" spans="1:126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  <c r="BM627" s="21"/>
      <c r="BN627" s="21"/>
      <c r="BO627" s="21"/>
      <c r="BP627" s="21"/>
      <c r="BQ627" s="21"/>
      <c r="BR627" s="21"/>
      <c r="BS627" s="21"/>
      <c r="BT627" s="21"/>
      <c r="BU627" s="21"/>
      <c r="BV627" s="21"/>
      <c r="BW627" s="21"/>
      <c r="BX627" s="21"/>
      <c r="BY627" s="21"/>
      <c r="BZ627" s="21"/>
      <c r="CA627" s="21"/>
      <c r="CB627" s="21"/>
      <c r="CC627" s="21"/>
      <c r="CD627" s="21"/>
      <c r="CE627" s="21"/>
      <c r="CF627" s="21"/>
      <c r="CG627" s="21"/>
      <c r="CH627" s="21"/>
      <c r="CI627" s="21"/>
      <c r="CJ627" s="21"/>
      <c r="CK627" s="21"/>
      <c r="CL627" s="21"/>
      <c r="CM627" s="21"/>
      <c r="CN627" s="21"/>
      <c r="CO627" s="21"/>
      <c r="CP627" s="21"/>
      <c r="CQ627" s="21"/>
      <c r="CR627" s="21"/>
      <c r="CS627" s="21"/>
      <c r="CT627" s="21"/>
      <c r="CU627" s="21"/>
      <c r="CV627" s="21"/>
      <c r="CW627" s="21"/>
      <c r="CX627" s="21"/>
      <c r="CY627" s="21"/>
      <c r="CZ627" s="21"/>
      <c r="DA627" s="21"/>
      <c r="DB627" s="21"/>
      <c r="DC627" s="21"/>
      <c r="DD627" s="21"/>
      <c r="DE627" s="21"/>
      <c r="DF627" s="21"/>
      <c r="DG627" s="21"/>
      <c r="DH627" s="21"/>
      <c r="DI627" s="21"/>
      <c r="DJ627" s="21"/>
      <c r="DK627" s="21"/>
      <c r="DL627" s="21"/>
      <c r="DM627" s="21"/>
      <c r="DN627" s="21"/>
      <c r="DO627" s="21"/>
      <c r="DP627" s="21"/>
      <c r="DQ627" s="21"/>
      <c r="DR627" s="21"/>
      <c r="DS627" s="21"/>
      <c r="DT627" s="21"/>
      <c r="DU627" s="21"/>
      <c r="DV627" s="21"/>
    </row>
    <row r="628" spans="1:126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  <c r="BM628" s="21"/>
      <c r="BN628" s="21"/>
      <c r="BO628" s="21"/>
      <c r="BP628" s="21"/>
      <c r="BQ628" s="21"/>
      <c r="BR628" s="21"/>
      <c r="BS628" s="21"/>
      <c r="BT628" s="21"/>
      <c r="BU628" s="21"/>
      <c r="BV628" s="21"/>
      <c r="BW628" s="21"/>
      <c r="BX628" s="21"/>
      <c r="BY628" s="21"/>
      <c r="BZ628" s="21"/>
      <c r="CA628" s="21"/>
      <c r="CB628" s="21"/>
      <c r="CC628" s="21"/>
      <c r="CD628" s="21"/>
      <c r="CE628" s="21"/>
      <c r="CF628" s="21"/>
      <c r="CG628" s="21"/>
      <c r="CH628" s="21"/>
      <c r="CI628" s="21"/>
      <c r="CJ628" s="21"/>
      <c r="CK628" s="21"/>
      <c r="CL628" s="21"/>
      <c r="CM628" s="21"/>
      <c r="CN628" s="21"/>
      <c r="CO628" s="21"/>
      <c r="CP628" s="21"/>
      <c r="CQ628" s="21"/>
      <c r="CR628" s="21"/>
      <c r="CS628" s="21"/>
      <c r="CT628" s="21"/>
      <c r="CU628" s="21"/>
      <c r="CV628" s="21"/>
      <c r="CW628" s="21"/>
      <c r="CX628" s="21"/>
      <c r="CY628" s="21"/>
      <c r="CZ628" s="21"/>
      <c r="DA628" s="21"/>
      <c r="DB628" s="21"/>
      <c r="DC628" s="21"/>
      <c r="DD628" s="21"/>
      <c r="DE628" s="21"/>
      <c r="DF628" s="21"/>
      <c r="DG628" s="21"/>
      <c r="DH628" s="21"/>
      <c r="DI628" s="21"/>
      <c r="DJ628" s="21"/>
      <c r="DK628" s="21"/>
      <c r="DL628" s="21"/>
      <c r="DM628" s="21"/>
      <c r="DN628" s="21"/>
      <c r="DO628" s="21"/>
      <c r="DP628" s="21"/>
      <c r="DQ628" s="21"/>
      <c r="DR628" s="21"/>
      <c r="DS628" s="21"/>
      <c r="DT628" s="21"/>
      <c r="DU628" s="21"/>
      <c r="DV628" s="21"/>
    </row>
    <row r="629" spans="1:126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  <c r="BM629" s="21"/>
      <c r="BN629" s="21"/>
      <c r="BO629" s="21"/>
      <c r="BP629" s="21"/>
      <c r="BQ629" s="21"/>
      <c r="BR629" s="21"/>
      <c r="BS629" s="21"/>
      <c r="BT629" s="21"/>
      <c r="BU629" s="21"/>
      <c r="BV629" s="21"/>
      <c r="BW629" s="21"/>
      <c r="BX629" s="21"/>
      <c r="BY629" s="21"/>
      <c r="BZ629" s="21"/>
      <c r="CA629" s="21"/>
      <c r="CB629" s="21"/>
      <c r="CC629" s="21"/>
      <c r="CD629" s="21"/>
      <c r="CE629" s="21"/>
      <c r="CF629" s="21"/>
      <c r="CG629" s="21"/>
      <c r="CH629" s="21"/>
      <c r="CI629" s="21"/>
      <c r="CJ629" s="21"/>
      <c r="CK629" s="21"/>
      <c r="CL629" s="21"/>
      <c r="CM629" s="21"/>
      <c r="CN629" s="21"/>
      <c r="CO629" s="21"/>
      <c r="CP629" s="21"/>
      <c r="CQ629" s="21"/>
      <c r="CR629" s="21"/>
      <c r="CS629" s="21"/>
      <c r="CT629" s="21"/>
      <c r="CU629" s="21"/>
      <c r="CV629" s="21"/>
      <c r="CW629" s="21"/>
      <c r="CX629" s="21"/>
      <c r="CY629" s="21"/>
      <c r="CZ629" s="21"/>
      <c r="DA629" s="21"/>
      <c r="DB629" s="21"/>
      <c r="DC629" s="21"/>
      <c r="DD629" s="21"/>
      <c r="DE629" s="21"/>
      <c r="DF629" s="21"/>
      <c r="DG629" s="21"/>
      <c r="DH629" s="21"/>
      <c r="DI629" s="21"/>
      <c r="DJ629" s="21"/>
      <c r="DK629" s="21"/>
      <c r="DL629" s="21"/>
      <c r="DM629" s="21"/>
      <c r="DN629" s="21"/>
      <c r="DO629" s="21"/>
      <c r="DP629" s="21"/>
      <c r="DQ629" s="21"/>
      <c r="DR629" s="21"/>
      <c r="DS629" s="21"/>
      <c r="DT629" s="21"/>
      <c r="DU629" s="21"/>
      <c r="DV629" s="21"/>
    </row>
    <row r="630" spans="1:126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  <c r="BM630" s="21"/>
      <c r="BN630" s="21"/>
      <c r="BO630" s="21"/>
      <c r="BP630" s="21"/>
      <c r="BQ630" s="21"/>
      <c r="BR630" s="21"/>
      <c r="BS630" s="21"/>
      <c r="BT630" s="21"/>
      <c r="BU630" s="21"/>
      <c r="BV630" s="21"/>
      <c r="BW630" s="21"/>
      <c r="BX630" s="21"/>
      <c r="BY630" s="21"/>
      <c r="BZ630" s="21"/>
      <c r="CA630" s="21"/>
      <c r="CB630" s="21"/>
      <c r="CC630" s="21"/>
      <c r="CD630" s="21"/>
      <c r="CE630" s="21"/>
      <c r="CF630" s="21"/>
      <c r="CG630" s="21"/>
      <c r="CH630" s="21"/>
      <c r="CI630" s="21"/>
      <c r="CJ630" s="21"/>
      <c r="CK630" s="21"/>
      <c r="CL630" s="21"/>
      <c r="CM630" s="21"/>
      <c r="CN630" s="21"/>
      <c r="CO630" s="21"/>
      <c r="CP630" s="21"/>
      <c r="CQ630" s="21"/>
      <c r="CR630" s="21"/>
      <c r="CS630" s="21"/>
      <c r="CT630" s="21"/>
      <c r="CU630" s="21"/>
      <c r="CV630" s="21"/>
      <c r="CW630" s="21"/>
      <c r="CX630" s="21"/>
      <c r="CY630" s="21"/>
      <c r="CZ630" s="21"/>
      <c r="DA630" s="21"/>
      <c r="DB630" s="21"/>
      <c r="DC630" s="21"/>
      <c r="DD630" s="21"/>
      <c r="DE630" s="21"/>
      <c r="DF630" s="21"/>
      <c r="DG630" s="21"/>
      <c r="DH630" s="21"/>
      <c r="DI630" s="21"/>
      <c r="DJ630" s="21"/>
      <c r="DK630" s="21"/>
      <c r="DL630" s="21"/>
      <c r="DM630" s="21"/>
      <c r="DN630" s="21"/>
      <c r="DO630" s="21"/>
      <c r="DP630" s="21"/>
      <c r="DQ630" s="21"/>
      <c r="DR630" s="21"/>
      <c r="DS630" s="21"/>
      <c r="DT630" s="21"/>
      <c r="DU630" s="21"/>
      <c r="DV630" s="21"/>
    </row>
    <row r="631" spans="1:126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  <c r="BM631" s="21"/>
      <c r="BN631" s="21"/>
      <c r="BO631" s="21"/>
      <c r="BP631" s="21"/>
      <c r="BQ631" s="21"/>
      <c r="BR631" s="21"/>
      <c r="BS631" s="21"/>
      <c r="BT631" s="21"/>
      <c r="BU631" s="21"/>
      <c r="BV631" s="21"/>
      <c r="BW631" s="21"/>
      <c r="BX631" s="21"/>
      <c r="BY631" s="21"/>
      <c r="BZ631" s="21"/>
      <c r="CA631" s="21"/>
      <c r="CB631" s="21"/>
      <c r="CC631" s="21"/>
      <c r="CD631" s="21"/>
      <c r="CE631" s="21"/>
      <c r="CF631" s="21"/>
      <c r="CG631" s="21"/>
      <c r="CH631" s="21"/>
      <c r="CI631" s="21"/>
      <c r="CJ631" s="21"/>
      <c r="CK631" s="21"/>
      <c r="CL631" s="21"/>
      <c r="CM631" s="21"/>
      <c r="CN631" s="21"/>
      <c r="CO631" s="21"/>
      <c r="CP631" s="21"/>
      <c r="CQ631" s="21"/>
      <c r="CR631" s="21"/>
      <c r="CS631" s="21"/>
      <c r="CT631" s="21"/>
      <c r="CU631" s="21"/>
      <c r="CV631" s="21"/>
      <c r="CW631" s="21"/>
      <c r="CX631" s="21"/>
      <c r="CY631" s="21"/>
      <c r="CZ631" s="21"/>
      <c r="DA631" s="21"/>
      <c r="DB631" s="21"/>
      <c r="DC631" s="21"/>
      <c r="DD631" s="21"/>
      <c r="DE631" s="21"/>
      <c r="DF631" s="21"/>
      <c r="DG631" s="21"/>
      <c r="DH631" s="21"/>
      <c r="DI631" s="21"/>
      <c r="DJ631" s="21"/>
      <c r="DK631" s="21"/>
      <c r="DL631" s="21"/>
      <c r="DM631" s="21"/>
      <c r="DN631" s="21"/>
      <c r="DO631" s="21"/>
      <c r="DP631" s="21"/>
      <c r="DQ631" s="21"/>
      <c r="DR631" s="21"/>
      <c r="DS631" s="21"/>
      <c r="DT631" s="21"/>
      <c r="DU631" s="21"/>
      <c r="DV631" s="21"/>
    </row>
    <row r="632" spans="1:126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  <c r="BM632" s="21"/>
      <c r="BN632" s="21"/>
      <c r="BO632" s="21"/>
      <c r="BP632" s="21"/>
      <c r="BQ632" s="21"/>
      <c r="BR632" s="21"/>
      <c r="BS632" s="21"/>
      <c r="BT632" s="21"/>
      <c r="BU632" s="21"/>
      <c r="BV632" s="21"/>
      <c r="BW632" s="21"/>
      <c r="BX632" s="21"/>
      <c r="BY632" s="21"/>
      <c r="BZ632" s="21"/>
      <c r="CA632" s="21"/>
      <c r="CB632" s="21"/>
      <c r="CC632" s="21"/>
      <c r="CD632" s="21"/>
      <c r="CE632" s="21"/>
      <c r="CF632" s="21"/>
      <c r="CG632" s="21"/>
      <c r="CH632" s="21"/>
      <c r="CI632" s="21"/>
      <c r="CJ632" s="21"/>
      <c r="CK632" s="21"/>
      <c r="CL632" s="21"/>
      <c r="CM632" s="21"/>
      <c r="CN632" s="21"/>
      <c r="CO632" s="21"/>
      <c r="CP632" s="21"/>
      <c r="CQ632" s="21"/>
      <c r="CR632" s="21"/>
      <c r="CS632" s="21"/>
      <c r="CT632" s="21"/>
      <c r="CU632" s="21"/>
      <c r="CV632" s="21"/>
      <c r="CW632" s="21"/>
      <c r="CX632" s="21"/>
      <c r="CY632" s="21"/>
      <c r="CZ632" s="21"/>
      <c r="DA632" s="21"/>
      <c r="DB632" s="21"/>
      <c r="DC632" s="21"/>
      <c r="DD632" s="21"/>
      <c r="DE632" s="21"/>
      <c r="DF632" s="21"/>
      <c r="DG632" s="21"/>
      <c r="DH632" s="21"/>
      <c r="DI632" s="21"/>
      <c r="DJ632" s="21"/>
      <c r="DK632" s="21"/>
      <c r="DL632" s="21"/>
      <c r="DM632" s="21"/>
      <c r="DN632" s="21"/>
      <c r="DO632" s="21"/>
      <c r="DP632" s="21"/>
      <c r="DQ632" s="21"/>
      <c r="DR632" s="21"/>
      <c r="DS632" s="21"/>
      <c r="DT632" s="21"/>
      <c r="DU632" s="21"/>
      <c r="DV632" s="21"/>
    </row>
    <row r="633" spans="1:126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  <c r="BM633" s="21"/>
      <c r="BN633" s="21"/>
      <c r="BO633" s="21"/>
      <c r="BP633" s="21"/>
      <c r="BQ633" s="21"/>
      <c r="BR633" s="21"/>
      <c r="BS633" s="21"/>
      <c r="BT633" s="21"/>
      <c r="BU633" s="21"/>
      <c r="BV633" s="21"/>
      <c r="BW633" s="21"/>
      <c r="BX633" s="21"/>
      <c r="BY633" s="21"/>
      <c r="BZ633" s="21"/>
      <c r="CA633" s="21"/>
      <c r="CB633" s="21"/>
      <c r="CC633" s="21"/>
      <c r="CD633" s="21"/>
      <c r="CE633" s="21"/>
      <c r="CF633" s="21"/>
      <c r="CG633" s="21"/>
      <c r="CH633" s="21"/>
      <c r="CI633" s="21"/>
      <c r="CJ633" s="21"/>
      <c r="CK633" s="21"/>
      <c r="CL633" s="21"/>
      <c r="CM633" s="21"/>
      <c r="CN633" s="21"/>
      <c r="CO633" s="21"/>
      <c r="CP633" s="21"/>
      <c r="CQ633" s="21"/>
      <c r="CR633" s="21"/>
      <c r="CS633" s="21"/>
      <c r="CT633" s="21"/>
      <c r="CU633" s="21"/>
      <c r="CV633" s="21"/>
      <c r="CW633" s="21"/>
      <c r="CX633" s="21"/>
      <c r="CY633" s="21"/>
      <c r="CZ633" s="21"/>
      <c r="DA633" s="21"/>
      <c r="DB633" s="21"/>
      <c r="DC633" s="21"/>
      <c r="DD633" s="21"/>
      <c r="DE633" s="21"/>
      <c r="DF633" s="21"/>
      <c r="DG633" s="21"/>
      <c r="DH633" s="21"/>
      <c r="DI633" s="21"/>
      <c r="DJ633" s="21"/>
      <c r="DK633" s="21"/>
      <c r="DL633" s="21"/>
      <c r="DM633" s="21"/>
      <c r="DN633" s="21"/>
      <c r="DO633" s="21"/>
      <c r="DP633" s="21"/>
      <c r="DQ633" s="21"/>
      <c r="DR633" s="21"/>
      <c r="DS633" s="21"/>
      <c r="DT633" s="21"/>
      <c r="DU633" s="21"/>
      <c r="DV633" s="21"/>
    </row>
    <row r="634" spans="1:126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  <c r="BM634" s="21"/>
      <c r="BN634" s="21"/>
      <c r="BO634" s="21"/>
      <c r="BP634" s="21"/>
      <c r="BQ634" s="21"/>
      <c r="BR634" s="21"/>
      <c r="BS634" s="21"/>
      <c r="BT634" s="21"/>
      <c r="BU634" s="21"/>
      <c r="BV634" s="21"/>
      <c r="BW634" s="21"/>
      <c r="BX634" s="21"/>
      <c r="BY634" s="21"/>
      <c r="BZ634" s="21"/>
      <c r="CA634" s="21"/>
      <c r="CB634" s="21"/>
      <c r="CC634" s="21"/>
      <c r="CD634" s="21"/>
      <c r="CE634" s="21"/>
      <c r="CF634" s="21"/>
      <c r="CG634" s="21"/>
      <c r="CH634" s="21"/>
      <c r="CI634" s="21"/>
      <c r="CJ634" s="21"/>
      <c r="CK634" s="21"/>
      <c r="CL634" s="21"/>
      <c r="CM634" s="21"/>
      <c r="CN634" s="21"/>
      <c r="CO634" s="21"/>
      <c r="CP634" s="21"/>
      <c r="CQ634" s="21"/>
      <c r="CR634" s="21"/>
      <c r="CS634" s="21"/>
      <c r="CT634" s="21"/>
      <c r="CU634" s="21"/>
      <c r="CV634" s="21"/>
      <c r="CW634" s="21"/>
      <c r="CX634" s="21"/>
      <c r="CY634" s="21"/>
      <c r="CZ634" s="21"/>
      <c r="DA634" s="21"/>
      <c r="DB634" s="21"/>
      <c r="DC634" s="21"/>
      <c r="DD634" s="21"/>
      <c r="DE634" s="21"/>
      <c r="DF634" s="21"/>
      <c r="DG634" s="21"/>
      <c r="DH634" s="21"/>
      <c r="DI634" s="21"/>
      <c r="DJ634" s="21"/>
      <c r="DK634" s="21"/>
      <c r="DL634" s="21"/>
      <c r="DM634" s="21"/>
      <c r="DN634" s="21"/>
      <c r="DO634" s="21"/>
      <c r="DP634" s="21"/>
      <c r="DQ634" s="21"/>
      <c r="DR634" s="21"/>
      <c r="DS634" s="21"/>
      <c r="DT634" s="21"/>
      <c r="DU634" s="21"/>
      <c r="DV634" s="21"/>
    </row>
    <row r="635" spans="1:126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  <c r="BM635" s="21"/>
      <c r="BN635" s="21"/>
      <c r="BO635" s="21"/>
      <c r="BP635" s="21"/>
      <c r="BQ635" s="21"/>
      <c r="BR635" s="21"/>
      <c r="BS635" s="21"/>
      <c r="BT635" s="21"/>
      <c r="BU635" s="21"/>
      <c r="BV635" s="21"/>
      <c r="BW635" s="21"/>
      <c r="BX635" s="21"/>
      <c r="BY635" s="21"/>
      <c r="BZ635" s="21"/>
      <c r="CA635" s="21"/>
      <c r="CB635" s="21"/>
      <c r="CC635" s="21"/>
      <c r="CD635" s="21"/>
      <c r="CE635" s="21"/>
      <c r="CF635" s="21"/>
      <c r="CG635" s="21"/>
      <c r="CH635" s="21"/>
      <c r="CI635" s="21"/>
      <c r="CJ635" s="21"/>
      <c r="CK635" s="21"/>
      <c r="CL635" s="21"/>
      <c r="CM635" s="21"/>
      <c r="CN635" s="21"/>
      <c r="CO635" s="21"/>
      <c r="CP635" s="21"/>
      <c r="CQ635" s="21"/>
      <c r="CR635" s="21"/>
      <c r="CS635" s="21"/>
      <c r="CT635" s="21"/>
      <c r="CU635" s="21"/>
      <c r="CV635" s="21"/>
      <c r="CW635" s="21"/>
      <c r="CX635" s="21"/>
      <c r="CY635" s="21"/>
      <c r="CZ635" s="21"/>
      <c r="DA635" s="21"/>
      <c r="DB635" s="21"/>
      <c r="DC635" s="21"/>
      <c r="DD635" s="21"/>
      <c r="DE635" s="21"/>
      <c r="DF635" s="21"/>
      <c r="DG635" s="21"/>
      <c r="DH635" s="21"/>
      <c r="DI635" s="21"/>
      <c r="DJ635" s="21"/>
      <c r="DK635" s="21"/>
      <c r="DL635" s="21"/>
      <c r="DM635" s="21"/>
      <c r="DN635" s="21"/>
      <c r="DO635" s="21"/>
      <c r="DP635" s="21"/>
      <c r="DQ635" s="21"/>
      <c r="DR635" s="21"/>
      <c r="DS635" s="21"/>
      <c r="DT635" s="21"/>
      <c r="DU635" s="21"/>
      <c r="DV635" s="21"/>
    </row>
    <row r="636" spans="1:12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  <c r="BM636" s="21"/>
      <c r="BN636" s="21"/>
      <c r="BO636" s="21"/>
      <c r="BP636" s="21"/>
      <c r="BQ636" s="21"/>
      <c r="BR636" s="21"/>
      <c r="BS636" s="21"/>
      <c r="BT636" s="21"/>
      <c r="BU636" s="21"/>
      <c r="BV636" s="21"/>
      <c r="BW636" s="21"/>
      <c r="BX636" s="21"/>
      <c r="BY636" s="21"/>
      <c r="BZ636" s="21"/>
      <c r="CA636" s="21"/>
      <c r="CB636" s="21"/>
      <c r="CC636" s="21"/>
      <c r="CD636" s="21"/>
      <c r="CE636" s="21"/>
      <c r="CF636" s="21"/>
      <c r="CG636" s="21"/>
      <c r="CH636" s="21"/>
      <c r="CI636" s="21"/>
      <c r="CJ636" s="21"/>
      <c r="CK636" s="21"/>
      <c r="CL636" s="21"/>
      <c r="CM636" s="21"/>
      <c r="CN636" s="21"/>
      <c r="CO636" s="21"/>
      <c r="CP636" s="21"/>
      <c r="CQ636" s="21"/>
      <c r="CR636" s="21"/>
      <c r="CS636" s="21"/>
      <c r="CT636" s="21"/>
      <c r="CU636" s="21"/>
      <c r="CV636" s="21"/>
      <c r="CW636" s="21"/>
      <c r="CX636" s="21"/>
      <c r="CY636" s="21"/>
      <c r="CZ636" s="21"/>
      <c r="DA636" s="21"/>
      <c r="DB636" s="21"/>
      <c r="DC636" s="21"/>
      <c r="DD636" s="21"/>
      <c r="DE636" s="21"/>
      <c r="DF636" s="21"/>
      <c r="DG636" s="21"/>
      <c r="DH636" s="21"/>
      <c r="DI636" s="21"/>
      <c r="DJ636" s="21"/>
      <c r="DK636" s="21"/>
      <c r="DL636" s="21"/>
      <c r="DM636" s="21"/>
      <c r="DN636" s="21"/>
      <c r="DO636" s="21"/>
      <c r="DP636" s="21"/>
      <c r="DQ636" s="21"/>
      <c r="DR636" s="21"/>
      <c r="DS636" s="21"/>
      <c r="DT636" s="21"/>
      <c r="DU636" s="21"/>
      <c r="DV636" s="21"/>
    </row>
    <row r="637" spans="1:126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  <c r="BM637" s="21"/>
      <c r="BN637" s="21"/>
      <c r="BO637" s="21"/>
      <c r="BP637" s="21"/>
      <c r="BQ637" s="21"/>
      <c r="BR637" s="21"/>
      <c r="BS637" s="21"/>
      <c r="BT637" s="21"/>
      <c r="BU637" s="21"/>
      <c r="BV637" s="21"/>
      <c r="BW637" s="21"/>
      <c r="BX637" s="21"/>
      <c r="BY637" s="21"/>
      <c r="BZ637" s="21"/>
      <c r="CA637" s="21"/>
      <c r="CB637" s="21"/>
      <c r="CC637" s="21"/>
      <c r="CD637" s="21"/>
      <c r="CE637" s="21"/>
      <c r="CF637" s="21"/>
      <c r="CG637" s="21"/>
      <c r="CH637" s="21"/>
      <c r="CI637" s="21"/>
      <c r="CJ637" s="21"/>
      <c r="CK637" s="21"/>
      <c r="CL637" s="21"/>
      <c r="CM637" s="21"/>
      <c r="CN637" s="21"/>
      <c r="CO637" s="21"/>
      <c r="CP637" s="21"/>
      <c r="CQ637" s="21"/>
      <c r="CR637" s="21"/>
      <c r="CS637" s="21"/>
      <c r="CT637" s="21"/>
      <c r="CU637" s="21"/>
      <c r="CV637" s="21"/>
      <c r="CW637" s="21"/>
      <c r="CX637" s="21"/>
      <c r="CY637" s="21"/>
      <c r="CZ637" s="21"/>
      <c r="DA637" s="21"/>
      <c r="DB637" s="21"/>
      <c r="DC637" s="21"/>
      <c r="DD637" s="21"/>
      <c r="DE637" s="21"/>
      <c r="DF637" s="21"/>
      <c r="DG637" s="21"/>
      <c r="DH637" s="21"/>
      <c r="DI637" s="21"/>
      <c r="DJ637" s="21"/>
      <c r="DK637" s="21"/>
      <c r="DL637" s="21"/>
      <c r="DM637" s="21"/>
      <c r="DN637" s="21"/>
      <c r="DO637" s="21"/>
      <c r="DP637" s="21"/>
      <c r="DQ637" s="21"/>
      <c r="DR637" s="21"/>
      <c r="DS637" s="21"/>
      <c r="DT637" s="21"/>
      <c r="DU637" s="21"/>
      <c r="DV637" s="21"/>
    </row>
    <row r="638" spans="1:126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  <c r="BM638" s="21"/>
      <c r="BN638" s="21"/>
      <c r="BO638" s="21"/>
      <c r="BP638" s="21"/>
      <c r="BQ638" s="21"/>
      <c r="BR638" s="21"/>
      <c r="BS638" s="21"/>
      <c r="BT638" s="21"/>
      <c r="BU638" s="21"/>
      <c r="BV638" s="21"/>
      <c r="BW638" s="21"/>
      <c r="BX638" s="21"/>
      <c r="BY638" s="21"/>
      <c r="BZ638" s="21"/>
      <c r="CA638" s="21"/>
      <c r="CB638" s="21"/>
      <c r="CC638" s="21"/>
      <c r="CD638" s="21"/>
      <c r="CE638" s="21"/>
      <c r="CF638" s="21"/>
      <c r="CG638" s="21"/>
      <c r="CH638" s="21"/>
      <c r="CI638" s="21"/>
      <c r="CJ638" s="21"/>
      <c r="CK638" s="21"/>
      <c r="CL638" s="21"/>
      <c r="CM638" s="21"/>
      <c r="CN638" s="21"/>
      <c r="CO638" s="21"/>
      <c r="CP638" s="21"/>
      <c r="CQ638" s="21"/>
      <c r="CR638" s="21"/>
      <c r="CS638" s="21"/>
      <c r="CT638" s="21"/>
      <c r="CU638" s="21"/>
      <c r="CV638" s="21"/>
      <c r="CW638" s="21"/>
      <c r="CX638" s="21"/>
      <c r="CY638" s="21"/>
      <c r="CZ638" s="21"/>
      <c r="DA638" s="21"/>
      <c r="DB638" s="21"/>
      <c r="DC638" s="21"/>
      <c r="DD638" s="21"/>
      <c r="DE638" s="21"/>
      <c r="DF638" s="21"/>
      <c r="DG638" s="21"/>
      <c r="DH638" s="21"/>
      <c r="DI638" s="21"/>
      <c r="DJ638" s="21"/>
      <c r="DK638" s="21"/>
      <c r="DL638" s="21"/>
      <c r="DM638" s="21"/>
      <c r="DN638" s="21"/>
      <c r="DO638" s="21"/>
      <c r="DP638" s="21"/>
      <c r="DQ638" s="21"/>
      <c r="DR638" s="21"/>
      <c r="DS638" s="21"/>
      <c r="DT638" s="21"/>
      <c r="DU638" s="21"/>
      <c r="DV638" s="21"/>
    </row>
    <row r="639" spans="1:126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  <c r="BM639" s="21"/>
      <c r="BN639" s="21"/>
      <c r="BO639" s="21"/>
      <c r="BP639" s="21"/>
      <c r="BQ639" s="21"/>
      <c r="BR639" s="21"/>
      <c r="BS639" s="21"/>
      <c r="BT639" s="21"/>
      <c r="BU639" s="21"/>
      <c r="BV639" s="21"/>
      <c r="BW639" s="21"/>
      <c r="BX639" s="21"/>
      <c r="BY639" s="21"/>
      <c r="BZ639" s="21"/>
      <c r="CA639" s="21"/>
      <c r="CB639" s="21"/>
      <c r="CC639" s="21"/>
      <c r="CD639" s="21"/>
      <c r="CE639" s="21"/>
      <c r="CF639" s="21"/>
      <c r="CG639" s="21"/>
      <c r="CH639" s="21"/>
      <c r="CI639" s="21"/>
      <c r="CJ639" s="21"/>
      <c r="CK639" s="21"/>
      <c r="CL639" s="21"/>
      <c r="CM639" s="21"/>
      <c r="CN639" s="21"/>
      <c r="CO639" s="21"/>
      <c r="CP639" s="21"/>
      <c r="CQ639" s="21"/>
      <c r="CR639" s="21"/>
      <c r="CS639" s="21"/>
      <c r="CT639" s="21"/>
      <c r="CU639" s="21"/>
      <c r="CV639" s="21"/>
      <c r="CW639" s="21"/>
      <c r="CX639" s="21"/>
      <c r="CY639" s="21"/>
      <c r="CZ639" s="21"/>
      <c r="DA639" s="21"/>
      <c r="DB639" s="21"/>
      <c r="DC639" s="21"/>
      <c r="DD639" s="21"/>
      <c r="DE639" s="21"/>
      <c r="DF639" s="21"/>
      <c r="DG639" s="21"/>
      <c r="DH639" s="21"/>
      <c r="DI639" s="21"/>
      <c r="DJ639" s="21"/>
      <c r="DK639" s="21"/>
      <c r="DL639" s="21"/>
      <c r="DM639" s="21"/>
      <c r="DN639" s="21"/>
      <c r="DO639" s="21"/>
      <c r="DP639" s="21"/>
      <c r="DQ639" s="21"/>
      <c r="DR639" s="21"/>
      <c r="DS639" s="21"/>
      <c r="DT639" s="21"/>
      <c r="DU639" s="21"/>
      <c r="DV639" s="21"/>
    </row>
    <row r="640" spans="1:126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  <c r="BM640" s="21"/>
      <c r="BN640" s="21"/>
      <c r="BO640" s="21"/>
      <c r="BP640" s="21"/>
      <c r="BQ640" s="21"/>
      <c r="BR640" s="21"/>
      <c r="BS640" s="21"/>
      <c r="BT640" s="21"/>
      <c r="BU640" s="21"/>
      <c r="BV640" s="21"/>
      <c r="BW640" s="21"/>
      <c r="BX640" s="21"/>
      <c r="BY640" s="21"/>
      <c r="BZ640" s="21"/>
      <c r="CA640" s="21"/>
      <c r="CB640" s="21"/>
      <c r="CC640" s="21"/>
      <c r="CD640" s="21"/>
      <c r="CE640" s="21"/>
      <c r="CF640" s="21"/>
      <c r="CG640" s="21"/>
      <c r="CH640" s="21"/>
      <c r="CI640" s="21"/>
      <c r="CJ640" s="21"/>
      <c r="CK640" s="21"/>
      <c r="CL640" s="21"/>
      <c r="CM640" s="21"/>
      <c r="CN640" s="21"/>
      <c r="CO640" s="21"/>
      <c r="CP640" s="21"/>
      <c r="CQ640" s="21"/>
      <c r="CR640" s="21"/>
      <c r="CS640" s="21"/>
      <c r="CT640" s="21"/>
      <c r="CU640" s="21"/>
      <c r="CV640" s="21"/>
      <c r="CW640" s="21"/>
      <c r="CX640" s="21"/>
      <c r="CY640" s="21"/>
      <c r="CZ640" s="21"/>
      <c r="DA640" s="21"/>
      <c r="DB640" s="21"/>
      <c r="DC640" s="21"/>
      <c r="DD640" s="21"/>
      <c r="DE640" s="21"/>
      <c r="DF640" s="21"/>
      <c r="DG640" s="21"/>
      <c r="DH640" s="21"/>
      <c r="DI640" s="21"/>
      <c r="DJ640" s="21"/>
      <c r="DK640" s="21"/>
      <c r="DL640" s="21"/>
      <c r="DM640" s="21"/>
      <c r="DN640" s="21"/>
      <c r="DO640" s="21"/>
      <c r="DP640" s="21"/>
      <c r="DQ640" s="21"/>
      <c r="DR640" s="21"/>
      <c r="DS640" s="21"/>
      <c r="DT640" s="21"/>
      <c r="DU640" s="21"/>
      <c r="DV640" s="21"/>
    </row>
    <row r="641" spans="1:126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  <c r="BM641" s="21"/>
      <c r="BN641" s="21"/>
      <c r="BO641" s="21"/>
      <c r="BP641" s="21"/>
      <c r="BQ641" s="21"/>
      <c r="BR641" s="21"/>
      <c r="BS641" s="21"/>
      <c r="BT641" s="21"/>
      <c r="BU641" s="21"/>
      <c r="BV641" s="21"/>
      <c r="BW641" s="21"/>
      <c r="BX641" s="21"/>
      <c r="BY641" s="21"/>
      <c r="BZ641" s="21"/>
      <c r="CA641" s="21"/>
      <c r="CB641" s="21"/>
      <c r="CC641" s="21"/>
      <c r="CD641" s="21"/>
      <c r="CE641" s="21"/>
      <c r="CF641" s="21"/>
      <c r="CG641" s="21"/>
      <c r="CH641" s="21"/>
      <c r="CI641" s="21"/>
      <c r="CJ641" s="21"/>
      <c r="CK641" s="21"/>
      <c r="CL641" s="21"/>
      <c r="CM641" s="21"/>
      <c r="CN641" s="21"/>
      <c r="CO641" s="21"/>
      <c r="CP641" s="21"/>
      <c r="CQ641" s="21"/>
      <c r="CR641" s="21"/>
      <c r="CS641" s="21"/>
      <c r="CT641" s="21"/>
      <c r="CU641" s="21"/>
      <c r="CV641" s="21"/>
      <c r="CW641" s="21"/>
      <c r="CX641" s="21"/>
      <c r="CY641" s="21"/>
      <c r="CZ641" s="21"/>
      <c r="DA641" s="21"/>
      <c r="DB641" s="21"/>
      <c r="DC641" s="21"/>
      <c r="DD641" s="21"/>
      <c r="DE641" s="21"/>
      <c r="DF641" s="21"/>
      <c r="DG641" s="21"/>
      <c r="DH641" s="21"/>
      <c r="DI641" s="21"/>
      <c r="DJ641" s="21"/>
      <c r="DK641" s="21"/>
      <c r="DL641" s="21"/>
      <c r="DM641" s="21"/>
      <c r="DN641" s="21"/>
      <c r="DO641" s="21"/>
      <c r="DP641" s="21"/>
      <c r="DQ641" s="21"/>
      <c r="DR641" s="21"/>
      <c r="DS641" s="21"/>
      <c r="DT641" s="21"/>
      <c r="DU641" s="21"/>
      <c r="DV641" s="21"/>
    </row>
    <row r="642" spans="1:126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  <c r="BM642" s="21"/>
      <c r="BN642" s="21"/>
      <c r="BO642" s="21"/>
      <c r="BP642" s="21"/>
      <c r="BQ642" s="21"/>
      <c r="BR642" s="21"/>
      <c r="BS642" s="21"/>
      <c r="BT642" s="21"/>
      <c r="BU642" s="21"/>
      <c r="BV642" s="21"/>
      <c r="BW642" s="21"/>
      <c r="BX642" s="21"/>
      <c r="BY642" s="21"/>
      <c r="BZ642" s="21"/>
      <c r="CA642" s="21"/>
      <c r="CB642" s="21"/>
      <c r="CC642" s="21"/>
      <c r="CD642" s="21"/>
      <c r="CE642" s="21"/>
      <c r="CF642" s="21"/>
      <c r="CG642" s="21"/>
      <c r="CH642" s="21"/>
      <c r="CI642" s="21"/>
      <c r="CJ642" s="21"/>
      <c r="CK642" s="21"/>
      <c r="CL642" s="21"/>
      <c r="CM642" s="21"/>
      <c r="CN642" s="21"/>
      <c r="CO642" s="21"/>
      <c r="CP642" s="21"/>
      <c r="CQ642" s="21"/>
      <c r="CR642" s="21"/>
      <c r="CS642" s="21"/>
      <c r="CT642" s="21"/>
      <c r="CU642" s="21"/>
      <c r="CV642" s="21"/>
      <c r="CW642" s="21"/>
      <c r="CX642" s="21"/>
      <c r="CY642" s="21"/>
      <c r="CZ642" s="21"/>
      <c r="DA642" s="21"/>
      <c r="DB642" s="21"/>
      <c r="DC642" s="21"/>
      <c r="DD642" s="21"/>
      <c r="DE642" s="21"/>
      <c r="DF642" s="21"/>
      <c r="DG642" s="21"/>
      <c r="DH642" s="21"/>
      <c r="DI642" s="21"/>
      <c r="DJ642" s="21"/>
      <c r="DK642" s="21"/>
      <c r="DL642" s="21"/>
      <c r="DM642" s="21"/>
      <c r="DN642" s="21"/>
      <c r="DO642" s="21"/>
      <c r="DP642" s="21"/>
      <c r="DQ642" s="21"/>
      <c r="DR642" s="21"/>
      <c r="DS642" s="21"/>
      <c r="DT642" s="21"/>
      <c r="DU642" s="21"/>
      <c r="DV642" s="21"/>
    </row>
    <row r="643" spans="1:126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  <c r="BM643" s="21"/>
      <c r="BN643" s="21"/>
      <c r="BO643" s="21"/>
      <c r="BP643" s="21"/>
      <c r="BQ643" s="21"/>
      <c r="BR643" s="21"/>
      <c r="BS643" s="21"/>
      <c r="BT643" s="21"/>
      <c r="BU643" s="21"/>
      <c r="BV643" s="21"/>
      <c r="BW643" s="21"/>
      <c r="BX643" s="21"/>
      <c r="BY643" s="21"/>
      <c r="BZ643" s="21"/>
      <c r="CA643" s="21"/>
      <c r="CB643" s="21"/>
      <c r="CC643" s="21"/>
      <c r="CD643" s="21"/>
      <c r="CE643" s="21"/>
      <c r="CF643" s="21"/>
      <c r="CG643" s="21"/>
      <c r="CH643" s="21"/>
      <c r="CI643" s="21"/>
      <c r="CJ643" s="21"/>
      <c r="CK643" s="21"/>
      <c r="CL643" s="21"/>
      <c r="CM643" s="21"/>
      <c r="CN643" s="21"/>
      <c r="CO643" s="21"/>
      <c r="CP643" s="21"/>
      <c r="CQ643" s="21"/>
      <c r="CR643" s="21"/>
      <c r="CS643" s="21"/>
      <c r="CT643" s="21"/>
      <c r="CU643" s="21"/>
      <c r="CV643" s="21"/>
      <c r="CW643" s="21"/>
      <c r="CX643" s="21"/>
      <c r="CY643" s="21"/>
      <c r="CZ643" s="21"/>
      <c r="DA643" s="21"/>
      <c r="DB643" s="21"/>
      <c r="DC643" s="21"/>
      <c r="DD643" s="21"/>
      <c r="DE643" s="21"/>
      <c r="DF643" s="21"/>
      <c r="DG643" s="21"/>
      <c r="DH643" s="21"/>
      <c r="DI643" s="21"/>
      <c r="DJ643" s="21"/>
      <c r="DK643" s="21"/>
      <c r="DL643" s="21"/>
      <c r="DM643" s="21"/>
      <c r="DN643" s="21"/>
      <c r="DO643" s="21"/>
      <c r="DP643" s="21"/>
      <c r="DQ643" s="21"/>
      <c r="DR643" s="21"/>
      <c r="DS643" s="21"/>
      <c r="DT643" s="21"/>
      <c r="DU643" s="21"/>
      <c r="DV643" s="21"/>
    </row>
    <row r="644" spans="1:126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  <c r="BM644" s="21"/>
      <c r="BN644" s="21"/>
      <c r="BO644" s="21"/>
      <c r="BP644" s="21"/>
      <c r="BQ644" s="21"/>
      <c r="BR644" s="21"/>
      <c r="BS644" s="21"/>
      <c r="BT644" s="21"/>
      <c r="BU644" s="21"/>
      <c r="BV644" s="21"/>
      <c r="BW644" s="21"/>
      <c r="BX644" s="21"/>
      <c r="BY644" s="21"/>
      <c r="BZ644" s="21"/>
      <c r="CA644" s="21"/>
      <c r="CB644" s="21"/>
      <c r="CC644" s="21"/>
      <c r="CD644" s="21"/>
      <c r="CE644" s="21"/>
      <c r="CF644" s="21"/>
      <c r="CG644" s="21"/>
      <c r="CH644" s="21"/>
      <c r="CI644" s="21"/>
      <c r="CJ644" s="21"/>
      <c r="CK644" s="21"/>
      <c r="CL644" s="21"/>
      <c r="CM644" s="21"/>
      <c r="CN644" s="21"/>
      <c r="CO644" s="21"/>
      <c r="CP644" s="21"/>
      <c r="CQ644" s="21"/>
      <c r="CR644" s="21"/>
      <c r="CS644" s="21"/>
      <c r="CT644" s="21"/>
      <c r="CU644" s="21"/>
      <c r="CV644" s="21"/>
      <c r="CW644" s="21"/>
      <c r="CX644" s="21"/>
      <c r="CY644" s="21"/>
      <c r="CZ644" s="21"/>
      <c r="DA644" s="21"/>
      <c r="DB644" s="21"/>
      <c r="DC644" s="21"/>
      <c r="DD644" s="21"/>
      <c r="DE644" s="21"/>
      <c r="DF644" s="21"/>
      <c r="DG644" s="21"/>
      <c r="DH644" s="21"/>
      <c r="DI644" s="21"/>
      <c r="DJ644" s="21"/>
      <c r="DK644" s="21"/>
      <c r="DL644" s="21"/>
      <c r="DM644" s="21"/>
      <c r="DN644" s="21"/>
      <c r="DO644" s="21"/>
      <c r="DP644" s="21"/>
      <c r="DQ644" s="21"/>
      <c r="DR644" s="21"/>
      <c r="DS644" s="21"/>
      <c r="DT644" s="21"/>
      <c r="DU644" s="21"/>
      <c r="DV644" s="21"/>
    </row>
    <row r="645" spans="1:126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  <c r="BM645" s="21"/>
      <c r="BN645" s="21"/>
      <c r="BO645" s="21"/>
      <c r="BP645" s="21"/>
      <c r="BQ645" s="21"/>
      <c r="BR645" s="21"/>
      <c r="BS645" s="21"/>
      <c r="BT645" s="21"/>
      <c r="BU645" s="21"/>
      <c r="BV645" s="21"/>
      <c r="BW645" s="21"/>
      <c r="BX645" s="21"/>
      <c r="BY645" s="21"/>
      <c r="BZ645" s="21"/>
      <c r="CA645" s="21"/>
      <c r="CB645" s="21"/>
      <c r="CC645" s="21"/>
      <c r="CD645" s="21"/>
      <c r="CE645" s="21"/>
      <c r="CF645" s="21"/>
      <c r="CG645" s="21"/>
      <c r="CH645" s="21"/>
      <c r="CI645" s="21"/>
      <c r="CJ645" s="21"/>
      <c r="CK645" s="21"/>
      <c r="CL645" s="21"/>
      <c r="CM645" s="21"/>
      <c r="CN645" s="21"/>
      <c r="CO645" s="21"/>
      <c r="CP645" s="21"/>
      <c r="CQ645" s="21"/>
      <c r="CR645" s="21"/>
      <c r="CS645" s="21"/>
      <c r="CT645" s="21"/>
      <c r="CU645" s="21"/>
      <c r="CV645" s="21"/>
      <c r="CW645" s="21"/>
      <c r="CX645" s="21"/>
      <c r="CY645" s="21"/>
      <c r="CZ645" s="21"/>
      <c r="DA645" s="21"/>
      <c r="DB645" s="21"/>
      <c r="DC645" s="21"/>
      <c r="DD645" s="21"/>
      <c r="DE645" s="21"/>
      <c r="DF645" s="21"/>
      <c r="DG645" s="21"/>
      <c r="DH645" s="21"/>
      <c r="DI645" s="21"/>
      <c r="DJ645" s="21"/>
      <c r="DK645" s="21"/>
      <c r="DL645" s="21"/>
      <c r="DM645" s="21"/>
      <c r="DN645" s="21"/>
      <c r="DO645" s="21"/>
      <c r="DP645" s="21"/>
      <c r="DQ645" s="21"/>
      <c r="DR645" s="21"/>
      <c r="DS645" s="21"/>
      <c r="DT645" s="21"/>
      <c r="DU645" s="21"/>
      <c r="DV645" s="21"/>
    </row>
    <row r="646" spans="1:12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  <c r="BM646" s="21"/>
      <c r="BN646" s="21"/>
      <c r="BO646" s="21"/>
      <c r="BP646" s="21"/>
      <c r="BQ646" s="21"/>
      <c r="BR646" s="21"/>
      <c r="BS646" s="21"/>
      <c r="BT646" s="21"/>
      <c r="BU646" s="21"/>
      <c r="BV646" s="21"/>
      <c r="BW646" s="21"/>
      <c r="BX646" s="21"/>
      <c r="BY646" s="21"/>
      <c r="BZ646" s="21"/>
      <c r="CA646" s="21"/>
      <c r="CB646" s="21"/>
      <c r="CC646" s="21"/>
      <c r="CD646" s="21"/>
      <c r="CE646" s="21"/>
      <c r="CF646" s="21"/>
      <c r="CG646" s="21"/>
      <c r="CH646" s="21"/>
      <c r="CI646" s="21"/>
      <c r="CJ646" s="21"/>
      <c r="CK646" s="21"/>
      <c r="CL646" s="21"/>
      <c r="CM646" s="21"/>
      <c r="CN646" s="21"/>
      <c r="CO646" s="21"/>
      <c r="CP646" s="21"/>
      <c r="CQ646" s="21"/>
      <c r="CR646" s="21"/>
      <c r="CS646" s="21"/>
      <c r="CT646" s="21"/>
      <c r="CU646" s="21"/>
      <c r="CV646" s="21"/>
      <c r="CW646" s="21"/>
      <c r="CX646" s="21"/>
      <c r="CY646" s="21"/>
      <c r="CZ646" s="21"/>
      <c r="DA646" s="21"/>
      <c r="DB646" s="21"/>
      <c r="DC646" s="21"/>
      <c r="DD646" s="21"/>
      <c r="DE646" s="21"/>
      <c r="DF646" s="21"/>
      <c r="DG646" s="21"/>
      <c r="DH646" s="21"/>
      <c r="DI646" s="21"/>
      <c r="DJ646" s="21"/>
      <c r="DK646" s="21"/>
      <c r="DL646" s="21"/>
      <c r="DM646" s="21"/>
      <c r="DN646" s="21"/>
      <c r="DO646" s="21"/>
      <c r="DP646" s="21"/>
      <c r="DQ646" s="21"/>
      <c r="DR646" s="21"/>
      <c r="DS646" s="21"/>
      <c r="DT646" s="21"/>
      <c r="DU646" s="21"/>
      <c r="DV646" s="21"/>
    </row>
    <row r="647" spans="1:126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  <c r="BM647" s="21"/>
      <c r="BN647" s="21"/>
      <c r="BO647" s="21"/>
      <c r="BP647" s="21"/>
      <c r="BQ647" s="21"/>
      <c r="BR647" s="21"/>
      <c r="BS647" s="21"/>
      <c r="BT647" s="21"/>
      <c r="BU647" s="21"/>
      <c r="BV647" s="21"/>
      <c r="BW647" s="21"/>
      <c r="BX647" s="21"/>
      <c r="BY647" s="21"/>
      <c r="BZ647" s="21"/>
      <c r="CA647" s="21"/>
      <c r="CB647" s="21"/>
      <c r="CC647" s="21"/>
      <c r="CD647" s="21"/>
      <c r="CE647" s="21"/>
      <c r="CF647" s="21"/>
      <c r="CG647" s="21"/>
      <c r="CH647" s="21"/>
      <c r="CI647" s="21"/>
      <c r="CJ647" s="21"/>
      <c r="CK647" s="21"/>
      <c r="CL647" s="21"/>
      <c r="CM647" s="21"/>
      <c r="CN647" s="21"/>
      <c r="CO647" s="21"/>
      <c r="CP647" s="21"/>
      <c r="CQ647" s="21"/>
      <c r="CR647" s="21"/>
      <c r="CS647" s="21"/>
      <c r="CT647" s="21"/>
      <c r="CU647" s="21"/>
      <c r="CV647" s="21"/>
      <c r="CW647" s="21"/>
      <c r="CX647" s="21"/>
      <c r="CY647" s="21"/>
      <c r="CZ647" s="21"/>
      <c r="DA647" s="21"/>
      <c r="DB647" s="21"/>
      <c r="DC647" s="21"/>
      <c r="DD647" s="21"/>
      <c r="DE647" s="21"/>
      <c r="DF647" s="21"/>
      <c r="DG647" s="21"/>
      <c r="DH647" s="21"/>
      <c r="DI647" s="21"/>
      <c r="DJ647" s="21"/>
      <c r="DK647" s="21"/>
      <c r="DL647" s="21"/>
      <c r="DM647" s="21"/>
      <c r="DN647" s="21"/>
      <c r="DO647" s="21"/>
      <c r="DP647" s="21"/>
      <c r="DQ647" s="21"/>
      <c r="DR647" s="21"/>
      <c r="DS647" s="21"/>
      <c r="DT647" s="21"/>
      <c r="DU647" s="21"/>
      <c r="DV647" s="21"/>
    </row>
    <row r="648" spans="1:126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  <c r="BM648" s="21"/>
      <c r="BN648" s="21"/>
      <c r="BO648" s="21"/>
      <c r="BP648" s="21"/>
      <c r="BQ648" s="21"/>
      <c r="BR648" s="21"/>
      <c r="BS648" s="21"/>
      <c r="BT648" s="21"/>
      <c r="BU648" s="21"/>
      <c r="BV648" s="21"/>
      <c r="BW648" s="21"/>
      <c r="BX648" s="21"/>
      <c r="BY648" s="21"/>
      <c r="BZ648" s="21"/>
      <c r="CA648" s="21"/>
      <c r="CB648" s="21"/>
      <c r="CC648" s="21"/>
      <c r="CD648" s="21"/>
      <c r="CE648" s="21"/>
      <c r="CF648" s="21"/>
      <c r="CG648" s="21"/>
      <c r="CH648" s="21"/>
      <c r="CI648" s="21"/>
      <c r="CJ648" s="21"/>
      <c r="CK648" s="21"/>
      <c r="CL648" s="21"/>
      <c r="CM648" s="21"/>
      <c r="CN648" s="21"/>
      <c r="CO648" s="21"/>
      <c r="CP648" s="21"/>
      <c r="CQ648" s="21"/>
      <c r="CR648" s="21"/>
      <c r="CS648" s="21"/>
      <c r="CT648" s="21"/>
      <c r="CU648" s="21"/>
      <c r="CV648" s="21"/>
      <c r="CW648" s="21"/>
      <c r="CX648" s="21"/>
      <c r="CY648" s="21"/>
      <c r="CZ648" s="21"/>
      <c r="DA648" s="21"/>
      <c r="DB648" s="21"/>
      <c r="DC648" s="21"/>
      <c r="DD648" s="21"/>
      <c r="DE648" s="21"/>
      <c r="DF648" s="21"/>
      <c r="DG648" s="21"/>
      <c r="DH648" s="21"/>
      <c r="DI648" s="21"/>
      <c r="DJ648" s="21"/>
      <c r="DK648" s="21"/>
      <c r="DL648" s="21"/>
      <c r="DM648" s="21"/>
      <c r="DN648" s="21"/>
      <c r="DO648" s="21"/>
      <c r="DP648" s="21"/>
      <c r="DQ648" s="21"/>
      <c r="DR648" s="21"/>
      <c r="DS648" s="21"/>
      <c r="DT648" s="21"/>
      <c r="DU648" s="21"/>
      <c r="DV648" s="21"/>
    </row>
    <row r="649" spans="1:126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  <c r="BM649" s="21"/>
      <c r="BN649" s="21"/>
      <c r="BO649" s="21"/>
      <c r="BP649" s="21"/>
      <c r="BQ649" s="21"/>
      <c r="BR649" s="21"/>
      <c r="BS649" s="21"/>
      <c r="BT649" s="21"/>
      <c r="BU649" s="21"/>
      <c r="BV649" s="21"/>
      <c r="BW649" s="21"/>
      <c r="BX649" s="21"/>
      <c r="BY649" s="21"/>
      <c r="BZ649" s="21"/>
      <c r="CA649" s="21"/>
      <c r="CB649" s="21"/>
      <c r="CC649" s="21"/>
      <c r="CD649" s="21"/>
      <c r="CE649" s="21"/>
      <c r="CF649" s="21"/>
      <c r="CG649" s="21"/>
      <c r="CH649" s="21"/>
      <c r="CI649" s="21"/>
      <c r="CJ649" s="21"/>
      <c r="CK649" s="21"/>
      <c r="CL649" s="21"/>
      <c r="CM649" s="21"/>
      <c r="CN649" s="21"/>
      <c r="CO649" s="21"/>
      <c r="CP649" s="21"/>
      <c r="CQ649" s="21"/>
      <c r="CR649" s="21"/>
      <c r="CS649" s="21"/>
      <c r="CT649" s="21"/>
      <c r="CU649" s="21"/>
      <c r="CV649" s="21"/>
      <c r="CW649" s="21"/>
      <c r="CX649" s="21"/>
      <c r="CY649" s="21"/>
      <c r="CZ649" s="21"/>
      <c r="DA649" s="21"/>
      <c r="DB649" s="21"/>
      <c r="DC649" s="21"/>
      <c r="DD649" s="21"/>
      <c r="DE649" s="21"/>
      <c r="DF649" s="21"/>
      <c r="DG649" s="21"/>
      <c r="DH649" s="21"/>
      <c r="DI649" s="21"/>
      <c r="DJ649" s="21"/>
      <c r="DK649" s="21"/>
      <c r="DL649" s="21"/>
      <c r="DM649" s="21"/>
      <c r="DN649" s="21"/>
      <c r="DO649" s="21"/>
      <c r="DP649" s="21"/>
      <c r="DQ649" s="21"/>
      <c r="DR649" s="21"/>
      <c r="DS649" s="21"/>
      <c r="DT649" s="21"/>
      <c r="DU649" s="21"/>
      <c r="DV649" s="21"/>
    </row>
    <row r="650" spans="1:126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  <c r="BM650" s="21"/>
      <c r="BN650" s="21"/>
      <c r="BO650" s="21"/>
      <c r="BP650" s="21"/>
      <c r="BQ650" s="21"/>
      <c r="BR650" s="21"/>
      <c r="BS650" s="21"/>
      <c r="BT650" s="21"/>
      <c r="BU650" s="21"/>
      <c r="BV650" s="21"/>
      <c r="BW650" s="21"/>
      <c r="BX650" s="21"/>
      <c r="BY650" s="21"/>
      <c r="BZ650" s="21"/>
      <c r="CA650" s="21"/>
      <c r="CB650" s="21"/>
      <c r="CC650" s="21"/>
      <c r="CD650" s="21"/>
      <c r="CE650" s="21"/>
      <c r="CF650" s="21"/>
      <c r="CG650" s="21"/>
      <c r="CH650" s="21"/>
      <c r="CI650" s="21"/>
      <c r="CJ650" s="21"/>
      <c r="CK650" s="21"/>
      <c r="CL650" s="21"/>
      <c r="CM650" s="21"/>
      <c r="CN650" s="21"/>
      <c r="CO650" s="21"/>
      <c r="CP650" s="21"/>
      <c r="CQ650" s="21"/>
      <c r="CR650" s="21"/>
      <c r="CS650" s="21"/>
      <c r="CT650" s="21"/>
      <c r="CU650" s="21"/>
      <c r="CV650" s="21"/>
      <c r="CW650" s="21"/>
      <c r="CX650" s="21"/>
      <c r="CY650" s="21"/>
      <c r="CZ650" s="21"/>
      <c r="DA650" s="21"/>
      <c r="DB650" s="21"/>
      <c r="DC650" s="21"/>
      <c r="DD650" s="21"/>
      <c r="DE650" s="21"/>
      <c r="DF650" s="21"/>
      <c r="DG650" s="21"/>
      <c r="DH650" s="21"/>
      <c r="DI650" s="21"/>
      <c r="DJ650" s="21"/>
      <c r="DK650" s="21"/>
      <c r="DL650" s="21"/>
      <c r="DM650" s="21"/>
      <c r="DN650" s="21"/>
      <c r="DO650" s="21"/>
      <c r="DP650" s="21"/>
      <c r="DQ650" s="21"/>
      <c r="DR650" s="21"/>
      <c r="DS650" s="21"/>
      <c r="DT650" s="21"/>
      <c r="DU650" s="21"/>
      <c r="DV650" s="21"/>
    </row>
    <row r="651" spans="1:126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  <c r="BM651" s="21"/>
      <c r="BN651" s="21"/>
      <c r="BO651" s="21"/>
      <c r="BP651" s="21"/>
      <c r="BQ651" s="21"/>
      <c r="BR651" s="21"/>
      <c r="BS651" s="21"/>
      <c r="BT651" s="21"/>
      <c r="BU651" s="21"/>
      <c r="BV651" s="21"/>
      <c r="BW651" s="21"/>
      <c r="BX651" s="21"/>
      <c r="BY651" s="21"/>
      <c r="BZ651" s="21"/>
      <c r="CA651" s="21"/>
      <c r="CB651" s="21"/>
      <c r="CC651" s="21"/>
      <c r="CD651" s="21"/>
      <c r="CE651" s="21"/>
      <c r="CF651" s="21"/>
      <c r="CG651" s="21"/>
      <c r="CH651" s="21"/>
      <c r="CI651" s="21"/>
      <c r="CJ651" s="21"/>
      <c r="CK651" s="21"/>
      <c r="CL651" s="21"/>
      <c r="CM651" s="21"/>
      <c r="CN651" s="21"/>
      <c r="CO651" s="21"/>
      <c r="CP651" s="21"/>
      <c r="CQ651" s="21"/>
      <c r="CR651" s="21"/>
      <c r="CS651" s="21"/>
      <c r="CT651" s="21"/>
      <c r="CU651" s="21"/>
      <c r="CV651" s="21"/>
      <c r="CW651" s="21"/>
      <c r="CX651" s="21"/>
      <c r="CY651" s="21"/>
      <c r="CZ651" s="21"/>
      <c r="DA651" s="21"/>
      <c r="DB651" s="21"/>
      <c r="DC651" s="21"/>
      <c r="DD651" s="21"/>
      <c r="DE651" s="21"/>
      <c r="DF651" s="21"/>
      <c r="DG651" s="21"/>
      <c r="DH651" s="21"/>
      <c r="DI651" s="21"/>
      <c r="DJ651" s="21"/>
      <c r="DK651" s="21"/>
      <c r="DL651" s="21"/>
      <c r="DM651" s="21"/>
      <c r="DN651" s="21"/>
      <c r="DO651" s="21"/>
      <c r="DP651" s="21"/>
      <c r="DQ651" s="21"/>
      <c r="DR651" s="21"/>
      <c r="DS651" s="21"/>
      <c r="DT651" s="21"/>
      <c r="DU651" s="21"/>
      <c r="DV651" s="21"/>
    </row>
    <row r="652" spans="1:126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  <c r="BM652" s="21"/>
      <c r="BN652" s="21"/>
      <c r="BO652" s="21"/>
      <c r="BP652" s="21"/>
      <c r="BQ652" s="21"/>
      <c r="BR652" s="21"/>
      <c r="BS652" s="21"/>
      <c r="BT652" s="21"/>
      <c r="BU652" s="21"/>
      <c r="BV652" s="21"/>
      <c r="BW652" s="21"/>
      <c r="BX652" s="21"/>
      <c r="BY652" s="21"/>
      <c r="BZ652" s="21"/>
      <c r="CA652" s="21"/>
      <c r="CB652" s="21"/>
      <c r="CC652" s="21"/>
      <c r="CD652" s="21"/>
      <c r="CE652" s="21"/>
      <c r="CF652" s="21"/>
      <c r="CG652" s="21"/>
      <c r="CH652" s="21"/>
      <c r="CI652" s="21"/>
      <c r="CJ652" s="21"/>
      <c r="CK652" s="21"/>
      <c r="CL652" s="21"/>
      <c r="CM652" s="21"/>
      <c r="CN652" s="21"/>
      <c r="CO652" s="21"/>
      <c r="CP652" s="21"/>
      <c r="CQ652" s="21"/>
      <c r="CR652" s="21"/>
      <c r="CS652" s="21"/>
      <c r="CT652" s="21"/>
      <c r="CU652" s="21"/>
      <c r="CV652" s="21"/>
      <c r="CW652" s="21"/>
      <c r="CX652" s="21"/>
      <c r="CY652" s="21"/>
      <c r="CZ652" s="21"/>
      <c r="DA652" s="21"/>
      <c r="DB652" s="21"/>
      <c r="DC652" s="21"/>
      <c r="DD652" s="21"/>
      <c r="DE652" s="21"/>
      <c r="DF652" s="21"/>
      <c r="DG652" s="21"/>
      <c r="DH652" s="21"/>
      <c r="DI652" s="21"/>
      <c r="DJ652" s="21"/>
      <c r="DK652" s="21"/>
      <c r="DL652" s="21"/>
      <c r="DM652" s="21"/>
      <c r="DN652" s="21"/>
      <c r="DO652" s="21"/>
      <c r="DP652" s="21"/>
      <c r="DQ652" s="21"/>
      <c r="DR652" s="21"/>
      <c r="DS652" s="21"/>
      <c r="DT652" s="21"/>
      <c r="DU652" s="21"/>
      <c r="DV652" s="21"/>
    </row>
    <row r="653" spans="1:126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  <c r="BM653" s="21"/>
      <c r="BN653" s="21"/>
      <c r="BO653" s="21"/>
      <c r="BP653" s="21"/>
      <c r="BQ653" s="21"/>
      <c r="BR653" s="21"/>
      <c r="BS653" s="21"/>
      <c r="BT653" s="21"/>
      <c r="BU653" s="21"/>
      <c r="BV653" s="21"/>
      <c r="BW653" s="21"/>
      <c r="BX653" s="21"/>
      <c r="BY653" s="21"/>
      <c r="BZ653" s="21"/>
      <c r="CA653" s="21"/>
      <c r="CB653" s="21"/>
      <c r="CC653" s="21"/>
      <c r="CD653" s="21"/>
      <c r="CE653" s="21"/>
      <c r="CF653" s="21"/>
      <c r="CG653" s="21"/>
      <c r="CH653" s="21"/>
      <c r="CI653" s="21"/>
      <c r="CJ653" s="21"/>
      <c r="CK653" s="21"/>
      <c r="CL653" s="21"/>
      <c r="CM653" s="21"/>
      <c r="CN653" s="21"/>
      <c r="CO653" s="21"/>
      <c r="CP653" s="21"/>
      <c r="CQ653" s="21"/>
      <c r="CR653" s="21"/>
      <c r="CS653" s="21"/>
      <c r="CT653" s="21"/>
      <c r="CU653" s="21"/>
      <c r="CV653" s="21"/>
      <c r="CW653" s="21"/>
      <c r="CX653" s="21"/>
      <c r="CY653" s="21"/>
      <c r="CZ653" s="21"/>
      <c r="DA653" s="21"/>
      <c r="DB653" s="21"/>
      <c r="DC653" s="21"/>
      <c r="DD653" s="21"/>
      <c r="DE653" s="21"/>
      <c r="DF653" s="21"/>
      <c r="DG653" s="21"/>
      <c r="DH653" s="21"/>
      <c r="DI653" s="21"/>
      <c r="DJ653" s="21"/>
      <c r="DK653" s="21"/>
      <c r="DL653" s="21"/>
      <c r="DM653" s="21"/>
      <c r="DN653" s="21"/>
      <c r="DO653" s="21"/>
      <c r="DP653" s="21"/>
      <c r="DQ653" s="21"/>
      <c r="DR653" s="21"/>
      <c r="DS653" s="21"/>
      <c r="DT653" s="21"/>
      <c r="DU653" s="21"/>
      <c r="DV653" s="21"/>
    </row>
    <row r="654" spans="1:126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  <c r="BM654" s="21"/>
      <c r="BN654" s="21"/>
      <c r="BO654" s="21"/>
      <c r="BP654" s="21"/>
      <c r="BQ654" s="21"/>
      <c r="BR654" s="21"/>
      <c r="BS654" s="21"/>
      <c r="BT654" s="21"/>
      <c r="BU654" s="21"/>
      <c r="BV654" s="21"/>
      <c r="BW654" s="21"/>
      <c r="BX654" s="21"/>
      <c r="BY654" s="21"/>
      <c r="BZ654" s="21"/>
      <c r="CA654" s="21"/>
      <c r="CB654" s="21"/>
      <c r="CC654" s="21"/>
      <c r="CD654" s="21"/>
      <c r="CE654" s="21"/>
      <c r="CF654" s="21"/>
      <c r="CG654" s="21"/>
      <c r="CH654" s="21"/>
      <c r="CI654" s="21"/>
      <c r="CJ654" s="21"/>
      <c r="CK654" s="21"/>
      <c r="CL654" s="21"/>
      <c r="CM654" s="21"/>
      <c r="CN654" s="21"/>
      <c r="CO654" s="21"/>
      <c r="CP654" s="21"/>
      <c r="CQ654" s="21"/>
      <c r="CR654" s="21"/>
      <c r="CS654" s="21"/>
      <c r="CT654" s="21"/>
      <c r="CU654" s="21"/>
      <c r="CV654" s="21"/>
      <c r="CW654" s="21"/>
      <c r="CX654" s="21"/>
      <c r="CY654" s="21"/>
      <c r="CZ654" s="21"/>
      <c r="DA654" s="21"/>
      <c r="DB654" s="21"/>
      <c r="DC654" s="21"/>
      <c r="DD654" s="21"/>
      <c r="DE654" s="21"/>
      <c r="DF654" s="21"/>
      <c r="DG654" s="21"/>
      <c r="DH654" s="21"/>
      <c r="DI654" s="21"/>
      <c r="DJ654" s="21"/>
      <c r="DK654" s="21"/>
      <c r="DL654" s="21"/>
      <c r="DM654" s="21"/>
      <c r="DN654" s="21"/>
      <c r="DO654" s="21"/>
      <c r="DP654" s="21"/>
      <c r="DQ654" s="21"/>
      <c r="DR654" s="21"/>
      <c r="DS654" s="21"/>
      <c r="DT654" s="21"/>
      <c r="DU654" s="21"/>
      <c r="DV654" s="21"/>
    </row>
    <row r="655" spans="1:126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  <c r="BM655" s="21"/>
      <c r="BN655" s="21"/>
      <c r="BO655" s="21"/>
      <c r="BP655" s="21"/>
      <c r="BQ655" s="21"/>
      <c r="BR655" s="21"/>
      <c r="BS655" s="21"/>
      <c r="BT655" s="21"/>
      <c r="BU655" s="21"/>
      <c r="BV655" s="21"/>
      <c r="BW655" s="21"/>
      <c r="BX655" s="21"/>
      <c r="BY655" s="21"/>
      <c r="BZ655" s="21"/>
      <c r="CA655" s="21"/>
      <c r="CB655" s="21"/>
      <c r="CC655" s="21"/>
      <c r="CD655" s="21"/>
      <c r="CE655" s="21"/>
      <c r="CF655" s="21"/>
      <c r="CG655" s="21"/>
      <c r="CH655" s="21"/>
      <c r="CI655" s="21"/>
      <c r="CJ655" s="21"/>
      <c r="CK655" s="21"/>
      <c r="CL655" s="21"/>
      <c r="CM655" s="21"/>
      <c r="CN655" s="21"/>
      <c r="CO655" s="21"/>
      <c r="CP655" s="21"/>
      <c r="CQ655" s="21"/>
      <c r="CR655" s="21"/>
      <c r="CS655" s="21"/>
      <c r="CT655" s="21"/>
      <c r="CU655" s="21"/>
      <c r="CV655" s="21"/>
      <c r="CW655" s="21"/>
      <c r="CX655" s="21"/>
      <c r="CY655" s="21"/>
      <c r="CZ655" s="21"/>
      <c r="DA655" s="21"/>
      <c r="DB655" s="21"/>
      <c r="DC655" s="21"/>
      <c r="DD655" s="21"/>
      <c r="DE655" s="21"/>
      <c r="DF655" s="21"/>
      <c r="DG655" s="21"/>
      <c r="DH655" s="21"/>
      <c r="DI655" s="21"/>
      <c r="DJ655" s="21"/>
      <c r="DK655" s="21"/>
      <c r="DL655" s="21"/>
      <c r="DM655" s="21"/>
      <c r="DN655" s="21"/>
      <c r="DO655" s="21"/>
      <c r="DP655" s="21"/>
      <c r="DQ655" s="21"/>
      <c r="DR655" s="21"/>
      <c r="DS655" s="21"/>
      <c r="DT655" s="21"/>
      <c r="DU655" s="21"/>
      <c r="DV655" s="21"/>
    </row>
    <row r="656" spans="1:12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  <c r="BM656" s="21"/>
      <c r="BN656" s="21"/>
      <c r="BO656" s="21"/>
      <c r="BP656" s="21"/>
      <c r="BQ656" s="21"/>
      <c r="BR656" s="21"/>
      <c r="BS656" s="21"/>
      <c r="BT656" s="21"/>
      <c r="BU656" s="21"/>
      <c r="BV656" s="21"/>
      <c r="BW656" s="21"/>
      <c r="BX656" s="21"/>
      <c r="BY656" s="21"/>
      <c r="BZ656" s="21"/>
      <c r="CA656" s="21"/>
      <c r="CB656" s="21"/>
      <c r="CC656" s="21"/>
      <c r="CD656" s="21"/>
      <c r="CE656" s="21"/>
      <c r="CF656" s="21"/>
      <c r="CG656" s="21"/>
      <c r="CH656" s="21"/>
      <c r="CI656" s="21"/>
      <c r="CJ656" s="21"/>
      <c r="CK656" s="21"/>
      <c r="CL656" s="21"/>
      <c r="CM656" s="21"/>
      <c r="CN656" s="21"/>
      <c r="CO656" s="21"/>
      <c r="CP656" s="21"/>
      <c r="CQ656" s="21"/>
      <c r="CR656" s="21"/>
      <c r="CS656" s="21"/>
      <c r="CT656" s="21"/>
      <c r="CU656" s="21"/>
      <c r="CV656" s="21"/>
      <c r="CW656" s="21"/>
      <c r="CX656" s="21"/>
      <c r="CY656" s="21"/>
      <c r="CZ656" s="21"/>
      <c r="DA656" s="21"/>
      <c r="DB656" s="21"/>
      <c r="DC656" s="21"/>
      <c r="DD656" s="21"/>
      <c r="DE656" s="21"/>
      <c r="DF656" s="21"/>
      <c r="DG656" s="21"/>
      <c r="DH656" s="21"/>
      <c r="DI656" s="21"/>
      <c r="DJ656" s="21"/>
      <c r="DK656" s="21"/>
      <c r="DL656" s="21"/>
      <c r="DM656" s="21"/>
      <c r="DN656" s="21"/>
      <c r="DO656" s="21"/>
      <c r="DP656" s="21"/>
      <c r="DQ656" s="21"/>
      <c r="DR656" s="21"/>
      <c r="DS656" s="21"/>
      <c r="DT656" s="21"/>
      <c r="DU656" s="21"/>
      <c r="DV656" s="21"/>
    </row>
    <row r="657" spans="1:126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  <c r="BM657" s="21"/>
      <c r="BN657" s="21"/>
      <c r="BO657" s="21"/>
      <c r="BP657" s="21"/>
      <c r="BQ657" s="21"/>
      <c r="BR657" s="21"/>
      <c r="BS657" s="21"/>
      <c r="BT657" s="21"/>
      <c r="BU657" s="21"/>
      <c r="BV657" s="21"/>
      <c r="BW657" s="21"/>
      <c r="BX657" s="21"/>
      <c r="BY657" s="21"/>
      <c r="BZ657" s="21"/>
      <c r="CA657" s="21"/>
      <c r="CB657" s="21"/>
      <c r="CC657" s="21"/>
      <c r="CD657" s="21"/>
      <c r="CE657" s="21"/>
      <c r="CF657" s="21"/>
      <c r="CG657" s="21"/>
      <c r="CH657" s="21"/>
      <c r="CI657" s="21"/>
      <c r="CJ657" s="21"/>
      <c r="CK657" s="21"/>
      <c r="CL657" s="21"/>
      <c r="CM657" s="21"/>
      <c r="CN657" s="21"/>
      <c r="CO657" s="21"/>
      <c r="CP657" s="21"/>
      <c r="CQ657" s="21"/>
      <c r="CR657" s="21"/>
      <c r="CS657" s="21"/>
      <c r="CT657" s="21"/>
      <c r="CU657" s="21"/>
      <c r="CV657" s="21"/>
      <c r="CW657" s="21"/>
      <c r="CX657" s="21"/>
      <c r="CY657" s="21"/>
      <c r="CZ657" s="21"/>
      <c r="DA657" s="21"/>
      <c r="DB657" s="21"/>
      <c r="DC657" s="21"/>
      <c r="DD657" s="21"/>
      <c r="DE657" s="21"/>
      <c r="DF657" s="21"/>
      <c r="DG657" s="21"/>
      <c r="DH657" s="21"/>
      <c r="DI657" s="21"/>
      <c r="DJ657" s="21"/>
      <c r="DK657" s="21"/>
      <c r="DL657" s="21"/>
      <c r="DM657" s="21"/>
      <c r="DN657" s="21"/>
      <c r="DO657" s="21"/>
      <c r="DP657" s="21"/>
      <c r="DQ657" s="21"/>
      <c r="DR657" s="21"/>
      <c r="DS657" s="21"/>
      <c r="DT657" s="21"/>
      <c r="DU657" s="21"/>
      <c r="DV657" s="21"/>
    </row>
    <row r="658" spans="1:126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  <c r="BM658" s="21"/>
      <c r="BN658" s="21"/>
      <c r="BO658" s="21"/>
      <c r="BP658" s="21"/>
      <c r="BQ658" s="21"/>
      <c r="BR658" s="21"/>
      <c r="BS658" s="21"/>
      <c r="BT658" s="21"/>
      <c r="BU658" s="21"/>
      <c r="BV658" s="21"/>
      <c r="BW658" s="21"/>
      <c r="BX658" s="21"/>
      <c r="BY658" s="21"/>
      <c r="BZ658" s="21"/>
      <c r="CA658" s="21"/>
      <c r="CB658" s="21"/>
      <c r="CC658" s="21"/>
      <c r="CD658" s="21"/>
      <c r="CE658" s="21"/>
      <c r="CF658" s="21"/>
      <c r="CG658" s="21"/>
      <c r="CH658" s="21"/>
      <c r="CI658" s="21"/>
      <c r="CJ658" s="21"/>
      <c r="CK658" s="21"/>
      <c r="CL658" s="21"/>
      <c r="CM658" s="21"/>
      <c r="CN658" s="21"/>
      <c r="CO658" s="21"/>
      <c r="CP658" s="21"/>
      <c r="CQ658" s="21"/>
      <c r="CR658" s="21"/>
      <c r="CS658" s="21"/>
      <c r="CT658" s="21"/>
      <c r="CU658" s="21"/>
      <c r="CV658" s="21"/>
      <c r="CW658" s="21"/>
      <c r="CX658" s="21"/>
      <c r="CY658" s="21"/>
      <c r="CZ658" s="21"/>
      <c r="DA658" s="21"/>
      <c r="DB658" s="21"/>
      <c r="DC658" s="21"/>
      <c r="DD658" s="21"/>
      <c r="DE658" s="21"/>
      <c r="DF658" s="21"/>
      <c r="DG658" s="21"/>
      <c r="DH658" s="21"/>
      <c r="DI658" s="21"/>
      <c r="DJ658" s="21"/>
      <c r="DK658" s="21"/>
      <c r="DL658" s="21"/>
      <c r="DM658" s="21"/>
      <c r="DN658" s="21"/>
      <c r="DO658" s="21"/>
      <c r="DP658" s="21"/>
      <c r="DQ658" s="21"/>
      <c r="DR658" s="21"/>
      <c r="DS658" s="21"/>
      <c r="DT658" s="21"/>
      <c r="DU658" s="21"/>
      <c r="DV658" s="21"/>
    </row>
    <row r="659" spans="1:126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  <c r="BM659" s="21"/>
      <c r="BN659" s="21"/>
      <c r="BO659" s="21"/>
      <c r="BP659" s="21"/>
      <c r="BQ659" s="21"/>
      <c r="BR659" s="21"/>
      <c r="BS659" s="21"/>
      <c r="BT659" s="21"/>
      <c r="BU659" s="21"/>
      <c r="BV659" s="21"/>
      <c r="BW659" s="21"/>
      <c r="BX659" s="21"/>
      <c r="BY659" s="21"/>
      <c r="BZ659" s="21"/>
      <c r="CA659" s="21"/>
      <c r="CB659" s="21"/>
      <c r="CC659" s="21"/>
      <c r="CD659" s="21"/>
      <c r="CE659" s="21"/>
      <c r="CF659" s="21"/>
      <c r="CG659" s="21"/>
      <c r="CH659" s="21"/>
      <c r="CI659" s="21"/>
      <c r="CJ659" s="21"/>
      <c r="CK659" s="21"/>
      <c r="CL659" s="21"/>
      <c r="CM659" s="21"/>
      <c r="CN659" s="21"/>
      <c r="CO659" s="21"/>
      <c r="CP659" s="21"/>
      <c r="CQ659" s="21"/>
      <c r="CR659" s="21"/>
      <c r="CS659" s="21"/>
      <c r="CT659" s="21"/>
      <c r="CU659" s="21"/>
      <c r="CV659" s="21"/>
      <c r="CW659" s="21"/>
      <c r="CX659" s="21"/>
      <c r="CY659" s="21"/>
      <c r="CZ659" s="21"/>
      <c r="DA659" s="21"/>
      <c r="DB659" s="21"/>
      <c r="DC659" s="21"/>
      <c r="DD659" s="21"/>
      <c r="DE659" s="21"/>
      <c r="DF659" s="21"/>
      <c r="DG659" s="21"/>
      <c r="DH659" s="21"/>
      <c r="DI659" s="21"/>
      <c r="DJ659" s="21"/>
      <c r="DK659" s="21"/>
      <c r="DL659" s="21"/>
      <c r="DM659" s="21"/>
      <c r="DN659" s="21"/>
      <c r="DO659" s="21"/>
      <c r="DP659" s="21"/>
      <c r="DQ659" s="21"/>
      <c r="DR659" s="21"/>
      <c r="DS659" s="21"/>
      <c r="DT659" s="21"/>
      <c r="DU659" s="21"/>
      <c r="DV659" s="21"/>
    </row>
    <row r="660" spans="1:126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  <c r="BM660" s="21"/>
      <c r="BN660" s="21"/>
      <c r="BO660" s="21"/>
      <c r="BP660" s="21"/>
      <c r="BQ660" s="21"/>
      <c r="BR660" s="21"/>
      <c r="BS660" s="21"/>
      <c r="BT660" s="21"/>
      <c r="BU660" s="21"/>
      <c r="BV660" s="21"/>
      <c r="BW660" s="21"/>
      <c r="BX660" s="21"/>
      <c r="BY660" s="21"/>
      <c r="BZ660" s="21"/>
      <c r="CA660" s="21"/>
      <c r="CB660" s="21"/>
      <c r="CC660" s="21"/>
      <c r="CD660" s="21"/>
      <c r="CE660" s="21"/>
      <c r="CF660" s="21"/>
      <c r="CG660" s="21"/>
      <c r="CH660" s="21"/>
      <c r="CI660" s="21"/>
      <c r="CJ660" s="21"/>
      <c r="CK660" s="21"/>
      <c r="CL660" s="21"/>
      <c r="CM660" s="21"/>
      <c r="CN660" s="21"/>
      <c r="CO660" s="21"/>
      <c r="CP660" s="21"/>
      <c r="CQ660" s="21"/>
      <c r="CR660" s="21"/>
      <c r="CS660" s="21"/>
      <c r="CT660" s="21"/>
      <c r="CU660" s="21"/>
      <c r="CV660" s="21"/>
      <c r="CW660" s="21"/>
      <c r="CX660" s="21"/>
      <c r="CY660" s="21"/>
      <c r="CZ660" s="21"/>
      <c r="DA660" s="21"/>
      <c r="DB660" s="21"/>
      <c r="DC660" s="21"/>
      <c r="DD660" s="21"/>
      <c r="DE660" s="21"/>
      <c r="DF660" s="21"/>
      <c r="DG660" s="21"/>
      <c r="DH660" s="21"/>
      <c r="DI660" s="21"/>
      <c r="DJ660" s="21"/>
      <c r="DK660" s="21"/>
      <c r="DL660" s="21"/>
      <c r="DM660" s="21"/>
      <c r="DN660" s="21"/>
      <c r="DO660" s="21"/>
      <c r="DP660" s="21"/>
      <c r="DQ660" s="21"/>
      <c r="DR660" s="21"/>
      <c r="DS660" s="21"/>
      <c r="DT660" s="21"/>
      <c r="DU660" s="21"/>
      <c r="DV660" s="21"/>
    </row>
    <row r="661" spans="1:126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  <c r="BM661" s="21"/>
      <c r="BN661" s="21"/>
      <c r="BO661" s="21"/>
      <c r="BP661" s="21"/>
      <c r="BQ661" s="21"/>
      <c r="BR661" s="21"/>
      <c r="BS661" s="21"/>
      <c r="BT661" s="21"/>
      <c r="BU661" s="21"/>
      <c r="BV661" s="21"/>
      <c r="BW661" s="21"/>
      <c r="BX661" s="21"/>
      <c r="BY661" s="21"/>
      <c r="BZ661" s="21"/>
      <c r="CA661" s="21"/>
      <c r="CB661" s="21"/>
      <c r="CC661" s="21"/>
      <c r="CD661" s="21"/>
      <c r="CE661" s="21"/>
      <c r="CF661" s="21"/>
      <c r="CG661" s="21"/>
      <c r="CH661" s="21"/>
      <c r="CI661" s="21"/>
      <c r="CJ661" s="21"/>
      <c r="CK661" s="21"/>
      <c r="CL661" s="21"/>
      <c r="CM661" s="21"/>
      <c r="CN661" s="21"/>
      <c r="CO661" s="21"/>
      <c r="CP661" s="21"/>
      <c r="CQ661" s="21"/>
      <c r="CR661" s="21"/>
      <c r="CS661" s="21"/>
      <c r="CT661" s="21"/>
      <c r="CU661" s="21"/>
      <c r="CV661" s="21"/>
      <c r="CW661" s="21"/>
      <c r="CX661" s="21"/>
      <c r="CY661" s="21"/>
      <c r="CZ661" s="21"/>
      <c r="DA661" s="21"/>
      <c r="DB661" s="21"/>
      <c r="DC661" s="21"/>
      <c r="DD661" s="21"/>
      <c r="DE661" s="21"/>
      <c r="DF661" s="21"/>
      <c r="DG661" s="21"/>
      <c r="DH661" s="21"/>
      <c r="DI661" s="21"/>
      <c r="DJ661" s="21"/>
      <c r="DK661" s="21"/>
      <c r="DL661" s="21"/>
      <c r="DM661" s="21"/>
      <c r="DN661" s="21"/>
      <c r="DO661" s="21"/>
      <c r="DP661" s="21"/>
      <c r="DQ661" s="21"/>
      <c r="DR661" s="21"/>
      <c r="DS661" s="21"/>
      <c r="DT661" s="21"/>
      <c r="DU661" s="21"/>
      <c r="DV661" s="21"/>
    </row>
    <row r="662" spans="1:126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  <c r="BM662" s="21"/>
      <c r="BN662" s="21"/>
      <c r="BO662" s="21"/>
      <c r="BP662" s="21"/>
      <c r="BQ662" s="21"/>
      <c r="BR662" s="21"/>
      <c r="BS662" s="21"/>
      <c r="BT662" s="21"/>
      <c r="BU662" s="21"/>
      <c r="BV662" s="21"/>
      <c r="BW662" s="21"/>
      <c r="BX662" s="21"/>
      <c r="BY662" s="21"/>
      <c r="BZ662" s="21"/>
      <c r="CA662" s="21"/>
      <c r="CB662" s="21"/>
      <c r="CC662" s="21"/>
      <c r="CD662" s="21"/>
      <c r="CE662" s="21"/>
      <c r="CF662" s="21"/>
      <c r="CG662" s="21"/>
      <c r="CH662" s="21"/>
      <c r="CI662" s="21"/>
      <c r="CJ662" s="21"/>
      <c r="CK662" s="21"/>
      <c r="CL662" s="21"/>
      <c r="CM662" s="21"/>
      <c r="CN662" s="21"/>
      <c r="CO662" s="21"/>
      <c r="CP662" s="21"/>
      <c r="CQ662" s="21"/>
      <c r="CR662" s="21"/>
      <c r="CS662" s="21"/>
      <c r="CT662" s="21"/>
      <c r="CU662" s="21"/>
      <c r="CV662" s="21"/>
      <c r="CW662" s="21"/>
      <c r="CX662" s="21"/>
      <c r="CY662" s="21"/>
      <c r="CZ662" s="21"/>
      <c r="DA662" s="21"/>
      <c r="DB662" s="21"/>
      <c r="DC662" s="21"/>
      <c r="DD662" s="21"/>
      <c r="DE662" s="21"/>
      <c r="DF662" s="21"/>
      <c r="DG662" s="21"/>
      <c r="DH662" s="21"/>
      <c r="DI662" s="21"/>
      <c r="DJ662" s="21"/>
      <c r="DK662" s="21"/>
      <c r="DL662" s="21"/>
      <c r="DM662" s="21"/>
      <c r="DN662" s="21"/>
      <c r="DO662" s="21"/>
      <c r="DP662" s="21"/>
      <c r="DQ662" s="21"/>
      <c r="DR662" s="21"/>
      <c r="DS662" s="21"/>
      <c r="DT662" s="21"/>
      <c r="DU662" s="21"/>
      <c r="DV662" s="21"/>
    </row>
    <row r="663" spans="1:126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  <c r="BM663" s="21"/>
      <c r="BN663" s="21"/>
      <c r="BO663" s="21"/>
      <c r="BP663" s="21"/>
      <c r="BQ663" s="21"/>
      <c r="BR663" s="21"/>
      <c r="BS663" s="21"/>
      <c r="BT663" s="21"/>
      <c r="BU663" s="21"/>
      <c r="BV663" s="21"/>
      <c r="BW663" s="21"/>
      <c r="BX663" s="21"/>
      <c r="BY663" s="21"/>
      <c r="BZ663" s="21"/>
      <c r="CA663" s="21"/>
      <c r="CB663" s="21"/>
      <c r="CC663" s="21"/>
      <c r="CD663" s="21"/>
      <c r="CE663" s="21"/>
      <c r="CF663" s="21"/>
      <c r="CG663" s="21"/>
      <c r="CH663" s="21"/>
      <c r="CI663" s="21"/>
      <c r="CJ663" s="21"/>
      <c r="CK663" s="21"/>
      <c r="CL663" s="21"/>
      <c r="CM663" s="21"/>
      <c r="CN663" s="21"/>
      <c r="CO663" s="21"/>
      <c r="CP663" s="21"/>
      <c r="CQ663" s="21"/>
      <c r="CR663" s="21"/>
      <c r="CS663" s="21"/>
      <c r="CT663" s="21"/>
      <c r="CU663" s="21"/>
      <c r="CV663" s="21"/>
      <c r="CW663" s="21"/>
      <c r="CX663" s="21"/>
      <c r="CY663" s="21"/>
      <c r="CZ663" s="21"/>
      <c r="DA663" s="21"/>
      <c r="DB663" s="21"/>
      <c r="DC663" s="21"/>
      <c r="DD663" s="21"/>
      <c r="DE663" s="21"/>
      <c r="DF663" s="21"/>
      <c r="DG663" s="21"/>
      <c r="DH663" s="21"/>
      <c r="DI663" s="21"/>
      <c r="DJ663" s="21"/>
      <c r="DK663" s="21"/>
      <c r="DL663" s="21"/>
      <c r="DM663" s="21"/>
      <c r="DN663" s="21"/>
      <c r="DO663" s="21"/>
      <c r="DP663" s="21"/>
      <c r="DQ663" s="21"/>
      <c r="DR663" s="21"/>
      <c r="DS663" s="21"/>
      <c r="DT663" s="21"/>
      <c r="DU663" s="21"/>
      <c r="DV663" s="21"/>
    </row>
    <row r="664" spans="1:126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  <c r="BM664" s="21"/>
      <c r="BN664" s="21"/>
      <c r="BO664" s="21"/>
      <c r="BP664" s="21"/>
      <c r="BQ664" s="21"/>
      <c r="BR664" s="21"/>
      <c r="BS664" s="21"/>
      <c r="BT664" s="21"/>
      <c r="BU664" s="21"/>
      <c r="BV664" s="21"/>
      <c r="BW664" s="21"/>
      <c r="BX664" s="21"/>
      <c r="BY664" s="21"/>
      <c r="BZ664" s="21"/>
      <c r="CA664" s="21"/>
      <c r="CB664" s="21"/>
      <c r="CC664" s="21"/>
      <c r="CD664" s="21"/>
      <c r="CE664" s="21"/>
      <c r="CF664" s="21"/>
      <c r="CG664" s="21"/>
      <c r="CH664" s="21"/>
      <c r="CI664" s="21"/>
      <c r="CJ664" s="21"/>
      <c r="CK664" s="21"/>
      <c r="CL664" s="21"/>
      <c r="CM664" s="21"/>
      <c r="CN664" s="21"/>
      <c r="CO664" s="21"/>
      <c r="CP664" s="21"/>
      <c r="CQ664" s="21"/>
      <c r="CR664" s="21"/>
      <c r="CS664" s="21"/>
      <c r="CT664" s="21"/>
      <c r="CU664" s="21"/>
      <c r="CV664" s="21"/>
      <c r="CW664" s="21"/>
      <c r="CX664" s="21"/>
      <c r="CY664" s="21"/>
      <c r="CZ664" s="21"/>
      <c r="DA664" s="21"/>
      <c r="DB664" s="21"/>
      <c r="DC664" s="21"/>
      <c r="DD664" s="21"/>
      <c r="DE664" s="21"/>
      <c r="DF664" s="21"/>
      <c r="DG664" s="21"/>
      <c r="DH664" s="21"/>
      <c r="DI664" s="21"/>
      <c r="DJ664" s="21"/>
      <c r="DK664" s="21"/>
      <c r="DL664" s="21"/>
      <c r="DM664" s="21"/>
      <c r="DN664" s="21"/>
      <c r="DO664" s="21"/>
      <c r="DP664" s="21"/>
      <c r="DQ664" s="21"/>
      <c r="DR664" s="21"/>
      <c r="DS664" s="21"/>
      <c r="DT664" s="21"/>
      <c r="DU664" s="21"/>
      <c r="DV664" s="21"/>
    </row>
    <row r="665" spans="1:126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  <c r="BM665" s="21"/>
      <c r="BN665" s="21"/>
      <c r="BO665" s="21"/>
      <c r="BP665" s="21"/>
      <c r="BQ665" s="21"/>
      <c r="BR665" s="21"/>
      <c r="BS665" s="21"/>
      <c r="BT665" s="21"/>
      <c r="BU665" s="21"/>
      <c r="BV665" s="21"/>
      <c r="BW665" s="21"/>
      <c r="BX665" s="21"/>
      <c r="BY665" s="21"/>
      <c r="BZ665" s="21"/>
      <c r="CA665" s="21"/>
      <c r="CB665" s="21"/>
      <c r="CC665" s="21"/>
      <c r="CD665" s="21"/>
      <c r="CE665" s="21"/>
      <c r="CF665" s="21"/>
      <c r="CG665" s="21"/>
      <c r="CH665" s="21"/>
      <c r="CI665" s="21"/>
      <c r="CJ665" s="21"/>
      <c r="CK665" s="21"/>
      <c r="CL665" s="21"/>
      <c r="CM665" s="21"/>
      <c r="CN665" s="21"/>
      <c r="CO665" s="21"/>
      <c r="CP665" s="21"/>
      <c r="CQ665" s="21"/>
      <c r="CR665" s="21"/>
      <c r="CS665" s="21"/>
      <c r="CT665" s="21"/>
      <c r="CU665" s="21"/>
      <c r="CV665" s="21"/>
      <c r="CW665" s="21"/>
      <c r="CX665" s="21"/>
      <c r="CY665" s="21"/>
      <c r="CZ665" s="21"/>
      <c r="DA665" s="21"/>
      <c r="DB665" s="21"/>
      <c r="DC665" s="21"/>
      <c r="DD665" s="21"/>
      <c r="DE665" s="21"/>
      <c r="DF665" s="21"/>
      <c r="DG665" s="21"/>
      <c r="DH665" s="21"/>
      <c r="DI665" s="21"/>
      <c r="DJ665" s="21"/>
      <c r="DK665" s="21"/>
      <c r="DL665" s="21"/>
      <c r="DM665" s="21"/>
      <c r="DN665" s="21"/>
      <c r="DO665" s="21"/>
      <c r="DP665" s="21"/>
      <c r="DQ665" s="21"/>
      <c r="DR665" s="21"/>
      <c r="DS665" s="21"/>
      <c r="DT665" s="21"/>
      <c r="DU665" s="21"/>
      <c r="DV665" s="21"/>
    </row>
    <row r="666" spans="1:12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  <c r="BM666" s="21"/>
      <c r="BN666" s="21"/>
      <c r="BO666" s="21"/>
      <c r="BP666" s="21"/>
      <c r="BQ666" s="21"/>
      <c r="BR666" s="21"/>
      <c r="BS666" s="21"/>
      <c r="BT666" s="21"/>
      <c r="BU666" s="21"/>
      <c r="BV666" s="21"/>
      <c r="BW666" s="21"/>
      <c r="BX666" s="21"/>
      <c r="BY666" s="21"/>
      <c r="BZ666" s="21"/>
      <c r="CA666" s="21"/>
      <c r="CB666" s="21"/>
      <c r="CC666" s="21"/>
      <c r="CD666" s="21"/>
      <c r="CE666" s="21"/>
      <c r="CF666" s="21"/>
      <c r="CG666" s="21"/>
      <c r="CH666" s="21"/>
      <c r="CI666" s="21"/>
      <c r="CJ666" s="21"/>
      <c r="CK666" s="21"/>
      <c r="CL666" s="21"/>
      <c r="CM666" s="21"/>
      <c r="CN666" s="21"/>
      <c r="CO666" s="21"/>
      <c r="CP666" s="21"/>
      <c r="CQ666" s="21"/>
      <c r="CR666" s="21"/>
      <c r="CS666" s="21"/>
      <c r="CT666" s="21"/>
      <c r="CU666" s="21"/>
      <c r="CV666" s="21"/>
      <c r="CW666" s="21"/>
      <c r="CX666" s="21"/>
      <c r="CY666" s="21"/>
      <c r="CZ666" s="21"/>
      <c r="DA666" s="21"/>
      <c r="DB666" s="21"/>
      <c r="DC666" s="21"/>
      <c r="DD666" s="21"/>
      <c r="DE666" s="21"/>
      <c r="DF666" s="21"/>
      <c r="DG666" s="21"/>
      <c r="DH666" s="21"/>
      <c r="DI666" s="21"/>
      <c r="DJ666" s="21"/>
      <c r="DK666" s="21"/>
      <c r="DL666" s="21"/>
      <c r="DM666" s="21"/>
      <c r="DN666" s="21"/>
      <c r="DO666" s="21"/>
      <c r="DP666" s="21"/>
      <c r="DQ666" s="21"/>
      <c r="DR666" s="21"/>
      <c r="DS666" s="21"/>
      <c r="DT666" s="21"/>
      <c r="DU666" s="21"/>
      <c r="DV666" s="21"/>
    </row>
    <row r="667" spans="1:126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  <c r="BM667" s="21"/>
      <c r="BN667" s="21"/>
      <c r="BO667" s="21"/>
      <c r="BP667" s="21"/>
      <c r="BQ667" s="21"/>
      <c r="BR667" s="21"/>
      <c r="BS667" s="21"/>
      <c r="BT667" s="21"/>
      <c r="BU667" s="21"/>
      <c r="BV667" s="21"/>
      <c r="BW667" s="21"/>
      <c r="BX667" s="21"/>
      <c r="BY667" s="21"/>
      <c r="BZ667" s="21"/>
      <c r="CA667" s="21"/>
      <c r="CB667" s="21"/>
      <c r="CC667" s="21"/>
      <c r="CD667" s="21"/>
      <c r="CE667" s="21"/>
      <c r="CF667" s="21"/>
      <c r="CG667" s="21"/>
      <c r="CH667" s="21"/>
      <c r="CI667" s="21"/>
      <c r="CJ667" s="21"/>
      <c r="CK667" s="21"/>
      <c r="CL667" s="21"/>
      <c r="CM667" s="21"/>
      <c r="CN667" s="21"/>
      <c r="CO667" s="21"/>
      <c r="CP667" s="21"/>
      <c r="CQ667" s="21"/>
      <c r="CR667" s="21"/>
      <c r="CS667" s="21"/>
      <c r="CT667" s="21"/>
      <c r="CU667" s="21"/>
      <c r="CV667" s="21"/>
      <c r="CW667" s="21"/>
      <c r="CX667" s="21"/>
      <c r="CY667" s="21"/>
      <c r="CZ667" s="21"/>
      <c r="DA667" s="21"/>
      <c r="DB667" s="21"/>
      <c r="DC667" s="21"/>
      <c r="DD667" s="21"/>
      <c r="DE667" s="21"/>
      <c r="DF667" s="21"/>
      <c r="DG667" s="21"/>
      <c r="DH667" s="21"/>
      <c r="DI667" s="21"/>
      <c r="DJ667" s="21"/>
      <c r="DK667" s="21"/>
      <c r="DL667" s="21"/>
      <c r="DM667" s="21"/>
      <c r="DN667" s="21"/>
      <c r="DO667" s="21"/>
      <c r="DP667" s="21"/>
      <c r="DQ667" s="21"/>
      <c r="DR667" s="21"/>
      <c r="DS667" s="21"/>
      <c r="DT667" s="21"/>
      <c r="DU667" s="21"/>
      <c r="DV667" s="21"/>
    </row>
    <row r="668" spans="1:126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  <c r="BM668" s="21"/>
      <c r="BN668" s="21"/>
      <c r="BO668" s="21"/>
      <c r="BP668" s="21"/>
      <c r="BQ668" s="21"/>
      <c r="BR668" s="21"/>
      <c r="BS668" s="21"/>
      <c r="BT668" s="21"/>
      <c r="BU668" s="21"/>
      <c r="BV668" s="21"/>
      <c r="BW668" s="21"/>
      <c r="BX668" s="21"/>
      <c r="BY668" s="21"/>
      <c r="BZ668" s="21"/>
      <c r="CA668" s="21"/>
      <c r="CB668" s="21"/>
      <c r="CC668" s="21"/>
      <c r="CD668" s="21"/>
      <c r="CE668" s="21"/>
      <c r="CF668" s="21"/>
      <c r="CG668" s="21"/>
      <c r="CH668" s="21"/>
      <c r="CI668" s="21"/>
      <c r="CJ668" s="21"/>
      <c r="CK668" s="21"/>
      <c r="CL668" s="21"/>
      <c r="CM668" s="21"/>
      <c r="CN668" s="21"/>
      <c r="CO668" s="21"/>
      <c r="CP668" s="21"/>
      <c r="CQ668" s="21"/>
      <c r="CR668" s="21"/>
      <c r="CS668" s="21"/>
      <c r="CT668" s="21"/>
      <c r="CU668" s="21"/>
      <c r="CV668" s="21"/>
      <c r="CW668" s="21"/>
      <c r="CX668" s="21"/>
      <c r="CY668" s="21"/>
      <c r="CZ668" s="21"/>
      <c r="DA668" s="21"/>
      <c r="DB668" s="21"/>
      <c r="DC668" s="21"/>
      <c r="DD668" s="21"/>
      <c r="DE668" s="21"/>
      <c r="DF668" s="21"/>
      <c r="DG668" s="21"/>
      <c r="DH668" s="21"/>
      <c r="DI668" s="21"/>
      <c r="DJ668" s="21"/>
      <c r="DK668" s="21"/>
      <c r="DL668" s="21"/>
      <c r="DM668" s="21"/>
      <c r="DN668" s="21"/>
      <c r="DO668" s="21"/>
      <c r="DP668" s="21"/>
      <c r="DQ668" s="21"/>
      <c r="DR668" s="21"/>
      <c r="DS668" s="21"/>
      <c r="DT668" s="21"/>
      <c r="DU668" s="21"/>
      <c r="DV668" s="21"/>
    </row>
    <row r="669" spans="1:126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  <c r="BM669" s="21"/>
      <c r="BN669" s="21"/>
      <c r="BO669" s="21"/>
      <c r="BP669" s="21"/>
      <c r="BQ669" s="21"/>
      <c r="BR669" s="21"/>
      <c r="BS669" s="21"/>
      <c r="BT669" s="21"/>
      <c r="BU669" s="21"/>
      <c r="BV669" s="21"/>
      <c r="BW669" s="21"/>
      <c r="BX669" s="21"/>
      <c r="BY669" s="21"/>
      <c r="BZ669" s="21"/>
      <c r="CA669" s="21"/>
      <c r="CB669" s="21"/>
      <c r="CC669" s="21"/>
      <c r="CD669" s="21"/>
      <c r="CE669" s="21"/>
      <c r="CF669" s="21"/>
      <c r="CG669" s="21"/>
      <c r="CH669" s="21"/>
      <c r="CI669" s="21"/>
      <c r="CJ669" s="21"/>
      <c r="CK669" s="21"/>
      <c r="CL669" s="21"/>
      <c r="CM669" s="21"/>
      <c r="CN669" s="21"/>
      <c r="CO669" s="21"/>
      <c r="CP669" s="21"/>
      <c r="CQ669" s="21"/>
      <c r="CR669" s="21"/>
      <c r="CS669" s="21"/>
      <c r="CT669" s="21"/>
      <c r="CU669" s="21"/>
      <c r="CV669" s="21"/>
      <c r="CW669" s="21"/>
      <c r="CX669" s="21"/>
      <c r="CY669" s="21"/>
      <c r="CZ669" s="21"/>
      <c r="DA669" s="21"/>
      <c r="DB669" s="21"/>
      <c r="DC669" s="21"/>
      <c r="DD669" s="21"/>
      <c r="DE669" s="21"/>
      <c r="DF669" s="21"/>
      <c r="DG669" s="21"/>
      <c r="DH669" s="21"/>
      <c r="DI669" s="21"/>
      <c r="DJ669" s="21"/>
      <c r="DK669" s="21"/>
      <c r="DL669" s="21"/>
      <c r="DM669" s="21"/>
      <c r="DN669" s="21"/>
      <c r="DO669" s="21"/>
      <c r="DP669" s="21"/>
      <c r="DQ669" s="21"/>
      <c r="DR669" s="21"/>
      <c r="DS669" s="21"/>
      <c r="DT669" s="21"/>
      <c r="DU669" s="21"/>
      <c r="DV669" s="21"/>
    </row>
    <row r="670" spans="1:126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  <c r="BM670" s="21"/>
      <c r="BN670" s="21"/>
      <c r="BO670" s="21"/>
      <c r="BP670" s="21"/>
      <c r="BQ670" s="21"/>
      <c r="BR670" s="21"/>
      <c r="BS670" s="21"/>
      <c r="BT670" s="21"/>
      <c r="BU670" s="21"/>
      <c r="BV670" s="21"/>
      <c r="BW670" s="21"/>
      <c r="BX670" s="21"/>
      <c r="BY670" s="21"/>
      <c r="BZ670" s="21"/>
      <c r="CA670" s="21"/>
      <c r="CB670" s="21"/>
      <c r="CC670" s="21"/>
      <c r="CD670" s="21"/>
      <c r="CE670" s="21"/>
      <c r="CF670" s="21"/>
      <c r="CG670" s="21"/>
      <c r="CH670" s="21"/>
      <c r="CI670" s="21"/>
      <c r="CJ670" s="21"/>
      <c r="CK670" s="21"/>
      <c r="CL670" s="21"/>
      <c r="CM670" s="21"/>
      <c r="CN670" s="21"/>
      <c r="CO670" s="21"/>
      <c r="CP670" s="21"/>
      <c r="CQ670" s="21"/>
      <c r="CR670" s="21"/>
      <c r="CS670" s="21"/>
      <c r="CT670" s="21"/>
      <c r="CU670" s="21"/>
      <c r="CV670" s="21"/>
      <c r="CW670" s="21"/>
      <c r="CX670" s="21"/>
      <c r="CY670" s="21"/>
      <c r="CZ670" s="21"/>
      <c r="DA670" s="21"/>
      <c r="DB670" s="21"/>
      <c r="DC670" s="21"/>
      <c r="DD670" s="21"/>
      <c r="DE670" s="21"/>
      <c r="DF670" s="21"/>
      <c r="DG670" s="21"/>
      <c r="DH670" s="21"/>
      <c r="DI670" s="21"/>
      <c r="DJ670" s="21"/>
      <c r="DK670" s="21"/>
      <c r="DL670" s="21"/>
      <c r="DM670" s="21"/>
      <c r="DN670" s="21"/>
      <c r="DO670" s="21"/>
      <c r="DP670" s="21"/>
      <c r="DQ670" s="21"/>
      <c r="DR670" s="21"/>
      <c r="DS670" s="21"/>
      <c r="DT670" s="21"/>
      <c r="DU670" s="21"/>
      <c r="DV670" s="21"/>
    </row>
    <row r="671" spans="1:126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  <c r="BM671" s="21"/>
      <c r="BN671" s="21"/>
      <c r="BO671" s="21"/>
      <c r="BP671" s="21"/>
      <c r="BQ671" s="21"/>
      <c r="BR671" s="21"/>
      <c r="BS671" s="21"/>
      <c r="BT671" s="21"/>
      <c r="BU671" s="21"/>
      <c r="BV671" s="21"/>
      <c r="BW671" s="21"/>
      <c r="BX671" s="21"/>
      <c r="BY671" s="21"/>
      <c r="BZ671" s="21"/>
      <c r="CA671" s="21"/>
      <c r="CB671" s="21"/>
      <c r="CC671" s="21"/>
      <c r="CD671" s="21"/>
      <c r="CE671" s="21"/>
      <c r="CF671" s="21"/>
      <c r="CG671" s="21"/>
      <c r="CH671" s="21"/>
      <c r="CI671" s="21"/>
      <c r="CJ671" s="21"/>
      <c r="CK671" s="21"/>
      <c r="CL671" s="21"/>
      <c r="CM671" s="21"/>
      <c r="CN671" s="21"/>
      <c r="CO671" s="21"/>
      <c r="CP671" s="21"/>
      <c r="CQ671" s="21"/>
      <c r="CR671" s="21"/>
      <c r="CS671" s="21"/>
      <c r="CT671" s="21"/>
      <c r="CU671" s="21"/>
      <c r="CV671" s="21"/>
      <c r="CW671" s="21"/>
      <c r="CX671" s="21"/>
      <c r="CY671" s="21"/>
      <c r="CZ671" s="21"/>
      <c r="DA671" s="21"/>
      <c r="DB671" s="21"/>
      <c r="DC671" s="21"/>
      <c r="DD671" s="21"/>
      <c r="DE671" s="21"/>
      <c r="DF671" s="21"/>
      <c r="DG671" s="21"/>
      <c r="DH671" s="21"/>
      <c r="DI671" s="21"/>
      <c r="DJ671" s="21"/>
      <c r="DK671" s="21"/>
      <c r="DL671" s="21"/>
      <c r="DM671" s="21"/>
      <c r="DN671" s="21"/>
      <c r="DO671" s="21"/>
      <c r="DP671" s="21"/>
      <c r="DQ671" s="21"/>
      <c r="DR671" s="21"/>
      <c r="DS671" s="21"/>
      <c r="DT671" s="21"/>
      <c r="DU671" s="21"/>
      <c r="DV671" s="21"/>
    </row>
    <row r="672" spans="1:126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  <c r="BM672" s="21"/>
      <c r="BN672" s="21"/>
      <c r="BO672" s="21"/>
      <c r="BP672" s="21"/>
      <c r="BQ672" s="21"/>
      <c r="BR672" s="21"/>
      <c r="BS672" s="21"/>
      <c r="BT672" s="21"/>
      <c r="BU672" s="21"/>
      <c r="BV672" s="21"/>
      <c r="BW672" s="21"/>
      <c r="BX672" s="21"/>
      <c r="BY672" s="21"/>
      <c r="BZ672" s="21"/>
      <c r="CA672" s="21"/>
      <c r="CB672" s="21"/>
      <c r="CC672" s="21"/>
      <c r="CD672" s="21"/>
      <c r="CE672" s="21"/>
      <c r="CF672" s="21"/>
      <c r="CG672" s="21"/>
      <c r="CH672" s="21"/>
      <c r="CI672" s="21"/>
      <c r="CJ672" s="21"/>
      <c r="CK672" s="21"/>
      <c r="CL672" s="21"/>
      <c r="CM672" s="21"/>
      <c r="CN672" s="21"/>
      <c r="CO672" s="21"/>
      <c r="CP672" s="21"/>
      <c r="CQ672" s="21"/>
      <c r="CR672" s="21"/>
      <c r="CS672" s="21"/>
      <c r="CT672" s="21"/>
      <c r="CU672" s="21"/>
      <c r="CV672" s="21"/>
      <c r="CW672" s="21"/>
      <c r="CX672" s="21"/>
      <c r="CY672" s="21"/>
      <c r="CZ672" s="21"/>
      <c r="DA672" s="21"/>
      <c r="DB672" s="21"/>
      <c r="DC672" s="21"/>
      <c r="DD672" s="21"/>
      <c r="DE672" s="21"/>
      <c r="DF672" s="21"/>
      <c r="DG672" s="21"/>
      <c r="DH672" s="21"/>
      <c r="DI672" s="21"/>
      <c r="DJ672" s="21"/>
      <c r="DK672" s="21"/>
      <c r="DL672" s="21"/>
      <c r="DM672" s="21"/>
      <c r="DN672" s="21"/>
      <c r="DO672" s="21"/>
      <c r="DP672" s="21"/>
      <c r="DQ672" s="21"/>
      <c r="DR672" s="21"/>
      <c r="DS672" s="21"/>
      <c r="DT672" s="21"/>
      <c r="DU672" s="21"/>
      <c r="DV672" s="21"/>
    </row>
    <row r="673" spans="1:126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  <c r="BM673" s="21"/>
      <c r="BN673" s="21"/>
      <c r="BO673" s="21"/>
      <c r="BP673" s="21"/>
      <c r="BQ673" s="21"/>
      <c r="BR673" s="21"/>
      <c r="BS673" s="21"/>
      <c r="BT673" s="21"/>
      <c r="BU673" s="21"/>
      <c r="BV673" s="21"/>
      <c r="BW673" s="21"/>
      <c r="BX673" s="21"/>
      <c r="BY673" s="21"/>
      <c r="BZ673" s="21"/>
      <c r="CA673" s="21"/>
      <c r="CB673" s="21"/>
      <c r="CC673" s="21"/>
      <c r="CD673" s="21"/>
      <c r="CE673" s="21"/>
      <c r="CF673" s="21"/>
      <c r="CG673" s="21"/>
      <c r="CH673" s="21"/>
      <c r="CI673" s="21"/>
      <c r="CJ673" s="21"/>
      <c r="CK673" s="21"/>
      <c r="CL673" s="21"/>
      <c r="CM673" s="21"/>
      <c r="CN673" s="21"/>
      <c r="CO673" s="21"/>
      <c r="CP673" s="21"/>
      <c r="CQ673" s="21"/>
      <c r="CR673" s="21"/>
      <c r="CS673" s="21"/>
      <c r="CT673" s="21"/>
      <c r="CU673" s="21"/>
      <c r="CV673" s="21"/>
      <c r="CW673" s="21"/>
      <c r="CX673" s="21"/>
      <c r="CY673" s="21"/>
      <c r="CZ673" s="21"/>
      <c r="DA673" s="21"/>
      <c r="DB673" s="21"/>
      <c r="DC673" s="21"/>
      <c r="DD673" s="21"/>
      <c r="DE673" s="21"/>
      <c r="DF673" s="21"/>
      <c r="DG673" s="21"/>
      <c r="DH673" s="21"/>
      <c r="DI673" s="21"/>
      <c r="DJ673" s="21"/>
      <c r="DK673" s="21"/>
      <c r="DL673" s="21"/>
      <c r="DM673" s="21"/>
      <c r="DN673" s="21"/>
      <c r="DO673" s="21"/>
      <c r="DP673" s="21"/>
      <c r="DQ673" s="21"/>
      <c r="DR673" s="21"/>
      <c r="DS673" s="21"/>
      <c r="DT673" s="21"/>
      <c r="DU673" s="21"/>
      <c r="DV673" s="21"/>
    </row>
    <row r="674" spans="1:126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  <c r="BM674" s="21"/>
      <c r="BN674" s="21"/>
      <c r="BO674" s="21"/>
      <c r="BP674" s="21"/>
      <c r="BQ674" s="21"/>
      <c r="BR674" s="21"/>
      <c r="BS674" s="21"/>
      <c r="BT674" s="21"/>
      <c r="BU674" s="21"/>
      <c r="BV674" s="21"/>
      <c r="BW674" s="21"/>
      <c r="BX674" s="21"/>
      <c r="BY674" s="21"/>
      <c r="BZ674" s="21"/>
      <c r="CA674" s="21"/>
      <c r="CB674" s="21"/>
      <c r="CC674" s="21"/>
      <c r="CD674" s="21"/>
      <c r="CE674" s="21"/>
      <c r="CF674" s="21"/>
      <c r="CG674" s="21"/>
      <c r="CH674" s="21"/>
      <c r="CI674" s="21"/>
      <c r="CJ674" s="21"/>
      <c r="CK674" s="21"/>
      <c r="CL674" s="21"/>
      <c r="CM674" s="21"/>
      <c r="CN674" s="21"/>
      <c r="CO674" s="21"/>
      <c r="CP674" s="21"/>
      <c r="CQ674" s="21"/>
      <c r="CR674" s="21"/>
      <c r="CS674" s="21"/>
      <c r="CT674" s="21"/>
      <c r="CU674" s="21"/>
      <c r="CV674" s="21"/>
      <c r="CW674" s="21"/>
      <c r="CX674" s="21"/>
      <c r="CY674" s="21"/>
      <c r="CZ674" s="21"/>
      <c r="DA674" s="21"/>
      <c r="DB674" s="21"/>
      <c r="DC674" s="21"/>
      <c r="DD674" s="21"/>
      <c r="DE674" s="21"/>
      <c r="DF674" s="21"/>
      <c r="DG674" s="21"/>
      <c r="DH674" s="21"/>
      <c r="DI674" s="21"/>
      <c r="DJ674" s="21"/>
      <c r="DK674" s="21"/>
      <c r="DL674" s="21"/>
      <c r="DM674" s="21"/>
      <c r="DN674" s="21"/>
      <c r="DO674" s="21"/>
      <c r="DP674" s="21"/>
      <c r="DQ674" s="21"/>
      <c r="DR674" s="21"/>
      <c r="DS674" s="21"/>
      <c r="DT674" s="21"/>
      <c r="DU674" s="21"/>
      <c r="DV674" s="21"/>
    </row>
    <row r="675" spans="1:126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  <c r="BM675" s="21"/>
      <c r="BN675" s="21"/>
      <c r="BO675" s="21"/>
      <c r="BP675" s="21"/>
      <c r="BQ675" s="21"/>
      <c r="BR675" s="21"/>
      <c r="BS675" s="21"/>
      <c r="BT675" s="21"/>
      <c r="BU675" s="21"/>
      <c r="BV675" s="21"/>
      <c r="BW675" s="21"/>
      <c r="BX675" s="21"/>
      <c r="BY675" s="21"/>
      <c r="BZ675" s="21"/>
      <c r="CA675" s="21"/>
      <c r="CB675" s="21"/>
      <c r="CC675" s="21"/>
      <c r="CD675" s="21"/>
      <c r="CE675" s="21"/>
      <c r="CF675" s="21"/>
      <c r="CG675" s="21"/>
      <c r="CH675" s="21"/>
      <c r="CI675" s="21"/>
      <c r="CJ675" s="21"/>
      <c r="CK675" s="21"/>
      <c r="CL675" s="21"/>
      <c r="CM675" s="21"/>
      <c r="CN675" s="21"/>
      <c r="CO675" s="21"/>
      <c r="CP675" s="21"/>
      <c r="CQ675" s="21"/>
      <c r="CR675" s="21"/>
      <c r="CS675" s="21"/>
      <c r="CT675" s="21"/>
      <c r="CU675" s="21"/>
      <c r="CV675" s="21"/>
      <c r="CW675" s="21"/>
      <c r="CX675" s="21"/>
      <c r="CY675" s="21"/>
      <c r="CZ675" s="21"/>
      <c r="DA675" s="21"/>
      <c r="DB675" s="21"/>
      <c r="DC675" s="21"/>
      <c r="DD675" s="21"/>
      <c r="DE675" s="21"/>
      <c r="DF675" s="21"/>
      <c r="DG675" s="21"/>
      <c r="DH675" s="21"/>
      <c r="DI675" s="21"/>
      <c r="DJ675" s="21"/>
      <c r="DK675" s="21"/>
      <c r="DL675" s="21"/>
      <c r="DM675" s="21"/>
      <c r="DN675" s="21"/>
      <c r="DO675" s="21"/>
      <c r="DP675" s="21"/>
      <c r="DQ675" s="21"/>
      <c r="DR675" s="21"/>
      <c r="DS675" s="21"/>
      <c r="DT675" s="21"/>
      <c r="DU675" s="21"/>
      <c r="DV675" s="21"/>
    </row>
    <row r="676" spans="1:12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  <c r="BM676" s="21"/>
      <c r="BN676" s="21"/>
      <c r="BO676" s="21"/>
      <c r="BP676" s="21"/>
      <c r="BQ676" s="21"/>
      <c r="BR676" s="21"/>
      <c r="BS676" s="21"/>
      <c r="BT676" s="21"/>
      <c r="BU676" s="21"/>
      <c r="BV676" s="21"/>
      <c r="BW676" s="21"/>
      <c r="BX676" s="21"/>
      <c r="BY676" s="21"/>
      <c r="BZ676" s="21"/>
      <c r="CA676" s="21"/>
      <c r="CB676" s="21"/>
      <c r="CC676" s="21"/>
      <c r="CD676" s="21"/>
      <c r="CE676" s="21"/>
      <c r="CF676" s="21"/>
      <c r="CG676" s="21"/>
      <c r="CH676" s="21"/>
      <c r="CI676" s="21"/>
      <c r="CJ676" s="21"/>
      <c r="CK676" s="21"/>
      <c r="CL676" s="21"/>
      <c r="CM676" s="21"/>
      <c r="CN676" s="21"/>
      <c r="CO676" s="21"/>
      <c r="CP676" s="21"/>
      <c r="CQ676" s="21"/>
      <c r="CR676" s="21"/>
      <c r="CS676" s="21"/>
      <c r="CT676" s="21"/>
      <c r="CU676" s="21"/>
      <c r="CV676" s="21"/>
      <c r="CW676" s="21"/>
      <c r="CX676" s="21"/>
      <c r="CY676" s="21"/>
      <c r="CZ676" s="21"/>
      <c r="DA676" s="21"/>
      <c r="DB676" s="21"/>
      <c r="DC676" s="21"/>
      <c r="DD676" s="21"/>
      <c r="DE676" s="21"/>
      <c r="DF676" s="21"/>
      <c r="DG676" s="21"/>
      <c r="DH676" s="21"/>
      <c r="DI676" s="21"/>
      <c r="DJ676" s="21"/>
      <c r="DK676" s="21"/>
      <c r="DL676" s="21"/>
      <c r="DM676" s="21"/>
      <c r="DN676" s="21"/>
      <c r="DO676" s="21"/>
      <c r="DP676" s="21"/>
      <c r="DQ676" s="21"/>
      <c r="DR676" s="21"/>
      <c r="DS676" s="21"/>
      <c r="DT676" s="21"/>
      <c r="DU676" s="21"/>
      <c r="DV676" s="21"/>
    </row>
    <row r="677" spans="1:126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  <c r="BM677" s="21"/>
      <c r="BN677" s="21"/>
      <c r="BO677" s="21"/>
      <c r="BP677" s="21"/>
      <c r="BQ677" s="21"/>
      <c r="BR677" s="21"/>
      <c r="BS677" s="21"/>
      <c r="BT677" s="21"/>
      <c r="BU677" s="21"/>
      <c r="BV677" s="21"/>
      <c r="BW677" s="21"/>
      <c r="BX677" s="21"/>
      <c r="BY677" s="21"/>
      <c r="BZ677" s="21"/>
      <c r="CA677" s="21"/>
      <c r="CB677" s="21"/>
      <c r="CC677" s="21"/>
      <c r="CD677" s="21"/>
      <c r="CE677" s="21"/>
      <c r="CF677" s="21"/>
      <c r="CG677" s="21"/>
      <c r="CH677" s="21"/>
      <c r="CI677" s="21"/>
      <c r="CJ677" s="21"/>
      <c r="CK677" s="21"/>
      <c r="CL677" s="21"/>
      <c r="CM677" s="21"/>
      <c r="CN677" s="21"/>
      <c r="CO677" s="21"/>
      <c r="CP677" s="21"/>
      <c r="CQ677" s="21"/>
      <c r="CR677" s="21"/>
      <c r="CS677" s="21"/>
      <c r="CT677" s="21"/>
      <c r="CU677" s="21"/>
      <c r="CV677" s="21"/>
      <c r="CW677" s="21"/>
      <c r="CX677" s="21"/>
      <c r="CY677" s="21"/>
      <c r="CZ677" s="21"/>
      <c r="DA677" s="21"/>
      <c r="DB677" s="21"/>
      <c r="DC677" s="21"/>
      <c r="DD677" s="21"/>
      <c r="DE677" s="21"/>
      <c r="DF677" s="21"/>
      <c r="DG677" s="21"/>
      <c r="DH677" s="21"/>
      <c r="DI677" s="21"/>
      <c r="DJ677" s="21"/>
      <c r="DK677" s="21"/>
      <c r="DL677" s="21"/>
      <c r="DM677" s="21"/>
      <c r="DN677" s="21"/>
      <c r="DO677" s="21"/>
      <c r="DP677" s="21"/>
      <c r="DQ677" s="21"/>
      <c r="DR677" s="21"/>
      <c r="DS677" s="21"/>
      <c r="DT677" s="21"/>
      <c r="DU677" s="21"/>
      <c r="DV677" s="21"/>
    </row>
    <row r="678" spans="1:126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  <c r="BM678" s="21"/>
      <c r="BN678" s="21"/>
      <c r="BO678" s="21"/>
      <c r="BP678" s="21"/>
      <c r="BQ678" s="21"/>
      <c r="BR678" s="21"/>
      <c r="BS678" s="21"/>
      <c r="BT678" s="21"/>
      <c r="BU678" s="21"/>
      <c r="BV678" s="21"/>
      <c r="BW678" s="21"/>
      <c r="BX678" s="21"/>
      <c r="BY678" s="21"/>
      <c r="BZ678" s="21"/>
      <c r="CA678" s="21"/>
      <c r="CB678" s="21"/>
      <c r="CC678" s="21"/>
      <c r="CD678" s="21"/>
      <c r="CE678" s="21"/>
      <c r="CF678" s="21"/>
      <c r="CG678" s="21"/>
      <c r="CH678" s="21"/>
      <c r="CI678" s="21"/>
      <c r="CJ678" s="21"/>
      <c r="CK678" s="21"/>
      <c r="CL678" s="21"/>
      <c r="CM678" s="21"/>
      <c r="CN678" s="21"/>
      <c r="CO678" s="21"/>
      <c r="CP678" s="21"/>
      <c r="CQ678" s="21"/>
      <c r="CR678" s="21"/>
      <c r="CS678" s="21"/>
      <c r="CT678" s="21"/>
      <c r="CU678" s="21"/>
      <c r="CV678" s="21"/>
      <c r="CW678" s="21"/>
      <c r="CX678" s="21"/>
      <c r="CY678" s="21"/>
      <c r="CZ678" s="21"/>
      <c r="DA678" s="21"/>
      <c r="DB678" s="21"/>
      <c r="DC678" s="21"/>
      <c r="DD678" s="21"/>
      <c r="DE678" s="21"/>
      <c r="DF678" s="21"/>
      <c r="DG678" s="21"/>
      <c r="DH678" s="21"/>
      <c r="DI678" s="21"/>
      <c r="DJ678" s="21"/>
      <c r="DK678" s="21"/>
      <c r="DL678" s="21"/>
      <c r="DM678" s="21"/>
      <c r="DN678" s="21"/>
      <c r="DO678" s="21"/>
      <c r="DP678" s="21"/>
      <c r="DQ678" s="21"/>
      <c r="DR678" s="21"/>
      <c r="DS678" s="21"/>
      <c r="DT678" s="21"/>
      <c r="DU678" s="21"/>
      <c r="DV678" s="21"/>
    </row>
    <row r="679" spans="1:126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  <c r="BM679" s="21"/>
      <c r="BN679" s="21"/>
      <c r="BO679" s="21"/>
      <c r="BP679" s="21"/>
      <c r="BQ679" s="21"/>
      <c r="BR679" s="21"/>
      <c r="BS679" s="21"/>
      <c r="BT679" s="21"/>
      <c r="BU679" s="21"/>
      <c r="BV679" s="21"/>
      <c r="BW679" s="21"/>
      <c r="BX679" s="21"/>
      <c r="BY679" s="21"/>
      <c r="BZ679" s="21"/>
      <c r="CA679" s="21"/>
      <c r="CB679" s="21"/>
      <c r="CC679" s="21"/>
      <c r="CD679" s="21"/>
      <c r="CE679" s="21"/>
      <c r="CF679" s="21"/>
      <c r="CG679" s="21"/>
      <c r="CH679" s="21"/>
      <c r="CI679" s="21"/>
      <c r="CJ679" s="21"/>
      <c r="CK679" s="21"/>
      <c r="CL679" s="21"/>
      <c r="CM679" s="21"/>
      <c r="CN679" s="21"/>
      <c r="CO679" s="21"/>
      <c r="CP679" s="21"/>
      <c r="CQ679" s="21"/>
      <c r="CR679" s="21"/>
      <c r="CS679" s="21"/>
      <c r="CT679" s="21"/>
      <c r="CU679" s="21"/>
      <c r="CV679" s="21"/>
      <c r="CW679" s="21"/>
      <c r="CX679" s="21"/>
      <c r="CY679" s="21"/>
      <c r="CZ679" s="21"/>
      <c r="DA679" s="21"/>
      <c r="DB679" s="21"/>
      <c r="DC679" s="21"/>
      <c r="DD679" s="21"/>
      <c r="DE679" s="21"/>
      <c r="DF679" s="21"/>
      <c r="DG679" s="21"/>
      <c r="DH679" s="21"/>
      <c r="DI679" s="21"/>
      <c r="DJ679" s="21"/>
      <c r="DK679" s="21"/>
      <c r="DL679" s="21"/>
      <c r="DM679" s="21"/>
      <c r="DN679" s="21"/>
      <c r="DO679" s="21"/>
      <c r="DP679" s="21"/>
      <c r="DQ679" s="21"/>
      <c r="DR679" s="21"/>
      <c r="DS679" s="21"/>
      <c r="DT679" s="21"/>
      <c r="DU679" s="21"/>
      <c r="DV679" s="21"/>
    </row>
    <row r="680" spans="1:126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  <c r="BM680" s="21"/>
      <c r="BN680" s="21"/>
      <c r="BO680" s="21"/>
      <c r="BP680" s="21"/>
      <c r="BQ680" s="21"/>
      <c r="BR680" s="21"/>
      <c r="BS680" s="21"/>
      <c r="BT680" s="21"/>
      <c r="BU680" s="21"/>
      <c r="BV680" s="21"/>
      <c r="BW680" s="21"/>
      <c r="BX680" s="21"/>
      <c r="BY680" s="21"/>
      <c r="BZ680" s="21"/>
      <c r="CA680" s="21"/>
      <c r="CB680" s="21"/>
      <c r="CC680" s="21"/>
      <c r="CD680" s="21"/>
      <c r="CE680" s="21"/>
      <c r="CF680" s="21"/>
      <c r="CG680" s="21"/>
      <c r="CH680" s="21"/>
      <c r="CI680" s="21"/>
      <c r="CJ680" s="21"/>
      <c r="CK680" s="21"/>
      <c r="CL680" s="21"/>
      <c r="CM680" s="21"/>
      <c r="CN680" s="21"/>
      <c r="CO680" s="21"/>
      <c r="CP680" s="21"/>
      <c r="CQ680" s="21"/>
      <c r="CR680" s="21"/>
      <c r="CS680" s="21"/>
      <c r="CT680" s="21"/>
      <c r="CU680" s="21"/>
      <c r="CV680" s="21"/>
      <c r="CW680" s="21"/>
      <c r="CX680" s="21"/>
      <c r="CY680" s="21"/>
      <c r="CZ680" s="21"/>
      <c r="DA680" s="21"/>
      <c r="DB680" s="21"/>
      <c r="DC680" s="21"/>
      <c r="DD680" s="21"/>
      <c r="DE680" s="21"/>
      <c r="DF680" s="21"/>
      <c r="DG680" s="21"/>
      <c r="DH680" s="21"/>
      <c r="DI680" s="21"/>
      <c r="DJ680" s="21"/>
      <c r="DK680" s="21"/>
      <c r="DL680" s="21"/>
      <c r="DM680" s="21"/>
      <c r="DN680" s="21"/>
      <c r="DO680" s="21"/>
      <c r="DP680" s="21"/>
      <c r="DQ680" s="21"/>
      <c r="DR680" s="21"/>
      <c r="DS680" s="21"/>
      <c r="DT680" s="21"/>
      <c r="DU680" s="21"/>
      <c r="DV680" s="21"/>
    </row>
    <row r="681" spans="1:126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  <c r="BM681" s="21"/>
      <c r="BN681" s="21"/>
      <c r="BO681" s="21"/>
      <c r="BP681" s="21"/>
      <c r="BQ681" s="21"/>
      <c r="BR681" s="21"/>
      <c r="BS681" s="21"/>
      <c r="BT681" s="21"/>
      <c r="BU681" s="21"/>
      <c r="BV681" s="21"/>
      <c r="BW681" s="21"/>
      <c r="BX681" s="21"/>
      <c r="BY681" s="21"/>
      <c r="BZ681" s="21"/>
      <c r="CA681" s="21"/>
      <c r="CB681" s="21"/>
      <c r="CC681" s="21"/>
      <c r="CD681" s="21"/>
      <c r="CE681" s="21"/>
      <c r="CF681" s="21"/>
      <c r="CG681" s="21"/>
      <c r="CH681" s="21"/>
      <c r="CI681" s="21"/>
      <c r="CJ681" s="21"/>
      <c r="CK681" s="21"/>
      <c r="CL681" s="21"/>
      <c r="CM681" s="21"/>
      <c r="CN681" s="21"/>
      <c r="CO681" s="21"/>
      <c r="CP681" s="21"/>
      <c r="CQ681" s="21"/>
      <c r="CR681" s="21"/>
      <c r="CS681" s="21"/>
      <c r="CT681" s="21"/>
      <c r="CU681" s="21"/>
      <c r="CV681" s="21"/>
      <c r="CW681" s="21"/>
      <c r="CX681" s="21"/>
      <c r="CY681" s="21"/>
      <c r="CZ681" s="21"/>
      <c r="DA681" s="21"/>
      <c r="DB681" s="21"/>
      <c r="DC681" s="21"/>
      <c r="DD681" s="21"/>
      <c r="DE681" s="21"/>
      <c r="DF681" s="21"/>
      <c r="DG681" s="21"/>
      <c r="DH681" s="21"/>
      <c r="DI681" s="21"/>
      <c r="DJ681" s="21"/>
      <c r="DK681" s="21"/>
      <c r="DL681" s="21"/>
      <c r="DM681" s="21"/>
      <c r="DN681" s="21"/>
      <c r="DO681" s="21"/>
      <c r="DP681" s="21"/>
      <c r="DQ681" s="21"/>
      <c r="DR681" s="21"/>
      <c r="DS681" s="21"/>
      <c r="DT681" s="21"/>
      <c r="DU681" s="21"/>
      <c r="DV681" s="21"/>
    </row>
    <row r="682" spans="1:126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  <c r="BM682" s="21"/>
      <c r="BN682" s="21"/>
      <c r="BO682" s="21"/>
      <c r="BP682" s="21"/>
      <c r="BQ682" s="21"/>
      <c r="BR682" s="21"/>
      <c r="BS682" s="21"/>
      <c r="BT682" s="21"/>
      <c r="BU682" s="21"/>
      <c r="BV682" s="21"/>
      <c r="BW682" s="21"/>
      <c r="BX682" s="21"/>
      <c r="BY682" s="21"/>
      <c r="BZ682" s="21"/>
      <c r="CA682" s="21"/>
      <c r="CB682" s="21"/>
      <c r="CC682" s="21"/>
      <c r="CD682" s="21"/>
      <c r="CE682" s="21"/>
      <c r="CF682" s="21"/>
      <c r="CG682" s="21"/>
      <c r="CH682" s="21"/>
      <c r="CI682" s="21"/>
      <c r="CJ682" s="21"/>
      <c r="CK682" s="21"/>
      <c r="CL682" s="21"/>
      <c r="CM682" s="21"/>
      <c r="CN682" s="21"/>
      <c r="CO682" s="21"/>
      <c r="CP682" s="21"/>
      <c r="CQ682" s="21"/>
      <c r="CR682" s="21"/>
      <c r="CS682" s="21"/>
      <c r="CT682" s="21"/>
      <c r="CU682" s="21"/>
      <c r="CV682" s="21"/>
      <c r="CW682" s="21"/>
      <c r="CX682" s="21"/>
      <c r="CY682" s="21"/>
      <c r="CZ682" s="21"/>
      <c r="DA682" s="21"/>
      <c r="DB682" s="21"/>
      <c r="DC682" s="21"/>
      <c r="DD682" s="21"/>
      <c r="DE682" s="21"/>
      <c r="DF682" s="21"/>
      <c r="DG682" s="21"/>
      <c r="DH682" s="21"/>
      <c r="DI682" s="21"/>
      <c r="DJ682" s="21"/>
      <c r="DK682" s="21"/>
      <c r="DL682" s="21"/>
      <c r="DM682" s="21"/>
      <c r="DN682" s="21"/>
      <c r="DO682" s="21"/>
      <c r="DP682" s="21"/>
      <c r="DQ682" s="21"/>
      <c r="DR682" s="21"/>
      <c r="DS682" s="21"/>
      <c r="DT682" s="21"/>
      <c r="DU682" s="21"/>
      <c r="DV682" s="21"/>
    </row>
    <row r="683" spans="1:126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  <c r="BM683" s="21"/>
      <c r="BN683" s="21"/>
      <c r="BO683" s="21"/>
      <c r="BP683" s="21"/>
      <c r="BQ683" s="21"/>
      <c r="BR683" s="21"/>
      <c r="BS683" s="21"/>
      <c r="BT683" s="21"/>
      <c r="BU683" s="21"/>
      <c r="BV683" s="21"/>
      <c r="BW683" s="21"/>
      <c r="BX683" s="21"/>
      <c r="BY683" s="21"/>
      <c r="BZ683" s="21"/>
      <c r="CA683" s="21"/>
      <c r="CB683" s="21"/>
      <c r="CC683" s="21"/>
      <c r="CD683" s="21"/>
      <c r="CE683" s="21"/>
      <c r="CF683" s="21"/>
      <c r="CG683" s="21"/>
      <c r="CH683" s="21"/>
      <c r="CI683" s="21"/>
      <c r="CJ683" s="21"/>
      <c r="CK683" s="21"/>
      <c r="CL683" s="21"/>
      <c r="CM683" s="21"/>
      <c r="CN683" s="21"/>
      <c r="CO683" s="21"/>
      <c r="CP683" s="21"/>
      <c r="CQ683" s="21"/>
      <c r="CR683" s="21"/>
      <c r="CS683" s="21"/>
      <c r="CT683" s="21"/>
      <c r="CU683" s="21"/>
      <c r="CV683" s="21"/>
      <c r="CW683" s="21"/>
      <c r="CX683" s="21"/>
      <c r="CY683" s="21"/>
      <c r="CZ683" s="21"/>
      <c r="DA683" s="21"/>
      <c r="DB683" s="21"/>
      <c r="DC683" s="21"/>
      <c r="DD683" s="21"/>
      <c r="DE683" s="21"/>
      <c r="DF683" s="21"/>
      <c r="DG683" s="21"/>
      <c r="DH683" s="21"/>
      <c r="DI683" s="21"/>
      <c r="DJ683" s="21"/>
      <c r="DK683" s="21"/>
      <c r="DL683" s="21"/>
      <c r="DM683" s="21"/>
      <c r="DN683" s="21"/>
      <c r="DO683" s="21"/>
      <c r="DP683" s="21"/>
      <c r="DQ683" s="21"/>
      <c r="DR683" s="21"/>
      <c r="DS683" s="21"/>
      <c r="DT683" s="21"/>
      <c r="DU683" s="21"/>
      <c r="DV683" s="21"/>
    </row>
    <row r="684" spans="1:126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  <c r="BM684" s="21"/>
      <c r="BN684" s="21"/>
      <c r="BO684" s="21"/>
      <c r="BP684" s="21"/>
      <c r="BQ684" s="21"/>
      <c r="BR684" s="21"/>
      <c r="BS684" s="21"/>
      <c r="BT684" s="21"/>
      <c r="BU684" s="21"/>
      <c r="BV684" s="21"/>
      <c r="BW684" s="21"/>
      <c r="BX684" s="21"/>
      <c r="BY684" s="21"/>
      <c r="BZ684" s="21"/>
      <c r="CA684" s="21"/>
      <c r="CB684" s="21"/>
      <c r="CC684" s="21"/>
      <c r="CD684" s="21"/>
      <c r="CE684" s="21"/>
      <c r="CF684" s="21"/>
      <c r="CG684" s="21"/>
      <c r="CH684" s="21"/>
      <c r="CI684" s="21"/>
      <c r="CJ684" s="21"/>
      <c r="CK684" s="21"/>
      <c r="CL684" s="21"/>
      <c r="CM684" s="21"/>
      <c r="CN684" s="21"/>
      <c r="CO684" s="21"/>
      <c r="CP684" s="21"/>
      <c r="CQ684" s="21"/>
      <c r="CR684" s="21"/>
      <c r="CS684" s="21"/>
      <c r="CT684" s="21"/>
      <c r="CU684" s="21"/>
      <c r="CV684" s="21"/>
      <c r="CW684" s="21"/>
      <c r="CX684" s="21"/>
      <c r="CY684" s="21"/>
      <c r="CZ684" s="21"/>
      <c r="DA684" s="21"/>
      <c r="DB684" s="21"/>
      <c r="DC684" s="21"/>
      <c r="DD684" s="21"/>
      <c r="DE684" s="21"/>
      <c r="DF684" s="21"/>
      <c r="DG684" s="21"/>
      <c r="DH684" s="21"/>
      <c r="DI684" s="21"/>
      <c r="DJ684" s="21"/>
      <c r="DK684" s="21"/>
      <c r="DL684" s="21"/>
      <c r="DM684" s="21"/>
      <c r="DN684" s="21"/>
      <c r="DO684" s="21"/>
      <c r="DP684" s="21"/>
      <c r="DQ684" s="21"/>
      <c r="DR684" s="21"/>
      <c r="DS684" s="21"/>
      <c r="DT684" s="21"/>
      <c r="DU684" s="21"/>
      <c r="DV684" s="21"/>
    </row>
    <row r="685" spans="1:126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  <c r="BM685" s="21"/>
      <c r="BN685" s="21"/>
      <c r="BO685" s="21"/>
      <c r="BP685" s="21"/>
      <c r="BQ685" s="21"/>
      <c r="BR685" s="21"/>
      <c r="BS685" s="21"/>
      <c r="BT685" s="21"/>
      <c r="BU685" s="21"/>
      <c r="BV685" s="21"/>
      <c r="BW685" s="21"/>
      <c r="BX685" s="21"/>
      <c r="BY685" s="21"/>
      <c r="BZ685" s="21"/>
      <c r="CA685" s="21"/>
      <c r="CB685" s="21"/>
      <c r="CC685" s="21"/>
      <c r="CD685" s="21"/>
      <c r="CE685" s="21"/>
      <c r="CF685" s="21"/>
      <c r="CG685" s="21"/>
      <c r="CH685" s="21"/>
      <c r="CI685" s="21"/>
      <c r="CJ685" s="21"/>
      <c r="CK685" s="21"/>
      <c r="CL685" s="21"/>
      <c r="CM685" s="21"/>
      <c r="CN685" s="21"/>
      <c r="CO685" s="21"/>
      <c r="CP685" s="21"/>
      <c r="CQ685" s="21"/>
      <c r="CR685" s="21"/>
      <c r="CS685" s="21"/>
      <c r="CT685" s="21"/>
      <c r="CU685" s="21"/>
      <c r="CV685" s="21"/>
      <c r="CW685" s="21"/>
      <c r="CX685" s="21"/>
      <c r="CY685" s="21"/>
      <c r="CZ685" s="21"/>
      <c r="DA685" s="21"/>
      <c r="DB685" s="21"/>
      <c r="DC685" s="21"/>
      <c r="DD685" s="21"/>
      <c r="DE685" s="21"/>
      <c r="DF685" s="21"/>
      <c r="DG685" s="21"/>
      <c r="DH685" s="21"/>
      <c r="DI685" s="21"/>
      <c r="DJ685" s="21"/>
      <c r="DK685" s="21"/>
      <c r="DL685" s="21"/>
      <c r="DM685" s="21"/>
      <c r="DN685" s="21"/>
      <c r="DO685" s="21"/>
      <c r="DP685" s="21"/>
      <c r="DQ685" s="21"/>
      <c r="DR685" s="21"/>
      <c r="DS685" s="21"/>
      <c r="DT685" s="21"/>
      <c r="DU685" s="21"/>
      <c r="DV685" s="21"/>
    </row>
    <row r="686" spans="1:12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  <c r="BM686" s="21"/>
      <c r="BN686" s="21"/>
      <c r="BO686" s="21"/>
      <c r="BP686" s="21"/>
      <c r="BQ686" s="21"/>
      <c r="BR686" s="21"/>
      <c r="BS686" s="21"/>
      <c r="BT686" s="21"/>
      <c r="BU686" s="21"/>
      <c r="BV686" s="21"/>
      <c r="BW686" s="21"/>
      <c r="BX686" s="21"/>
      <c r="BY686" s="21"/>
      <c r="BZ686" s="21"/>
      <c r="CA686" s="21"/>
      <c r="CB686" s="21"/>
      <c r="CC686" s="21"/>
      <c r="CD686" s="21"/>
      <c r="CE686" s="21"/>
      <c r="CF686" s="21"/>
      <c r="CG686" s="21"/>
      <c r="CH686" s="21"/>
      <c r="CI686" s="21"/>
      <c r="CJ686" s="21"/>
      <c r="CK686" s="21"/>
      <c r="CL686" s="21"/>
      <c r="CM686" s="21"/>
      <c r="CN686" s="21"/>
      <c r="CO686" s="21"/>
      <c r="CP686" s="21"/>
      <c r="CQ686" s="21"/>
      <c r="CR686" s="21"/>
      <c r="CS686" s="21"/>
      <c r="CT686" s="21"/>
      <c r="CU686" s="21"/>
      <c r="CV686" s="21"/>
      <c r="CW686" s="21"/>
      <c r="CX686" s="21"/>
      <c r="CY686" s="21"/>
      <c r="CZ686" s="21"/>
      <c r="DA686" s="21"/>
      <c r="DB686" s="21"/>
      <c r="DC686" s="21"/>
      <c r="DD686" s="21"/>
      <c r="DE686" s="21"/>
      <c r="DF686" s="21"/>
      <c r="DG686" s="21"/>
      <c r="DH686" s="21"/>
      <c r="DI686" s="21"/>
      <c r="DJ686" s="21"/>
      <c r="DK686" s="21"/>
      <c r="DL686" s="21"/>
      <c r="DM686" s="21"/>
      <c r="DN686" s="21"/>
      <c r="DO686" s="21"/>
      <c r="DP686" s="21"/>
      <c r="DQ686" s="21"/>
      <c r="DR686" s="21"/>
      <c r="DS686" s="21"/>
      <c r="DT686" s="21"/>
      <c r="DU686" s="21"/>
      <c r="DV686" s="21"/>
    </row>
    <row r="687" spans="1:126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1"/>
      <c r="BX687" s="21"/>
      <c r="BY687" s="21"/>
      <c r="BZ687" s="21"/>
      <c r="CA687" s="21"/>
      <c r="CB687" s="21"/>
      <c r="CC687" s="21"/>
      <c r="CD687" s="21"/>
      <c r="CE687" s="21"/>
      <c r="CF687" s="21"/>
      <c r="CG687" s="21"/>
      <c r="CH687" s="21"/>
      <c r="CI687" s="21"/>
      <c r="CJ687" s="21"/>
      <c r="CK687" s="21"/>
      <c r="CL687" s="21"/>
      <c r="CM687" s="21"/>
      <c r="CN687" s="21"/>
      <c r="CO687" s="21"/>
      <c r="CP687" s="21"/>
      <c r="CQ687" s="21"/>
      <c r="CR687" s="21"/>
      <c r="CS687" s="21"/>
      <c r="CT687" s="21"/>
      <c r="CU687" s="21"/>
      <c r="CV687" s="21"/>
      <c r="CW687" s="21"/>
      <c r="CX687" s="21"/>
      <c r="CY687" s="21"/>
      <c r="CZ687" s="21"/>
      <c r="DA687" s="21"/>
      <c r="DB687" s="21"/>
      <c r="DC687" s="21"/>
      <c r="DD687" s="21"/>
      <c r="DE687" s="21"/>
      <c r="DF687" s="21"/>
      <c r="DG687" s="21"/>
      <c r="DH687" s="21"/>
      <c r="DI687" s="21"/>
      <c r="DJ687" s="21"/>
      <c r="DK687" s="21"/>
      <c r="DL687" s="21"/>
      <c r="DM687" s="21"/>
      <c r="DN687" s="21"/>
      <c r="DO687" s="21"/>
      <c r="DP687" s="21"/>
      <c r="DQ687" s="21"/>
      <c r="DR687" s="21"/>
      <c r="DS687" s="21"/>
      <c r="DT687" s="21"/>
      <c r="DU687" s="21"/>
      <c r="DV687" s="21"/>
    </row>
    <row r="688" spans="1:126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1"/>
      <c r="BX688" s="21"/>
      <c r="BY688" s="21"/>
      <c r="BZ688" s="21"/>
      <c r="CA688" s="21"/>
      <c r="CB688" s="21"/>
      <c r="CC688" s="21"/>
      <c r="CD688" s="21"/>
      <c r="CE688" s="21"/>
      <c r="CF688" s="21"/>
      <c r="CG688" s="21"/>
      <c r="CH688" s="21"/>
      <c r="CI688" s="21"/>
      <c r="CJ688" s="21"/>
      <c r="CK688" s="21"/>
      <c r="CL688" s="21"/>
      <c r="CM688" s="21"/>
      <c r="CN688" s="21"/>
      <c r="CO688" s="21"/>
      <c r="CP688" s="21"/>
      <c r="CQ688" s="21"/>
      <c r="CR688" s="21"/>
      <c r="CS688" s="21"/>
      <c r="CT688" s="21"/>
      <c r="CU688" s="21"/>
      <c r="CV688" s="21"/>
      <c r="CW688" s="21"/>
      <c r="CX688" s="21"/>
      <c r="CY688" s="21"/>
      <c r="CZ688" s="21"/>
      <c r="DA688" s="21"/>
      <c r="DB688" s="21"/>
      <c r="DC688" s="21"/>
      <c r="DD688" s="21"/>
      <c r="DE688" s="21"/>
      <c r="DF688" s="21"/>
      <c r="DG688" s="21"/>
      <c r="DH688" s="21"/>
      <c r="DI688" s="21"/>
      <c r="DJ688" s="21"/>
      <c r="DK688" s="21"/>
      <c r="DL688" s="21"/>
      <c r="DM688" s="21"/>
      <c r="DN688" s="21"/>
      <c r="DO688" s="21"/>
      <c r="DP688" s="21"/>
      <c r="DQ688" s="21"/>
      <c r="DR688" s="21"/>
      <c r="DS688" s="21"/>
      <c r="DT688" s="21"/>
      <c r="DU688" s="21"/>
      <c r="DV688" s="21"/>
    </row>
    <row r="689" spans="1:126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1"/>
      <c r="BX689" s="21"/>
      <c r="BY689" s="21"/>
      <c r="BZ689" s="21"/>
      <c r="CA689" s="21"/>
      <c r="CB689" s="21"/>
      <c r="CC689" s="21"/>
      <c r="CD689" s="21"/>
      <c r="CE689" s="21"/>
      <c r="CF689" s="21"/>
      <c r="CG689" s="21"/>
      <c r="CH689" s="21"/>
      <c r="CI689" s="21"/>
      <c r="CJ689" s="21"/>
      <c r="CK689" s="21"/>
      <c r="CL689" s="21"/>
      <c r="CM689" s="21"/>
      <c r="CN689" s="21"/>
      <c r="CO689" s="21"/>
      <c r="CP689" s="21"/>
      <c r="CQ689" s="21"/>
      <c r="CR689" s="21"/>
      <c r="CS689" s="21"/>
      <c r="CT689" s="21"/>
      <c r="CU689" s="21"/>
      <c r="CV689" s="21"/>
      <c r="CW689" s="21"/>
      <c r="CX689" s="21"/>
      <c r="CY689" s="21"/>
      <c r="CZ689" s="21"/>
      <c r="DA689" s="21"/>
      <c r="DB689" s="21"/>
      <c r="DC689" s="21"/>
      <c r="DD689" s="21"/>
      <c r="DE689" s="21"/>
      <c r="DF689" s="21"/>
      <c r="DG689" s="21"/>
      <c r="DH689" s="21"/>
      <c r="DI689" s="21"/>
      <c r="DJ689" s="21"/>
      <c r="DK689" s="21"/>
      <c r="DL689" s="21"/>
      <c r="DM689" s="21"/>
      <c r="DN689" s="21"/>
      <c r="DO689" s="21"/>
      <c r="DP689" s="21"/>
      <c r="DQ689" s="21"/>
      <c r="DR689" s="21"/>
      <c r="DS689" s="21"/>
      <c r="DT689" s="21"/>
      <c r="DU689" s="21"/>
      <c r="DV689" s="21"/>
    </row>
    <row r="690" spans="1:126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1"/>
      <c r="BX690" s="21"/>
      <c r="BY690" s="21"/>
      <c r="BZ690" s="21"/>
      <c r="CA690" s="21"/>
      <c r="CB690" s="21"/>
      <c r="CC690" s="21"/>
      <c r="CD690" s="21"/>
      <c r="CE690" s="21"/>
      <c r="CF690" s="21"/>
      <c r="CG690" s="21"/>
      <c r="CH690" s="21"/>
      <c r="CI690" s="21"/>
      <c r="CJ690" s="21"/>
      <c r="CK690" s="21"/>
      <c r="CL690" s="21"/>
      <c r="CM690" s="21"/>
      <c r="CN690" s="21"/>
      <c r="CO690" s="21"/>
      <c r="CP690" s="21"/>
      <c r="CQ690" s="21"/>
      <c r="CR690" s="21"/>
      <c r="CS690" s="21"/>
      <c r="CT690" s="21"/>
      <c r="CU690" s="21"/>
      <c r="CV690" s="21"/>
      <c r="CW690" s="21"/>
      <c r="CX690" s="21"/>
      <c r="CY690" s="21"/>
      <c r="CZ690" s="21"/>
      <c r="DA690" s="21"/>
      <c r="DB690" s="21"/>
      <c r="DC690" s="21"/>
      <c r="DD690" s="21"/>
      <c r="DE690" s="21"/>
      <c r="DF690" s="21"/>
      <c r="DG690" s="21"/>
      <c r="DH690" s="21"/>
      <c r="DI690" s="21"/>
      <c r="DJ690" s="21"/>
      <c r="DK690" s="21"/>
      <c r="DL690" s="21"/>
      <c r="DM690" s="21"/>
      <c r="DN690" s="21"/>
      <c r="DO690" s="21"/>
      <c r="DP690" s="21"/>
      <c r="DQ690" s="21"/>
      <c r="DR690" s="21"/>
      <c r="DS690" s="21"/>
      <c r="DT690" s="21"/>
      <c r="DU690" s="21"/>
      <c r="DV690" s="21"/>
    </row>
    <row r="691" spans="1:126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1"/>
      <c r="BX691" s="21"/>
      <c r="BY691" s="21"/>
      <c r="BZ691" s="21"/>
      <c r="CA691" s="21"/>
      <c r="CB691" s="21"/>
      <c r="CC691" s="21"/>
      <c r="CD691" s="21"/>
      <c r="CE691" s="21"/>
      <c r="CF691" s="21"/>
      <c r="CG691" s="21"/>
      <c r="CH691" s="21"/>
      <c r="CI691" s="21"/>
      <c r="CJ691" s="21"/>
      <c r="CK691" s="21"/>
      <c r="CL691" s="21"/>
      <c r="CM691" s="21"/>
      <c r="CN691" s="21"/>
      <c r="CO691" s="21"/>
      <c r="CP691" s="21"/>
      <c r="CQ691" s="21"/>
      <c r="CR691" s="21"/>
      <c r="CS691" s="21"/>
      <c r="CT691" s="21"/>
      <c r="CU691" s="21"/>
      <c r="CV691" s="21"/>
      <c r="CW691" s="21"/>
      <c r="CX691" s="21"/>
      <c r="CY691" s="21"/>
      <c r="CZ691" s="21"/>
      <c r="DA691" s="21"/>
      <c r="DB691" s="21"/>
      <c r="DC691" s="21"/>
      <c r="DD691" s="21"/>
      <c r="DE691" s="21"/>
      <c r="DF691" s="21"/>
      <c r="DG691" s="21"/>
      <c r="DH691" s="21"/>
      <c r="DI691" s="21"/>
      <c r="DJ691" s="21"/>
      <c r="DK691" s="21"/>
      <c r="DL691" s="21"/>
      <c r="DM691" s="21"/>
      <c r="DN691" s="21"/>
      <c r="DO691" s="21"/>
      <c r="DP691" s="21"/>
      <c r="DQ691" s="21"/>
      <c r="DR691" s="21"/>
      <c r="DS691" s="21"/>
      <c r="DT691" s="21"/>
      <c r="DU691" s="21"/>
      <c r="DV691" s="21"/>
    </row>
    <row r="692" spans="1:126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  <c r="BM692" s="21"/>
      <c r="BN692" s="21"/>
      <c r="BO692" s="21"/>
      <c r="BP692" s="21"/>
      <c r="BQ692" s="21"/>
      <c r="BR692" s="21"/>
      <c r="BS692" s="21"/>
      <c r="BT692" s="21"/>
      <c r="BU692" s="21"/>
      <c r="BV692" s="21"/>
      <c r="BW692" s="21"/>
      <c r="BX692" s="21"/>
      <c r="BY692" s="21"/>
      <c r="BZ692" s="21"/>
      <c r="CA692" s="21"/>
      <c r="CB692" s="21"/>
      <c r="CC692" s="21"/>
      <c r="CD692" s="21"/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  <c r="CS692" s="21"/>
      <c r="CT692" s="21"/>
      <c r="CU692" s="21"/>
      <c r="CV692" s="21"/>
      <c r="CW692" s="21"/>
      <c r="CX692" s="21"/>
      <c r="CY692" s="21"/>
      <c r="CZ692" s="21"/>
      <c r="DA692" s="21"/>
      <c r="DB692" s="21"/>
      <c r="DC692" s="21"/>
      <c r="DD692" s="21"/>
      <c r="DE692" s="21"/>
      <c r="DF692" s="21"/>
      <c r="DG692" s="21"/>
      <c r="DH692" s="21"/>
      <c r="DI692" s="21"/>
      <c r="DJ692" s="21"/>
      <c r="DK692" s="21"/>
      <c r="DL692" s="21"/>
      <c r="DM692" s="21"/>
      <c r="DN692" s="21"/>
      <c r="DO692" s="21"/>
      <c r="DP692" s="21"/>
      <c r="DQ692" s="21"/>
      <c r="DR692" s="21"/>
      <c r="DS692" s="21"/>
      <c r="DT692" s="21"/>
      <c r="DU692" s="21"/>
      <c r="DV692" s="21"/>
    </row>
    <row r="693" spans="1:126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  <c r="BM693" s="21"/>
      <c r="BN693" s="21"/>
      <c r="BO693" s="21"/>
      <c r="BP693" s="21"/>
      <c r="BQ693" s="21"/>
      <c r="BR693" s="21"/>
      <c r="BS693" s="21"/>
      <c r="BT693" s="21"/>
      <c r="BU693" s="21"/>
      <c r="BV693" s="21"/>
      <c r="BW693" s="21"/>
      <c r="BX693" s="21"/>
      <c r="BY693" s="21"/>
      <c r="BZ693" s="21"/>
      <c r="CA693" s="21"/>
      <c r="CB693" s="21"/>
      <c r="CC693" s="21"/>
      <c r="CD693" s="21"/>
      <c r="CE693" s="21"/>
      <c r="CF693" s="21"/>
      <c r="CG693" s="21"/>
      <c r="CH693" s="21"/>
      <c r="CI693" s="21"/>
      <c r="CJ693" s="21"/>
      <c r="CK693" s="21"/>
      <c r="CL693" s="21"/>
      <c r="CM693" s="21"/>
      <c r="CN693" s="21"/>
      <c r="CO693" s="21"/>
      <c r="CP693" s="21"/>
      <c r="CQ693" s="21"/>
      <c r="CR693" s="21"/>
      <c r="CS693" s="21"/>
      <c r="CT693" s="21"/>
      <c r="CU693" s="21"/>
      <c r="CV693" s="21"/>
      <c r="CW693" s="21"/>
      <c r="CX693" s="21"/>
      <c r="CY693" s="21"/>
      <c r="CZ693" s="21"/>
      <c r="DA693" s="21"/>
      <c r="DB693" s="21"/>
      <c r="DC693" s="21"/>
      <c r="DD693" s="21"/>
      <c r="DE693" s="21"/>
      <c r="DF693" s="21"/>
      <c r="DG693" s="21"/>
      <c r="DH693" s="21"/>
      <c r="DI693" s="21"/>
      <c r="DJ693" s="21"/>
      <c r="DK693" s="21"/>
      <c r="DL693" s="21"/>
      <c r="DM693" s="21"/>
      <c r="DN693" s="21"/>
      <c r="DO693" s="21"/>
      <c r="DP693" s="21"/>
      <c r="DQ693" s="21"/>
      <c r="DR693" s="21"/>
      <c r="DS693" s="21"/>
      <c r="DT693" s="21"/>
      <c r="DU693" s="21"/>
      <c r="DV693" s="21"/>
    </row>
    <row r="694" spans="1:126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  <c r="BM694" s="21"/>
      <c r="BN694" s="21"/>
      <c r="BO694" s="21"/>
      <c r="BP694" s="21"/>
      <c r="BQ694" s="21"/>
      <c r="BR694" s="21"/>
      <c r="BS694" s="21"/>
      <c r="BT694" s="21"/>
      <c r="BU694" s="21"/>
      <c r="BV694" s="21"/>
      <c r="BW694" s="21"/>
      <c r="BX694" s="21"/>
      <c r="BY694" s="21"/>
      <c r="BZ694" s="21"/>
      <c r="CA694" s="21"/>
      <c r="CB694" s="21"/>
      <c r="CC694" s="21"/>
      <c r="CD694" s="21"/>
      <c r="CE694" s="21"/>
      <c r="CF694" s="21"/>
      <c r="CG694" s="21"/>
      <c r="CH694" s="21"/>
      <c r="CI694" s="21"/>
      <c r="CJ694" s="21"/>
      <c r="CK694" s="21"/>
      <c r="CL694" s="21"/>
      <c r="CM694" s="21"/>
      <c r="CN694" s="21"/>
      <c r="CO694" s="21"/>
      <c r="CP694" s="21"/>
      <c r="CQ694" s="21"/>
      <c r="CR694" s="21"/>
      <c r="CS694" s="21"/>
      <c r="CT694" s="21"/>
      <c r="CU694" s="21"/>
      <c r="CV694" s="21"/>
      <c r="CW694" s="21"/>
      <c r="CX694" s="21"/>
      <c r="CY694" s="21"/>
      <c r="CZ694" s="21"/>
      <c r="DA694" s="21"/>
      <c r="DB694" s="21"/>
      <c r="DC694" s="21"/>
      <c r="DD694" s="21"/>
      <c r="DE694" s="21"/>
      <c r="DF694" s="21"/>
      <c r="DG694" s="21"/>
      <c r="DH694" s="21"/>
      <c r="DI694" s="21"/>
      <c r="DJ694" s="21"/>
      <c r="DK694" s="21"/>
      <c r="DL694" s="21"/>
      <c r="DM694" s="21"/>
      <c r="DN694" s="21"/>
      <c r="DO694" s="21"/>
      <c r="DP694" s="21"/>
      <c r="DQ694" s="21"/>
      <c r="DR694" s="21"/>
      <c r="DS694" s="21"/>
      <c r="DT694" s="21"/>
      <c r="DU694" s="21"/>
      <c r="DV694" s="21"/>
    </row>
    <row r="695" spans="1:126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  <c r="BM695" s="21"/>
      <c r="BN695" s="21"/>
      <c r="BO695" s="21"/>
      <c r="BP695" s="21"/>
      <c r="BQ695" s="21"/>
      <c r="BR695" s="21"/>
      <c r="BS695" s="21"/>
      <c r="BT695" s="21"/>
      <c r="BU695" s="21"/>
      <c r="BV695" s="21"/>
      <c r="BW695" s="21"/>
      <c r="BX695" s="21"/>
      <c r="BY695" s="21"/>
      <c r="BZ695" s="21"/>
      <c r="CA695" s="21"/>
      <c r="CB695" s="21"/>
      <c r="CC695" s="21"/>
      <c r="CD695" s="21"/>
      <c r="CE695" s="21"/>
      <c r="CF695" s="21"/>
      <c r="CG695" s="21"/>
      <c r="CH695" s="21"/>
      <c r="CI695" s="21"/>
      <c r="CJ695" s="21"/>
      <c r="CK695" s="21"/>
      <c r="CL695" s="21"/>
      <c r="CM695" s="21"/>
      <c r="CN695" s="21"/>
      <c r="CO695" s="21"/>
      <c r="CP695" s="21"/>
      <c r="CQ695" s="21"/>
      <c r="CR695" s="21"/>
      <c r="CS695" s="21"/>
      <c r="CT695" s="21"/>
      <c r="CU695" s="21"/>
      <c r="CV695" s="21"/>
      <c r="CW695" s="21"/>
      <c r="CX695" s="21"/>
      <c r="CY695" s="21"/>
      <c r="CZ695" s="21"/>
      <c r="DA695" s="21"/>
      <c r="DB695" s="21"/>
      <c r="DC695" s="21"/>
      <c r="DD695" s="21"/>
      <c r="DE695" s="21"/>
      <c r="DF695" s="21"/>
      <c r="DG695" s="21"/>
      <c r="DH695" s="21"/>
      <c r="DI695" s="21"/>
      <c r="DJ695" s="21"/>
      <c r="DK695" s="21"/>
      <c r="DL695" s="21"/>
      <c r="DM695" s="21"/>
      <c r="DN695" s="21"/>
      <c r="DO695" s="21"/>
      <c r="DP695" s="21"/>
      <c r="DQ695" s="21"/>
      <c r="DR695" s="21"/>
      <c r="DS695" s="21"/>
      <c r="DT695" s="21"/>
      <c r="DU695" s="21"/>
      <c r="DV695" s="21"/>
    </row>
    <row r="696" spans="1:12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  <c r="BQ696" s="21"/>
      <c r="BR696" s="21"/>
      <c r="BS696" s="21"/>
      <c r="BT696" s="21"/>
      <c r="BU696" s="21"/>
      <c r="BV696" s="21"/>
      <c r="BW696" s="21"/>
      <c r="BX696" s="21"/>
      <c r="BY696" s="21"/>
      <c r="BZ696" s="21"/>
      <c r="CA696" s="21"/>
      <c r="CB696" s="21"/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  <c r="CS696" s="21"/>
      <c r="CT696" s="21"/>
      <c r="CU696" s="21"/>
      <c r="CV696" s="21"/>
      <c r="CW696" s="21"/>
      <c r="CX696" s="21"/>
      <c r="CY696" s="21"/>
      <c r="CZ696" s="21"/>
      <c r="DA696" s="21"/>
      <c r="DB696" s="21"/>
      <c r="DC696" s="21"/>
      <c r="DD696" s="21"/>
      <c r="DE696" s="21"/>
      <c r="DF696" s="21"/>
      <c r="DG696" s="21"/>
      <c r="DH696" s="21"/>
      <c r="DI696" s="21"/>
      <c r="DJ696" s="21"/>
      <c r="DK696" s="21"/>
      <c r="DL696" s="21"/>
      <c r="DM696" s="21"/>
      <c r="DN696" s="21"/>
      <c r="DO696" s="21"/>
      <c r="DP696" s="21"/>
      <c r="DQ696" s="21"/>
      <c r="DR696" s="21"/>
      <c r="DS696" s="21"/>
      <c r="DT696" s="21"/>
      <c r="DU696" s="21"/>
      <c r="DV696" s="21"/>
    </row>
    <row r="697" spans="1:126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  <c r="BM697" s="21"/>
      <c r="BN697" s="21"/>
      <c r="BO697" s="21"/>
      <c r="BP697" s="21"/>
      <c r="BQ697" s="21"/>
      <c r="BR697" s="21"/>
      <c r="BS697" s="21"/>
      <c r="BT697" s="21"/>
      <c r="BU697" s="21"/>
      <c r="BV697" s="21"/>
      <c r="BW697" s="21"/>
      <c r="BX697" s="21"/>
      <c r="BY697" s="21"/>
      <c r="BZ697" s="21"/>
      <c r="CA697" s="21"/>
      <c r="CB697" s="21"/>
      <c r="CC697" s="21"/>
      <c r="CD697" s="21"/>
      <c r="CE697" s="21"/>
      <c r="CF697" s="21"/>
      <c r="CG697" s="21"/>
      <c r="CH697" s="21"/>
      <c r="CI697" s="21"/>
      <c r="CJ697" s="21"/>
      <c r="CK697" s="21"/>
      <c r="CL697" s="21"/>
      <c r="CM697" s="21"/>
      <c r="CN697" s="21"/>
      <c r="CO697" s="21"/>
      <c r="CP697" s="21"/>
      <c r="CQ697" s="21"/>
      <c r="CR697" s="21"/>
      <c r="CS697" s="21"/>
      <c r="CT697" s="21"/>
      <c r="CU697" s="21"/>
      <c r="CV697" s="21"/>
      <c r="CW697" s="21"/>
      <c r="CX697" s="21"/>
      <c r="CY697" s="21"/>
      <c r="CZ697" s="21"/>
      <c r="DA697" s="21"/>
      <c r="DB697" s="21"/>
      <c r="DC697" s="21"/>
      <c r="DD697" s="21"/>
      <c r="DE697" s="21"/>
      <c r="DF697" s="21"/>
      <c r="DG697" s="21"/>
      <c r="DH697" s="21"/>
      <c r="DI697" s="21"/>
      <c r="DJ697" s="21"/>
      <c r="DK697" s="21"/>
      <c r="DL697" s="21"/>
      <c r="DM697" s="21"/>
      <c r="DN697" s="21"/>
      <c r="DO697" s="21"/>
      <c r="DP697" s="21"/>
      <c r="DQ697" s="21"/>
      <c r="DR697" s="21"/>
      <c r="DS697" s="21"/>
      <c r="DT697" s="21"/>
      <c r="DU697" s="21"/>
      <c r="DV697" s="21"/>
    </row>
    <row r="698" spans="1:126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  <c r="BM698" s="21"/>
      <c r="BN698" s="21"/>
      <c r="BO698" s="21"/>
      <c r="BP698" s="21"/>
      <c r="BQ698" s="21"/>
      <c r="BR698" s="21"/>
      <c r="BS698" s="21"/>
      <c r="BT698" s="21"/>
      <c r="BU698" s="21"/>
      <c r="BV698" s="21"/>
      <c r="BW698" s="21"/>
      <c r="BX698" s="21"/>
      <c r="BY698" s="21"/>
      <c r="BZ698" s="21"/>
      <c r="CA698" s="21"/>
      <c r="CB698" s="21"/>
      <c r="CC698" s="21"/>
      <c r="CD698" s="21"/>
      <c r="CE698" s="21"/>
      <c r="CF698" s="21"/>
      <c r="CG698" s="21"/>
      <c r="CH698" s="21"/>
      <c r="CI698" s="21"/>
      <c r="CJ698" s="21"/>
      <c r="CK698" s="21"/>
      <c r="CL698" s="21"/>
      <c r="CM698" s="21"/>
      <c r="CN698" s="21"/>
      <c r="CO698" s="21"/>
      <c r="CP698" s="21"/>
      <c r="CQ698" s="21"/>
      <c r="CR698" s="21"/>
      <c r="CS698" s="21"/>
      <c r="CT698" s="21"/>
      <c r="CU698" s="21"/>
      <c r="CV698" s="21"/>
      <c r="CW698" s="21"/>
      <c r="CX698" s="21"/>
      <c r="CY698" s="21"/>
      <c r="CZ698" s="21"/>
      <c r="DA698" s="21"/>
      <c r="DB698" s="21"/>
      <c r="DC698" s="21"/>
      <c r="DD698" s="21"/>
      <c r="DE698" s="21"/>
      <c r="DF698" s="21"/>
      <c r="DG698" s="21"/>
      <c r="DH698" s="21"/>
      <c r="DI698" s="21"/>
      <c r="DJ698" s="21"/>
      <c r="DK698" s="21"/>
      <c r="DL698" s="21"/>
      <c r="DM698" s="21"/>
      <c r="DN698" s="21"/>
      <c r="DO698" s="21"/>
      <c r="DP698" s="21"/>
      <c r="DQ698" s="21"/>
      <c r="DR698" s="21"/>
      <c r="DS698" s="21"/>
      <c r="DT698" s="21"/>
      <c r="DU698" s="21"/>
      <c r="DV698" s="21"/>
    </row>
    <row r="699" spans="1:126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  <c r="BM699" s="21"/>
      <c r="BN699" s="21"/>
      <c r="BO699" s="21"/>
      <c r="BP699" s="21"/>
      <c r="BQ699" s="21"/>
      <c r="BR699" s="21"/>
      <c r="BS699" s="21"/>
      <c r="BT699" s="21"/>
      <c r="BU699" s="21"/>
      <c r="BV699" s="21"/>
      <c r="BW699" s="21"/>
      <c r="BX699" s="21"/>
      <c r="BY699" s="21"/>
      <c r="BZ699" s="21"/>
      <c r="CA699" s="21"/>
      <c r="CB699" s="21"/>
      <c r="CC699" s="21"/>
      <c r="CD699" s="21"/>
      <c r="CE699" s="21"/>
      <c r="CF699" s="21"/>
      <c r="CG699" s="21"/>
      <c r="CH699" s="21"/>
      <c r="CI699" s="21"/>
      <c r="CJ699" s="21"/>
      <c r="CK699" s="21"/>
      <c r="CL699" s="21"/>
      <c r="CM699" s="21"/>
      <c r="CN699" s="21"/>
      <c r="CO699" s="21"/>
      <c r="CP699" s="21"/>
      <c r="CQ699" s="21"/>
      <c r="CR699" s="21"/>
      <c r="CS699" s="21"/>
      <c r="CT699" s="21"/>
      <c r="CU699" s="21"/>
      <c r="CV699" s="21"/>
      <c r="CW699" s="21"/>
      <c r="CX699" s="21"/>
      <c r="CY699" s="21"/>
      <c r="CZ699" s="21"/>
      <c r="DA699" s="21"/>
      <c r="DB699" s="21"/>
      <c r="DC699" s="21"/>
      <c r="DD699" s="21"/>
      <c r="DE699" s="21"/>
      <c r="DF699" s="21"/>
      <c r="DG699" s="21"/>
      <c r="DH699" s="21"/>
      <c r="DI699" s="21"/>
      <c r="DJ699" s="21"/>
      <c r="DK699" s="21"/>
      <c r="DL699" s="21"/>
      <c r="DM699" s="21"/>
      <c r="DN699" s="21"/>
      <c r="DO699" s="21"/>
      <c r="DP699" s="21"/>
      <c r="DQ699" s="21"/>
      <c r="DR699" s="21"/>
      <c r="DS699" s="21"/>
      <c r="DT699" s="21"/>
      <c r="DU699" s="21"/>
      <c r="DV699" s="21"/>
    </row>
    <row r="700" spans="1:126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  <c r="BM700" s="21"/>
      <c r="BN700" s="21"/>
      <c r="BO700" s="21"/>
      <c r="BP700" s="21"/>
      <c r="BQ700" s="21"/>
      <c r="BR700" s="21"/>
      <c r="BS700" s="21"/>
      <c r="BT700" s="21"/>
      <c r="BU700" s="21"/>
      <c r="BV700" s="21"/>
      <c r="BW700" s="21"/>
      <c r="BX700" s="21"/>
      <c r="BY700" s="21"/>
      <c r="BZ700" s="21"/>
      <c r="CA700" s="21"/>
      <c r="CB700" s="21"/>
      <c r="CC700" s="21"/>
      <c r="CD700" s="21"/>
      <c r="CE700" s="21"/>
      <c r="CF700" s="21"/>
      <c r="CG700" s="21"/>
      <c r="CH700" s="21"/>
      <c r="CI700" s="21"/>
      <c r="CJ700" s="21"/>
      <c r="CK700" s="21"/>
      <c r="CL700" s="21"/>
      <c r="CM700" s="21"/>
      <c r="CN700" s="21"/>
      <c r="CO700" s="21"/>
      <c r="CP700" s="21"/>
      <c r="CQ700" s="21"/>
      <c r="CR700" s="21"/>
      <c r="CS700" s="21"/>
      <c r="CT700" s="21"/>
      <c r="CU700" s="21"/>
      <c r="CV700" s="21"/>
      <c r="CW700" s="21"/>
      <c r="CX700" s="21"/>
      <c r="CY700" s="21"/>
      <c r="CZ700" s="21"/>
      <c r="DA700" s="21"/>
      <c r="DB700" s="21"/>
      <c r="DC700" s="21"/>
      <c r="DD700" s="21"/>
      <c r="DE700" s="21"/>
      <c r="DF700" s="21"/>
      <c r="DG700" s="21"/>
      <c r="DH700" s="21"/>
      <c r="DI700" s="21"/>
      <c r="DJ700" s="21"/>
      <c r="DK700" s="21"/>
      <c r="DL700" s="21"/>
      <c r="DM700" s="21"/>
      <c r="DN700" s="21"/>
      <c r="DO700" s="21"/>
      <c r="DP700" s="21"/>
      <c r="DQ700" s="21"/>
      <c r="DR700" s="21"/>
      <c r="DS700" s="21"/>
      <c r="DT700" s="21"/>
      <c r="DU700" s="21"/>
      <c r="DV700" s="21"/>
    </row>
    <row r="701" spans="1:126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  <c r="BM701" s="21"/>
      <c r="BN701" s="21"/>
      <c r="BO701" s="21"/>
      <c r="BP701" s="21"/>
      <c r="BQ701" s="21"/>
      <c r="BR701" s="21"/>
      <c r="BS701" s="21"/>
      <c r="BT701" s="21"/>
      <c r="BU701" s="21"/>
      <c r="BV701" s="21"/>
      <c r="BW701" s="21"/>
      <c r="BX701" s="21"/>
      <c r="BY701" s="21"/>
      <c r="BZ701" s="21"/>
      <c r="CA701" s="21"/>
      <c r="CB701" s="21"/>
      <c r="CC701" s="21"/>
      <c r="CD701" s="21"/>
      <c r="CE701" s="21"/>
      <c r="CF701" s="21"/>
      <c r="CG701" s="21"/>
      <c r="CH701" s="21"/>
      <c r="CI701" s="21"/>
      <c r="CJ701" s="21"/>
      <c r="CK701" s="21"/>
      <c r="CL701" s="21"/>
      <c r="CM701" s="21"/>
      <c r="CN701" s="21"/>
      <c r="CO701" s="21"/>
      <c r="CP701" s="21"/>
      <c r="CQ701" s="21"/>
      <c r="CR701" s="21"/>
      <c r="CS701" s="21"/>
      <c r="CT701" s="21"/>
      <c r="CU701" s="21"/>
      <c r="CV701" s="21"/>
      <c r="CW701" s="21"/>
      <c r="CX701" s="21"/>
      <c r="CY701" s="21"/>
      <c r="CZ701" s="21"/>
      <c r="DA701" s="21"/>
      <c r="DB701" s="21"/>
      <c r="DC701" s="21"/>
      <c r="DD701" s="21"/>
      <c r="DE701" s="21"/>
      <c r="DF701" s="21"/>
      <c r="DG701" s="21"/>
      <c r="DH701" s="21"/>
      <c r="DI701" s="21"/>
      <c r="DJ701" s="21"/>
      <c r="DK701" s="21"/>
      <c r="DL701" s="21"/>
      <c r="DM701" s="21"/>
      <c r="DN701" s="21"/>
      <c r="DO701" s="21"/>
      <c r="DP701" s="21"/>
      <c r="DQ701" s="21"/>
      <c r="DR701" s="21"/>
      <c r="DS701" s="21"/>
      <c r="DT701" s="21"/>
      <c r="DU701" s="21"/>
      <c r="DV701" s="21"/>
    </row>
    <row r="702" spans="1:126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  <c r="BQ702" s="21"/>
      <c r="BR702" s="21"/>
      <c r="BS702" s="21"/>
      <c r="BT702" s="21"/>
      <c r="BU702" s="21"/>
      <c r="BV702" s="21"/>
      <c r="BW702" s="21"/>
      <c r="BX702" s="21"/>
      <c r="BY702" s="21"/>
      <c r="BZ702" s="21"/>
      <c r="CA702" s="21"/>
      <c r="CB702" s="21"/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  <c r="CS702" s="21"/>
      <c r="CT702" s="21"/>
      <c r="CU702" s="21"/>
      <c r="CV702" s="21"/>
      <c r="CW702" s="21"/>
      <c r="CX702" s="21"/>
      <c r="CY702" s="21"/>
      <c r="CZ702" s="21"/>
      <c r="DA702" s="21"/>
      <c r="DB702" s="21"/>
      <c r="DC702" s="21"/>
      <c r="DD702" s="21"/>
      <c r="DE702" s="21"/>
      <c r="DF702" s="21"/>
      <c r="DG702" s="21"/>
      <c r="DH702" s="21"/>
      <c r="DI702" s="21"/>
      <c r="DJ702" s="21"/>
      <c r="DK702" s="21"/>
      <c r="DL702" s="21"/>
      <c r="DM702" s="21"/>
      <c r="DN702" s="21"/>
      <c r="DO702" s="21"/>
      <c r="DP702" s="21"/>
      <c r="DQ702" s="21"/>
      <c r="DR702" s="21"/>
      <c r="DS702" s="21"/>
      <c r="DT702" s="21"/>
      <c r="DU702" s="21"/>
      <c r="DV702" s="21"/>
    </row>
    <row r="703" spans="1:126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  <c r="BQ703" s="21"/>
      <c r="BR703" s="21"/>
      <c r="BS703" s="21"/>
      <c r="BT703" s="21"/>
      <c r="BU703" s="21"/>
      <c r="BV703" s="21"/>
      <c r="BW703" s="21"/>
      <c r="BX703" s="21"/>
      <c r="BY703" s="21"/>
      <c r="BZ703" s="21"/>
      <c r="CA703" s="21"/>
      <c r="CB703" s="21"/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  <c r="CS703" s="21"/>
      <c r="CT703" s="21"/>
      <c r="CU703" s="21"/>
      <c r="CV703" s="21"/>
      <c r="CW703" s="21"/>
      <c r="CX703" s="21"/>
      <c r="CY703" s="21"/>
      <c r="CZ703" s="21"/>
      <c r="DA703" s="21"/>
      <c r="DB703" s="21"/>
      <c r="DC703" s="21"/>
      <c r="DD703" s="21"/>
      <c r="DE703" s="21"/>
      <c r="DF703" s="21"/>
      <c r="DG703" s="21"/>
      <c r="DH703" s="21"/>
      <c r="DI703" s="21"/>
      <c r="DJ703" s="21"/>
      <c r="DK703" s="21"/>
      <c r="DL703" s="21"/>
      <c r="DM703" s="21"/>
      <c r="DN703" s="21"/>
      <c r="DO703" s="21"/>
      <c r="DP703" s="21"/>
      <c r="DQ703" s="21"/>
      <c r="DR703" s="21"/>
      <c r="DS703" s="21"/>
      <c r="DT703" s="21"/>
      <c r="DU703" s="21"/>
      <c r="DV703" s="21"/>
    </row>
    <row r="704" spans="1:126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  <c r="BM704" s="21"/>
      <c r="BN704" s="21"/>
      <c r="BO704" s="21"/>
      <c r="BP704" s="21"/>
      <c r="BQ704" s="21"/>
      <c r="BR704" s="21"/>
      <c r="BS704" s="21"/>
      <c r="BT704" s="21"/>
      <c r="BU704" s="21"/>
      <c r="BV704" s="21"/>
      <c r="BW704" s="21"/>
      <c r="BX704" s="21"/>
      <c r="BY704" s="21"/>
      <c r="BZ704" s="21"/>
      <c r="CA704" s="21"/>
      <c r="CB704" s="21"/>
      <c r="CC704" s="21"/>
      <c r="CD704" s="21"/>
      <c r="CE704" s="21"/>
      <c r="CF704" s="21"/>
      <c r="CG704" s="21"/>
      <c r="CH704" s="21"/>
      <c r="CI704" s="21"/>
      <c r="CJ704" s="21"/>
      <c r="CK704" s="21"/>
      <c r="CL704" s="21"/>
      <c r="CM704" s="21"/>
      <c r="CN704" s="21"/>
      <c r="CO704" s="21"/>
      <c r="CP704" s="21"/>
      <c r="CQ704" s="21"/>
      <c r="CR704" s="21"/>
      <c r="CS704" s="21"/>
      <c r="CT704" s="21"/>
      <c r="CU704" s="21"/>
      <c r="CV704" s="21"/>
      <c r="CW704" s="21"/>
      <c r="CX704" s="21"/>
      <c r="CY704" s="21"/>
      <c r="CZ704" s="21"/>
      <c r="DA704" s="21"/>
      <c r="DB704" s="21"/>
      <c r="DC704" s="21"/>
      <c r="DD704" s="21"/>
      <c r="DE704" s="21"/>
      <c r="DF704" s="21"/>
      <c r="DG704" s="21"/>
      <c r="DH704" s="21"/>
      <c r="DI704" s="21"/>
      <c r="DJ704" s="21"/>
      <c r="DK704" s="21"/>
      <c r="DL704" s="21"/>
      <c r="DM704" s="21"/>
      <c r="DN704" s="21"/>
      <c r="DO704" s="21"/>
      <c r="DP704" s="21"/>
      <c r="DQ704" s="21"/>
      <c r="DR704" s="21"/>
      <c r="DS704" s="21"/>
      <c r="DT704" s="21"/>
      <c r="DU704" s="21"/>
      <c r="DV704" s="21"/>
    </row>
    <row r="705" spans="1:126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  <c r="BU705" s="21"/>
      <c r="BV705" s="21"/>
      <c r="BW705" s="21"/>
      <c r="BX705" s="21"/>
      <c r="BY705" s="21"/>
      <c r="BZ705" s="21"/>
      <c r="CA705" s="21"/>
      <c r="CB705" s="21"/>
      <c r="CC705" s="21"/>
      <c r="CD705" s="21"/>
      <c r="CE705" s="21"/>
      <c r="CF705" s="21"/>
      <c r="CG705" s="21"/>
      <c r="CH705" s="21"/>
      <c r="CI705" s="21"/>
      <c r="CJ705" s="21"/>
      <c r="CK705" s="21"/>
      <c r="CL705" s="21"/>
      <c r="CM705" s="21"/>
      <c r="CN705" s="21"/>
      <c r="CO705" s="21"/>
      <c r="CP705" s="21"/>
      <c r="CQ705" s="21"/>
      <c r="CR705" s="21"/>
      <c r="CS705" s="21"/>
      <c r="CT705" s="21"/>
      <c r="CU705" s="21"/>
      <c r="CV705" s="21"/>
      <c r="CW705" s="21"/>
      <c r="CX705" s="21"/>
      <c r="CY705" s="21"/>
      <c r="CZ705" s="21"/>
      <c r="DA705" s="21"/>
      <c r="DB705" s="21"/>
      <c r="DC705" s="21"/>
      <c r="DD705" s="21"/>
      <c r="DE705" s="21"/>
      <c r="DF705" s="21"/>
      <c r="DG705" s="21"/>
      <c r="DH705" s="21"/>
      <c r="DI705" s="21"/>
      <c r="DJ705" s="21"/>
      <c r="DK705" s="21"/>
      <c r="DL705" s="21"/>
      <c r="DM705" s="21"/>
      <c r="DN705" s="21"/>
      <c r="DO705" s="21"/>
      <c r="DP705" s="21"/>
      <c r="DQ705" s="21"/>
      <c r="DR705" s="21"/>
      <c r="DS705" s="21"/>
      <c r="DT705" s="21"/>
      <c r="DU705" s="21"/>
      <c r="DV705" s="21"/>
    </row>
    <row r="706" spans="1:12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  <c r="BM706" s="21"/>
      <c r="BN706" s="21"/>
      <c r="BO706" s="21"/>
      <c r="BP706" s="21"/>
      <c r="BQ706" s="21"/>
      <c r="BR706" s="21"/>
      <c r="BS706" s="21"/>
      <c r="BT706" s="21"/>
      <c r="BU706" s="21"/>
      <c r="BV706" s="21"/>
      <c r="BW706" s="21"/>
      <c r="BX706" s="21"/>
      <c r="BY706" s="21"/>
      <c r="BZ706" s="21"/>
      <c r="CA706" s="21"/>
      <c r="CB706" s="21"/>
      <c r="CC706" s="21"/>
      <c r="CD706" s="21"/>
      <c r="CE706" s="21"/>
      <c r="CF706" s="21"/>
      <c r="CG706" s="21"/>
      <c r="CH706" s="21"/>
      <c r="CI706" s="21"/>
      <c r="CJ706" s="21"/>
      <c r="CK706" s="21"/>
      <c r="CL706" s="21"/>
      <c r="CM706" s="21"/>
      <c r="CN706" s="21"/>
      <c r="CO706" s="21"/>
      <c r="CP706" s="21"/>
      <c r="CQ706" s="21"/>
      <c r="CR706" s="21"/>
      <c r="CS706" s="21"/>
      <c r="CT706" s="21"/>
      <c r="CU706" s="21"/>
      <c r="CV706" s="21"/>
      <c r="CW706" s="21"/>
      <c r="CX706" s="21"/>
      <c r="CY706" s="21"/>
      <c r="CZ706" s="21"/>
      <c r="DA706" s="21"/>
      <c r="DB706" s="21"/>
      <c r="DC706" s="21"/>
      <c r="DD706" s="21"/>
      <c r="DE706" s="21"/>
      <c r="DF706" s="21"/>
      <c r="DG706" s="21"/>
      <c r="DH706" s="21"/>
      <c r="DI706" s="21"/>
      <c r="DJ706" s="21"/>
      <c r="DK706" s="21"/>
      <c r="DL706" s="21"/>
      <c r="DM706" s="21"/>
      <c r="DN706" s="21"/>
      <c r="DO706" s="21"/>
      <c r="DP706" s="21"/>
      <c r="DQ706" s="21"/>
      <c r="DR706" s="21"/>
      <c r="DS706" s="21"/>
      <c r="DT706" s="21"/>
      <c r="DU706" s="21"/>
      <c r="DV706" s="21"/>
    </row>
    <row r="707" spans="1:126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  <c r="BM707" s="21"/>
      <c r="BN707" s="21"/>
      <c r="BO707" s="21"/>
      <c r="BP707" s="21"/>
      <c r="BQ707" s="21"/>
      <c r="BR707" s="21"/>
      <c r="BS707" s="21"/>
      <c r="BT707" s="21"/>
      <c r="BU707" s="21"/>
      <c r="BV707" s="21"/>
      <c r="BW707" s="21"/>
      <c r="BX707" s="21"/>
      <c r="BY707" s="21"/>
      <c r="BZ707" s="21"/>
      <c r="CA707" s="21"/>
      <c r="CB707" s="21"/>
      <c r="CC707" s="21"/>
      <c r="CD707" s="21"/>
      <c r="CE707" s="21"/>
      <c r="CF707" s="21"/>
      <c r="CG707" s="21"/>
      <c r="CH707" s="21"/>
      <c r="CI707" s="21"/>
      <c r="CJ707" s="21"/>
      <c r="CK707" s="21"/>
      <c r="CL707" s="21"/>
      <c r="CM707" s="21"/>
      <c r="CN707" s="21"/>
      <c r="CO707" s="21"/>
      <c r="CP707" s="21"/>
      <c r="CQ707" s="21"/>
      <c r="CR707" s="21"/>
      <c r="CS707" s="21"/>
      <c r="CT707" s="21"/>
      <c r="CU707" s="21"/>
      <c r="CV707" s="21"/>
      <c r="CW707" s="21"/>
      <c r="CX707" s="21"/>
      <c r="CY707" s="21"/>
      <c r="CZ707" s="21"/>
      <c r="DA707" s="21"/>
      <c r="DB707" s="21"/>
      <c r="DC707" s="21"/>
      <c r="DD707" s="21"/>
      <c r="DE707" s="21"/>
      <c r="DF707" s="21"/>
      <c r="DG707" s="21"/>
      <c r="DH707" s="21"/>
      <c r="DI707" s="21"/>
      <c r="DJ707" s="21"/>
      <c r="DK707" s="21"/>
      <c r="DL707" s="21"/>
      <c r="DM707" s="21"/>
      <c r="DN707" s="21"/>
      <c r="DO707" s="21"/>
      <c r="DP707" s="21"/>
      <c r="DQ707" s="21"/>
      <c r="DR707" s="21"/>
      <c r="DS707" s="21"/>
      <c r="DT707" s="21"/>
      <c r="DU707" s="21"/>
      <c r="DV707" s="21"/>
    </row>
    <row r="708" spans="1:126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  <c r="BM708" s="21"/>
      <c r="BN708" s="21"/>
      <c r="BO708" s="21"/>
      <c r="BP708" s="21"/>
      <c r="BQ708" s="21"/>
      <c r="BR708" s="21"/>
      <c r="BS708" s="21"/>
      <c r="BT708" s="21"/>
      <c r="BU708" s="21"/>
      <c r="BV708" s="21"/>
      <c r="BW708" s="21"/>
      <c r="BX708" s="21"/>
      <c r="BY708" s="21"/>
      <c r="BZ708" s="21"/>
      <c r="CA708" s="21"/>
      <c r="CB708" s="21"/>
      <c r="CC708" s="21"/>
      <c r="CD708" s="21"/>
      <c r="CE708" s="21"/>
      <c r="CF708" s="21"/>
      <c r="CG708" s="21"/>
      <c r="CH708" s="21"/>
      <c r="CI708" s="21"/>
      <c r="CJ708" s="21"/>
      <c r="CK708" s="21"/>
      <c r="CL708" s="21"/>
      <c r="CM708" s="21"/>
      <c r="CN708" s="21"/>
      <c r="CO708" s="21"/>
      <c r="CP708" s="21"/>
      <c r="CQ708" s="21"/>
      <c r="CR708" s="21"/>
      <c r="CS708" s="21"/>
      <c r="CT708" s="21"/>
      <c r="CU708" s="21"/>
      <c r="CV708" s="21"/>
      <c r="CW708" s="21"/>
      <c r="CX708" s="21"/>
      <c r="CY708" s="21"/>
      <c r="CZ708" s="21"/>
      <c r="DA708" s="21"/>
      <c r="DB708" s="21"/>
      <c r="DC708" s="21"/>
      <c r="DD708" s="21"/>
      <c r="DE708" s="21"/>
      <c r="DF708" s="21"/>
      <c r="DG708" s="21"/>
      <c r="DH708" s="21"/>
      <c r="DI708" s="21"/>
      <c r="DJ708" s="21"/>
      <c r="DK708" s="21"/>
      <c r="DL708" s="21"/>
      <c r="DM708" s="21"/>
      <c r="DN708" s="21"/>
      <c r="DO708" s="21"/>
      <c r="DP708" s="21"/>
      <c r="DQ708" s="21"/>
      <c r="DR708" s="21"/>
      <c r="DS708" s="21"/>
      <c r="DT708" s="21"/>
      <c r="DU708" s="21"/>
      <c r="DV708" s="21"/>
    </row>
    <row r="709" spans="1:126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  <c r="BM709" s="21"/>
      <c r="BN709" s="21"/>
      <c r="BO709" s="21"/>
      <c r="BP709" s="21"/>
      <c r="BQ709" s="21"/>
      <c r="BR709" s="21"/>
      <c r="BS709" s="21"/>
      <c r="BT709" s="21"/>
      <c r="BU709" s="21"/>
      <c r="BV709" s="21"/>
      <c r="BW709" s="21"/>
      <c r="BX709" s="21"/>
      <c r="BY709" s="21"/>
      <c r="BZ709" s="21"/>
      <c r="CA709" s="21"/>
      <c r="CB709" s="21"/>
      <c r="CC709" s="21"/>
      <c r="CD709" s="21"/>
      <c r="CE709" s="21"/>
      <c r="CF709" s="21"/>
      <c r="CG709" s="21"/>
      <c r="CH709" s="21"/>
      <c r="CI709" s="21"/>
      <c r="CJ709" s="21"/>
      <c r="CK709" s="21"/>
      <c r="CL709" s="21"/>
      <c r="CM709" s="21"/>
      <c r="CN709" s="21"/>
      <c r="CO709" s="21"/>
      <c r="CP709" s="21"/>
      <c r="CQ709" s="21"/>
      <c r="CR709" s="21"/>
      <c r="CS709" s="21"/>
      <c r="CT709" s="21"/>
      <c r="CU709" s="21"/>
      <c r="CV709" s="21"/>
      <c r="CW709" s="21"/>
      <c r="CX709" s="21"/>
      <c r="CY709" s="21"/>
      <c r="CZ709" s="21"/>
      <c r="DA709" s="21"/>
      <c r="DB709" s="21"/>
      <c r="DC709" s="21"/>
      <c r="DD709" s="21"/>
      <c r="DE709" s="21"/>
      <c r="DF709" s="21"/>
      <c r="DG709" s="21"/>
      <c r="DH709" s="21"/>
      <c r="DI709" s="21"/>
      <c r="DJ709" s="21"/>
      <c r="DK709" s="21"/>
      <c r="DL709" s="21"/>
      <c r="DM709" s="21"/>
      <c r="DN709" s="21"/>
      <c r="DO709" s="21"/>
      <c r="DP709" s="21"/>
      <c r="DQ709" s="21"/>
      <c r="DR709" s="21"/>
      <c r="DS709" s="21"/>
      <c r="DT709" s="21"/>
      <c r="DU709" s="21"/>
      <c r="DV709" s="21"/>
    </row>
    <row r="710" spans="1:126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  <c r="BM710" s="21"/>
      <c r="BN710" s="21"/>
      <c r="BO710" s="21"/>
      <c r="BP710" s="21"/>
      <c r="BQ710" s="21"/>
      <c r="BR710" s="21"/>
      <c r="BS710" s="21"/>
      <c r="BT710" s="21"/>
      <c r="BU710" s="21"/>
      <c r="BV710" s="21"/>
      <c r="BW710" s="21"/>
      <c r="BX710" s="21"/>
      <c r="BY710" s="21"/>
      <c r="BZ710" s="21"/>
      <c r="CA710" s="21"/>
      <c r="CB710" s="21"/>
      <c r="CC710" s="21"/>
      <c r="CD710" s="21"/>
      <c r="CE710" s="21"/>
      <c r="CF710" s="21"/>
      <c r="CG710" s="21"/>
      <c r="CH710" s="21"/>
      <c r="CI710" s="21"/>
      <c r="CJ710" s="21"/>
      <c r="CK710" s="21"/>
      <c r="CL710" s="21"/>
      <c r="CM710" s="21"/>
      <c r="CN710" s="21"/>
      <c r="CO710" s="21"/>
      <c r="CP710" s="21"/>
      <c r="CQ710" s="21"/>
      <c r="CR710" s="21"/>
      <c r="CS710" s="21"/>
      <c r="CT710" s="21"/>
      <c r="CU710" s="21"/>
      <c r="CV710" s="21"/>
      <c r="CW710" s="21"/>
      <c r="CX710" s="21"/>
      <c r="CY710" s="21"/>
      <c r="CZ710" s="21"/>
      <c r="DA710" s="21"/>
      <c r="DB710" s="21"/>
      <c r="DC710" s="21"/>
      <c r="DD710" s="21"/>
      <c r="DE710" s="21"/>
      <c r="DF710" s="21"/>
      <c r="DG710" s="21"/>
      <c r="DH710" s="21"/>
      <c r="DI710" s="21"/>
      <c r="DJ710" s="21"/>
      <c r="DK710" s="21"/>
      <c r="DL710" s="21"/>
      <c r="DM710" s="21"/>
      <c r="DN710" s="21"/>
      <c r="DO710" s="21"/>
      <c r="DP710" s="21"/>
      <c r="DQ710" s="21"/>
      <c r="DR710" s="21"/>
      <c r="DS710" s="21"/>
      <c r="DT710" s="21"/>
      <c r="DU710" s="21"/>
      <c r="DV710" s="21"/>
    </row>
    <row r="711" spans="1:126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  <c r="BM711" s="21"/>
      <c r="BN711" s="21"/>
      <c r="BO711" s="21"/>
      <c r="BP711" s="21"/>
      <c r="BQ711" s="21"/>
      <c r="BR711" s="21"/>
      <c r="BS711" s="21"/>
      <c r="BT711" s="21"/>
      <c r="BU711" s="21"/>
      <c r="BV711" s="21"/>
      <c r="BW711" s="21"/>
      <c r="BX711" s="21"/>
      <c r="BY711" s="21"/>
      <c r="BZ711" s="21"/>
      <c r="CA711" s="21"/>
      <c r="CB711" s="21"/>
      <c r="CC711" s="21"/>
      <c r="CD711" s="21"/>
      <c r="CE711" s="21"/>
      <c r="CF711" s="21"/>
      <c r="CG711" s="21"/>
      <c r="CH711" s="21"/>
      <c r="CI711" s="21"/>
      <c r="CJ711" s="21"/>
      <c r="CK711" s="21"/>
      <c r="CL711" s="21"/>
      <c r="CM711" s="21"/>
      <c r="CN711" s="21"/>
      <c r="CO711" s="21"/>
      <c r="CP711" s="21"/>
      <c r="CQ711" s="21"/>
      <c r="CR711" s="21"/>
      <c r="CS711" s="21"/>
      <c r="CT711" s="21"/>
      <c r="CU711" s="21"/>
      <c r="CV711" s="21"/>
      <c r="CW711" s="21"/>
      <c r="CX711" s="21"/>
      <c r="CY711" s="21"/>
      <c r="CZ711" s="21"/>
      <c r="DA711" s="21"/>
      <c r="DB711" s="21"/>
      <c r="DC711" s="21"/>
      <c r="DD711" s="21"/>
      <c r="DE711" s="21"/>
      <c r="DF711" s="21"/>
      <c r="DG711" s="21"/>
      <c r="DH711" s="21"/>
      <c r="DI711" s="21"/>
      <c r="DJ711" s="21"/>
      <c r="DK711" s="21"/>
      <c r="DL711" s="21"/>
      <c r="DM711" s="21"/>
      <c r="DN711" s="21"/>
      <c r="DO711" s="21"/>
      <c r="DP711" s="21"/>
      <c r="DQ711" s="21"/>
      <c r="DR711" s="21"/>
      <c r="DS711" s="21"/>
      <c r="DT711" s="21"/>
      <c r="DU711" s="21"/>
      <c r="DV711" s="21"/>
    </row>
    <row r="712" spans="1:126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  <c r="BM712" s="21"/>
      <c r="BN712" s="21"/>
      <c r="BO712" s="21"/>
      <c r="BP712" s="21"/>
      <c r="BQ712" s="21"/>
      <c r="BR712" s="21"/>
      <c r="BS712" s="21"/>
      <c r="BT712" s="21"/>
      <c r="BU712" s="21"/>
      <c r="BV712" s="21"/>
      <c r="BW712" s="21"/>
      <c r="BX712" s="21"/>
      <c r="BY712" s="21"/>
      <c r="BZ712" s="21"/>
      <c r="CA712" s="21"/>
      <c r="CB712" s="21"/>
      <c r="CC712" s="21"/>
      <c r="CD712" s="21"/>
      <c r="CE712" s="21"/>
      <c r="CF712" s="21"/>
      <c r="CG712" s="21"/>
      <c r="CH712" s="21"/>
      <c r="CI712" s="21"/>
      <c r="CJ712" s="21"/>
      <c r="CK712" s="21"/>
      <c r="CL712" s="21"/>
      <c r="CM712" s="21"/>
      <c r="CN712" s="21"/>
      <c r="CO712" s="21"/>
      <c r="CP712" s="21"/>
      <c r="CQ712" s="21"/>
      <c r="CR712" s="21"/>
      <c r="CS712" s="21"/>
      <c r="CT712" s="21"/>
      <c r="CU712" s="21"/>
      <c r="CV712" s="21"/>
      <c r="CW712" s="21"/>
      <c r="CX712" s="21"/>
      <c r="CY712" s="21"/>
      <c r="CZ712" s="21"/>
      <c r="DA712" s="21"/>
      <c r="DB712" s="21"/>
      <c r="DC712" s="21"/>
      <c r="DD712" s="21"/>
      <c r="DE712" s="21"/>
      <c r="DF712" s="21"/>
      <c r="DG712" s="21"/>
      <c r="DH712" s="21"/>
      <c r="DI712" s="21"/>
      <c r="DJ712" s="21"/>
      <c r="DK712" s="21"/>
      <c r="DL712" s="21"/>
      <c r="DM712" s="21"/>
      <c r="DN712" s="21"/>
      <c r="DO712" s="21"/>
      <c r="DP712" s="21"/>
      <c r="DQ712" s="21"/>
      <c r="DR712" s="21"/>
      <c r="DS712" s="21"/>
      <c r="DT712" s="21"/>
      <c r="DU712" s="21"/>
      <c r="DV712" s="21"/>
    </row>
    <row r="713" spans="1:126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  <c r="BM713" s="21"/>
      <c r="BN713" s="21"/>
      <c r="BO713" s="21"/>
      <c r="BP713" s="21"/>
      <c r="BQ713" s="21"/>
      <c r="BR713" s="21"/>
      <c r="BS713" s="21"/>
      <c r="BT713" s="21"/>
      <c r="BU713" s="21"/>
      <c r="BV713" s="21"/>
      <c r="BW713" s="21"/>
      <c r="BX713" s="21"/>
      <c r="BY713" s="21"/>
      <c r="BZ713" s="21"/>
      <c r="CA713" s="21"/>
      <c r="CB713" s="21"/>
      <c r="CC713" s="21"/>
      <c r="CD713" s="21"/>
      <c r="CE713" s="21"/>
      <c r="CF713" s="21"/>
      <c r="CG713" s="21"/>
      <c r="CH713" s="21"/>
      <c r="CI713" s="21"/>
      <c r="CJ713" s="21"/>
      <c r="CK713" s="21"/>
      <c r="CL713" s="21"/>
      <c r="CM713" s="21"/>
      <c r="CN713" s="21"/>
      <c r="CO713" s="21"/>
      <c r="CP713" s="21"/>
      <c r="CQ713" s="21"/>
      <c r="CR713" s="21"/>
      <c r="CS713" s="21"/>
      <c r="CT713" s="21"/>
      <c r="CU713" s="21"/>
      <c r="CV713" s="21"/>
      <c r="CW713" s="21"/>
      <c r="CX713" s="21"/>
      <c r="CY713" s="21"/>
      <c r="CZ713" s="21"/>
      <c r="DA713" s="21"/>
      <c r="DB713" s="21"/>
      <c r="DC713" s="21"/>
      <c r="DD713" s="21"/>
      <c r="DE713" s="21"/>
      <c r="DF713" s="21"/>
      <c r="DG713" s="21"/>
      <c r="DH713" s="21"/>
      <c r="DI713" s="21"/>
      <c r="DJ713" s="21"/>
      <c r="DK713" s="21"/>
      <c r="DL713" s="21"/>
      <c r="DM713" s="21"/>
      <c r="DN713" s="21"/>
      <c r="DO713" s="21"/>
      <c r="DP713" s="21"/>
      <c r="DQ713" s="21"/>
      <c r="DR713" s="21"/>
      <c r="DS713" s="21"/>
      <c r="DT713" s="21"/>
      <c r="DU713" s="21"/>
      <c r="DV713" s="21"/>
    </row>
    <row r="714" spans="1:126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  <c r="BM714" s="21"/>
      <c r="BN714" s="21"/>
      <c r="BO714" s="21"/>
      <c r="BP714" s="21"/>
      <c r="BQ714" s="21"/>
      <c r="BR714" s="21"/>
      <c r="BS714" s="21"/>
      <c r="BT714" s="21"/>
      <c r="BU714" s="21"/>
      <c r="BV714" s="21"/>
      <c r="BW714" s="21"/>
      <c r="BX714" s="21"/>
      <c r="BY714" s="21"/>
      <c r="BZ714" s="21"/>
      <c r="CA714" s="21"/>
      <c r="CB714" s="21"/>
      <c r="CC714" s="21"/>
      <c r="CD714" s="21"/>
      <c r="CE714" s="21"/>
      <c r="CF714" s="21"/>
      <c r="CG714" s="21"/>
      <c r="CH714" s="21"/>
      <c r="CI714" s="21"/>
      <c r="CJ714" s="21"/>
      <c r="CK714" s="21"/>
      <c r="CL714" s="21"/>
      <c r="CM714" s="21"/>
      <c r="CN714" s="21"/>
      <c r="CO714" s="21"/>
      <c r="CP714" s="21"/>
      <c r="CQ714" s="21"/>
      <c r="CR714" s="21"/>
      <c r="CS714" s="21"/>
      <c r="CT714" s="21"/>
      <c r="CU714" s="21"/>
      <c r="CV714" s="21"/>
      <c r="CW714" s="21"/>
      <c r="CX714" s="21"/>
      <c r="CY714" s="21"/>
      <c r="CZ714" s="21"/>
      <c r="DA714" s="21"/>
      <c r="DB714" s="21"/>
      <c r="DC714" s="21"/>
      <c r="DD714" s="21"/>
      <c r="DE714" s="21"/>
      <c r="DF714" s="21"/>
      <c r="DG714" s="21"/>
      <c r="DH714" s="21"/>
      <c r="DI714" s="21"/>
      <c r="DJ714" s="21"/>
      <c r="DK714" s="21"/>
      <c r="DL714" s="21"/>
      <c r="DM714" s="21"/>
      <c r="DN714" s="21"/>
      <c r="DO714" s="21"/>
      <c r="DP714" s="21"/>
      <c r="DQ714" s="21"/>
      <c r="DR714" s="21"/>
      <c r="DS714" s="21"/>
      <c r="DT714" s="21"/>
      <c r="DU714" s="21"/>
      <c r="DV714" s="21"/>
    </row>
    <row r="715" spans="1:126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  <c r="BM715" s="21"/>
      <c r="BN715" s="21"/>
      <c r="BO715" s="21"/>
      <c r="BP715" s="21"/>
      <c r="BQ715" s="21"/>
      <c r="BR715" s="21"/>
      <c r="BS715" s="21"/>
      <c r="BT715" s="21"/>
      <c r="BU715" s="21"/>
      <c r="BV715" s="21"/>
      <c r="BW715" s="21"/>
      <c r="BX715" s="21"/>
      <c r="BY715" s="21"/>
      <c r="BZ715" s="21"/>
      <c r="CA715" s="21"/>
      <c r="CB715" s="21"/>
      <c r="CC715" s="21"/>
      <c r="CD715" s="21"/>
      <c r="CE715" s="21"/>
      <c r="CF715" s="21"/>
      <c r="CG715" s="21"/>
      <c r="CH715" s="21"/>
      <c r="CI715" s="21"/>
      <c r="CJ715" s="21"/>
      <c r="CK715" s="21"/>
      <c r="CL715" s="21"/>
      <c r="CM715" s="21"/>
      <c r="CN715" s="21"/>
      <c r="CO715" s="21"/>
      <c r="CP715" s="21"/>
      <c r="CQ715" s="21"/>
      <c r="CR715" s="21"/>
      <c r="CS715" s="21"/>
      <c r="CT715" s="21"/>
      <c r="CU715" s="21"/>
      <c r="CV715" s="21"/>
      <c r="CW715" s="21"/>
      <c r="CX715" s="21"/>
      <c r="CY715" s="21"/>
      <c r="CZ715" s="21"/>
      <c r="DA715" s="21"/>
      <c r="DB715" s="21"/>
      <c r="DC715" s="21"/>
      <c r="DD715" s="21"/>
      <c r="DE715" s="21"/>
      <c r="DF715" s="21"/>
      <c r="DG715" s="21"/>
      <c r="DH715" s="21"/>
      <c r="DI715" s="21"/>
      <c r="DJ715" s="21"/>
      <c r="DK715" s="21"/>
      <c r="DL715" s="21"/>
      <c r="DM715" s="21"/>
      <c r="DN715" s="21"/>
      <c r="DO715" s="21"/>
      <c r="DP715" s="21"/>
      <c r="DQ715" s="21"/>
      <c r="DR715" s="21"/>
      <c r="DS715" s="21"/>
      <c r="DT715" s="21"/>
      <c r="DU715" s="21"/>
      <c r="DV715" s="21"/>
    </row>
    <row r="716" spans="1:12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  <c r="BM716" s="21"/>
      <c r="BN716" s="21"/>
      <c r="BO716" s="21"/>
      <c r="BP716" s="21"/>
      <c r="BQ716" s="21"/>
      <c r="BR716" s="21"/>
      <c r="BS716" s="21"/>
      <c r="BT716" s="21"/>
      <c r="BU716" s="21"/>
      <c r="BV716" s="21"/>
      <c r="BW716" s="21"/>
      <c r="BX716" s="21"/>
      <c r="BY716" s="21"/>
      <c r="BZ716" s="21"/>
      <c r="CA716" s="21"/>
      <c r="CB716" s="21"/>
      <c r="CC716" s="21"/>
      <c r="CD716" s="21"/>
      <c r="CE716" s="21"/>
      <c r="CF716" s="21"/>
      <c r="CG716" s="21"/>
      <c r="CH716" s="21"/>
      <c r="CI716" s="21"/>
      <c r="CJ716" s="21"/>
      <c r="CK716" s="21"/>
      <c r="CL716" s="21"/>
      <c r="CM716" s="21"/>
      <c r="CN716" s="21"/>
      <c r="CO716" s="21"/>
      <c r="CP716" s="21"/>
      <c r="CQ716" s="21"/>
      <c r="CR716" s="21"/>
      <c r="CS716" s="21"/>
      <c r="CT716" s="21"/>
      <c r="CU716" s="21"/>
      <c r="CV716" s="21"/>
      <c r="CW716" s="21"/>
      <c r="CX716" s="21"/>
      <c r="CY716" s="21"/>
      <c r="CZ716" s="21"/>
      <c r="DA716" s="21"/>
      <c r="DB716" s="21"/>
      <c r="DC716" s="21"/>
      <c r="DD716" s="21"/>
      <c r="DE716" s="21"/>
      <c r="DF716" s="21"/>
      <c r="DG716" s="21"/>
      <c r="DH716" s="21"/>
      <c r="DI716" s="21"/>
      <c r="DJ716" s="21"/>
      <c r="DK716" s="21"/>
      <c r="DL716" s="21"/>
      <c r="DM716" s="21"/>
      <c r="DN716" s="21"/>
      <c r="DO716" s="21"/>
      <c r="DP716" s="21"/>
      <c r="DQ716" s="21"/>
      <c r="DR716" s="21"/>
      <c r="DS716" s="21"/>
      <c r="DT716" s="21"/>
      <c r="DU716" s="21"/>
      <c r="DV716" s="21"/>
    </row>
    <row r="717" spans="1:126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  <c r="BM717" s="21"/>
      <c r="BN717" s="21"/>
      <c r="BO717" s="21"/>
      <c r="BP717" s="21"/>
      <c r="BQ717" s="21"/>
      <c r="BR717" s="21"/>
      <c r="BS717" s="21"/>
      <c r="BT717" s="21"/>
      <c r="BU717" s="21"/>
      <c r="BV717" s="21"/>
      <c r="BW717" s="21"/>
      <c r="BX717" s="21"/>
      <c r="BY717" s="21"/>
      <c r="BZ717" s="21"/>
      <c r="CA717" s="21"/>
      <c r="CB717" s="21"/>
      <c r="CC717" s="21"/>
      <c r="CD717" s="21"/>
      <c r="CE717" s="21"/>
      <c r="CF717" s="21"/>
      <c r="CG717" s="21"/>
      <c r="CH717" s="21"/>
      <c r="CI717" s="21"/>
      <c r="CJ717" s="21"/>
      <c r="CK717" s="21"/>
      <c r="CL717" s="21"/>
      <c r="CM717" s="21"/>
      <c r="CN717" s="21"/>
      <c r="CO717" s="21"/>
      <c r="CP717" s="21"/>
      <c r="CQ717" s="21"/>
      <c r="CR717" s="21"/>
      <c r="CS717" s="21"/>
      <c r="CT717" s="21"/>
      <c r="CU717" s="21"/>
      <c r="CV717" s="21"/>
      <c r="CW717" s="21"/>
      <c r="CX717" s="21"/>
      <c r="CY717" s="21"/>
      <c r="CZ717" s="21"/>
      <c r="DA717" s="21"/>
      <c r="DB717" s="21"/>
      <c r="DC717" s="21"/>
      <c r="DD717" s="21"/>
      <c r="DE717" s="21"/>
      <c r="DF717" s="21"/>
      <c r="DG717" s="21"/>
      <c r="DH717" s="21"/>
      <c r="DI717" s="21"/>
      <c r="DJ717" s="21"/>
      <c r="DK717" s="21"/>
      <c r="DL717" s="21"/>
      <c r="DM717" s="21"/>
      <c r="DN717" s="21"/>
      <c r="DO717" s="21"/>
      <c r="DP717" s="21"/>
      <c r="DQ717" s="21"/>
      <c r="DR717" s="21"/>
      <c r="DS717" s="21"/>
      <c r="DT717" s="21"/>
      <c r="DU717" s="21"/>
      <c r="DV717" s="21"/>
    </row>
    <row r="718" spans="1:126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  <c r="BM718" s="21"/>
      <c r="BN718" s="21"/>
      <c r="BO718" s="21"/>
      <c r="BP718" s="21"/>
      <c r="BQ718" s="21"/>
      <c r="BR718" s="21"/>
      <c r="BS718" s="21"/>
      <c r="BT718" s="21"/>
      <c r="BU718" s="21"/>
      <c r="BV718" s="21"/>
      <c r="BW718" s="21"/>
      <c r="BX718" s="21"/>
      <c r="BY718" s="21"/>
      <c r="BZ718" s="21"/>
      <c r="CA718" s="21"/>
      <c r="CB718" s="21"/>
      <c r="CC718" s="21"/>
      <c r="CD718" s="21"/>
      <c r="CE718" s="21"/>
      <c r="CF718" s="21"/>
      <c r="CG718" s="21"/>
      <c r="CH718" s="21"/>
      <c r="CI718" s="21"/>
      <c r="CJ718" s="21"/>
      <c r="CK718" s="21"/>
      <c r="CL718" s="21"/>
      <c r="CM718" s="21"/>
      <c r="CN718" s="21"/>
      <c r="CO718" s="21"/>
      <c r="CP718" s="21"/>
      <c r="CQ718" s="21"/>
      <c r="CR718" s="21"/>
      <c r="CS718" s="21"/>
      <c r="CT718" s="21"/>
      <c r="CU718" s="21"/>
      <c r="CV718" s="21"/>
      <c r="CW718" s="21"/>
      <c r="CX718" s="21"/>
      <c r="CY718" s="21"/>
      <c r="CZ718" s="21"/>
      <c r="DA718" s="21"/>
      <c r="DB718" s="21"/>
      <c r="DC718" s="21"/>
      <c r="DD718" s="21"/>
      <c r="DE718" s="21"/>
      <c r="DF718" s="21"/>
      <c r="DG718" s="21"/>
      <c r="DH718" s="21"/>
      <c r="DI718" s="21"/>
      <c r="DJ718" s="21"/>
      <c r="DK718" s="21"/>
      <c r="DL718" s="21"/>
      <c r="DM718" s="21"/>
      <c r="DN718" s="21"/>
      <c r="DO718" s="21"/>
      <c r="DP718" s="21"/>
      <c r="DQ718" s="21"/>
      <c r="DR718" s="21"/>
      <c r="DS718" s="21"/>
      <c r="DT718" s="21"/>
      <c r="DU718" s="21"/>
      <c r="DV718" s="21"/>
    </row>
    <row r="719" spans="1:126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  <c r="BM719" s="21"/>
      <c r="BN719" s="21"/>
      <c r="BO719" s="21"/>
      <c r="BP719" s="21"/>
      <c r="BQ719" s="21"/>
      <c r="BR719" s="21"/>
      <c r="BS719" s="21"/>
      <c r="BT719" s="21"/>
      <c r="BU719" s="21"/>
      <c r="BV719" s="21"/>
      <c r="BW719" s="21"/>
      <c r="BX719" s="21"/>
      <c r="BY719" s="21"/>
      <c r="BZ719" s="21"/>
      <c r="CA719" s="21"/>
      <c r="CB719" s="21"/>
      <c r="CC719" s="21"/>
      <c r="CD719" s="21"/>
      <c r="CE719" s="21"/>
      <c r="CF719" s="21"/>
      <c r="CG719" s="21"/>
      <c r="CH719" s="21"/>
      <c r="CI719" s="21"/>
      <c r="CJ719" s="21"/>
      <c r="CK719" s="21"/>
      <c r="CL719" s="21"/>
      <c r="CM719" s="21"/>
      <c r="CN719" s="21"/>
      <c r="CO719" s="21"/>
      <c r="CP719" s="21"/>
      <c r="CQ719" s="21"/>
      <c r="CR719" s="21"/>
      <c r="CS719" s="21"/>
      <c r="CT719" s="21"/>
      <c r="CU719" s="21"/>
      <c r="CV719" s="21"/>
      <c r="CW719" s="21"/>
      <c r="CX719" s="21"/>
      <c r="CY719" s="21"/>
      <c r="CZ719" s="21"/>
      <c r="DA719" s="21"/>
      <c r="DB719" s="21"/>
      <c r="DC719" s="21"/>
      <c r="DD719" s="21"/>
      <c r="DE719" s="21"/>
      <c r="DF719" s="21"/>
      <c r="DG719" s="21"/>
      <c r="DH719" s="21"/>
      <c r="DI719" s="21"/>
      <c r="DJ719" s="21"/>
      <c r="DK719" s="21"/>
      <c r="DL719" s="21"/>
      <c r="DM719" s="21"/>
      <c r="DN719" s="21"/>
      <c r="DO719" s="21"/>
      <c r="DP719" s="21"/>
      <c r="DQ719" s="21"/>
      <c r="DR719" s="21"/>
      <c r="DS719" s="21"/>
      <c r="DT719" s="21"/>
      <c r="DU719" s="21"/>
      <c r="DV719" s="21"/>
    </row>
    <row r="720" spans="1:126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  <c r="BM720" s="21"/>
      <c r="BN720" s="21"/>
      <c r="BO720" s="21"/>
      <c r="BP720" s="21"/>
      <c r="BQ720" s="21"/>
      <c r="BR720" s="21"/>
      <c r="BS720" s="21"/>
      <c r="BT720" s="21"/>
      <c r="BU720" s="21"/>
      <c r="BV720" s="21"/>
      <c r="BW720" s="21"/>
      <c r="BX720" s="21"/>
      <c r="BY720" s="21"/>
      <c r="BZ720" s="21"/>
      <c r="CA720" s="21"/>
      <c r="CB720" s="21"/>
      <c r="CC720" s="21"/>
      <c r="CD720" s="21"/>
      <c r="CE720" s="21"/>
      <c r="CF720" s="21"/>
      <c r="CG720" s="21"/>
      <c r="CH720" s="21"/>
      <c r="CI720" s="21"/>
      <c r="CJ720" s="21"/>
      <c r="CK720" s="21"/>
      <c r="CL720" s="21"/>
      <c r="CM720" s="21"/>
      <c r="CN720" s="21"/>
      <c r="CO720" s="21"/>
      <c r="CP720" s="21"/>
      <c r="CQ720" s="21"/>
      <c r="CR720" s="21"/>
      <c r="CS720" s="21"/>
      <c r="CT720" s="21"/>
      <c r="CU720" s="21"/>
      <c r="CV720" s="21"/>
      <c r="CW720" s="21"/>
      <c r="CX720" s="21"/>
      <c r="CY720" s="21"/>
      <c r="CZ720" s="21"/>
      <c r="DA720" s="21"/>
      <c r="DB720" s="21"/>
      <c r="DC720" s="21"/>
      <c r="DD720" s="21"/>
      <c r="DE720" s="21"/>
      <c r="DF720" s="21"/>
      <c r="DG720" s="21"/>
      <c r="DH720" s="21"/>
      <c r="DI720" s="21"/>
      <c r="DJ720" s="21"/>
      <c r="DK720" s="21"/>
      <c r="DL720" s="21"/>
      <c r="DM720" s="21"/>
      <c r="DN720" s="21"/>
      <c r="DO720" s="21"/>
      <c r="DP720" s="21"/>
      <c r="DQ720" s="21"/>
      <c r="DR720" s="21"/>
      <c r="DS720" s="21"/>
      <c r="DT720" s="21"/>
      <c r="DU720" s="21"/>
      <c r="DV720" s="21"/>
    </row>
    <row r="721" spans="1:126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  <c r="BM721" s="21"/>
      <c r="BN721" s="21"/>
      <c r="BO721" s="21"/>
      <c r="BP721" s="21"/>
      <c r="BQ721" s="21"/>
      <c r="BR721" s="21"/>
      <c r="BS721" s="21"/>
      <c r="BT721" s="21"/>
      <c r="BU721" s="21"/>
      <c r="BV721" s="21"/>
      <c r="BW721" s="21"/>
      <c r="BX721" s="21"/>
      <c r="BY721" s="21"/>
      <c r="BZ721" s="21"/>
      <c r="CA721" s="21"/>
      <c r="CB721" s="21"/>
      <c r="CC721" s="21"/>
      <c r="CD721" s="21"/>
      <c r="CE721" s="21"/>
      <c r="CF721" s="21"/>
      <c r="CG721" s="21"/>
      <c r="CH721" s="21"/>
      <c r="CI721" s="21"/>
      <c r="CJ721" s="21"/>
      <c r="CK721" s="21"/>
      <c r="CL721" s="21"/>
      <c r="CM721" s="21"/>
      <c r="CN721" s="21"/>
      <c r="CO721" s="21"/>
      <c r="CP721" s="21"/>
      <c r="CQ721" s="21"/>
      <c r="CR721" s="21"/>
      <c r="CS721" s="21"/>
      <c r="CT721" s="21"/>
      <c r="CU721" s="21"/>
      <c r="CV721" s="21"/>
      <c r="CW721" s="21"/>
      <c r="CX721" s="21"/>
      <c r="CY721" s="21"/>
      <c r="CZ721" s="21"/>
      <c r="DA721" s="21"/>
      <c r="DB721" s="21"/>
      <c r="DC721" s="21"/>
      <c r="DD721" s="21"/>
      <c r="DE721" s="21"/>
      <c r="DF721" s="21"/>
      <c r="DG721" s="21"/>
      <c r="DH721" s="21"/>
      <c r="DI721" s="21"/>
      <c r="DJ721" s="21"/>
      <c r="DK721" s="21"/>
      <c r="DL721" s="21"/>
      <c r="DM721" s="21"/>
      <c r="DN721" s="21"/>
      <c r="DO721" s="21"/>
      <c r="DP721" s="21"/>
      <c r="DQ721" s="21"/>
      <c r="DR721" s="21"/>
      <c r="DS721" s="21"/>
      <c r="DT721" s="21"/>
      <c r="DU721" s="21"/>
      <c r="DV721" s="21"/>
    </row>
    <row r="722" spans="1:126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  <c r="BM722" s="21"/>
      <c r="BN722" s="21"/>
      <c r="BO722" s="21"/>
      <c r="BP722" s="21"/>
      <c r="BQ722" s="21"/>
      <c r="BR722" s="21"/>
      <c r="BS722" s="21"/>
      <c r="BT722" s="21"/>
      <c r="BU722" s="21"/>
      <c r="BV722" s="21"/>
      <c r="BW722" s="21"/>
      <c r="BX722" s="21"/>
      <c r="BY722" s="21"/>
      <c r="BZ722" s="21"/>
      <c r="CA722" s="21"/>
      <c r="CB722" s="21"/>
      <c r="CC722" s="21"/>
      <c r="CD722" s="21"/>
      <c r="CE722" s="21"/>
      <c r="CF722" s="21"/>
      <c r="CG722" s="21"/>
      <c r="CH722" s="21"/>
      <c r="CI722" s="21"/>
      <c r="CJ722" s="21"/>
      <c r="CK722" s="21"/>
      <c r="CL722" s="21"/>
      <c r="CM722" s="21"/>
      <c r="CN722" s="21"/>
      <c r="CO722" s="21"/>
      <c r="CP722" s="21"/>
      <c r="CQ722" s="21"/>
      <c r="CR722" s="21"/>
      <c r="CS722" s="21"/>
      <c r="CT722" s="21"/>
      <c r="CU722" s="21"/>
      <c r="CV722" s="21"/>
      <c r="CW722" s="21"/>
      <c r="CX722" s="21"/>
      <c r="CY722" s="21"/>
      <c r="CZ722" s="21"/>
      <c r="DA722" s="21"/>
      <c r="DB722" s="21"/>
      <c r="DC722" s="21"/>
      <c r="DD722" s="21"/>
      <c r="DE722" s="21"/>
      <c r="DF722" s="21"/>
      <c r="DG722" s="21"/>
      <c r="DH722" s="21"/>
      <c r="DI722" s="21"/>
      <c r="DJ722" s="21"/>
      <c r="DK722" s="21"/>
      <c r="DL722" s="21"/>
      <c r="DM722" s="21"/>
      <c r="DN722" s="21"/>
      <c r="DO722" s="21"/>
      <c r="DP722" s="21"/>
      <c r="DQ722" s="21"/>
      <c r="DR722" s="21"/>
      <c r="DS722" s="21"/>
      <c r="DT722" s="21"/>
      <c r="DU722" s="21"/>
      <c r="DV722" s="21"/>
    </row>
    <row r="723" spans="1:126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  <c r="BM723" s="21"/>
      <c r="BN723" s="21"/>
      <c r="BO723" s="21"/>
      <c r="BP723" s="21"/>
      <c r="BQ723" s="21"/>
      <c r="BR723" s="21"/>
      <c r="BS723" s="21"/>
      <c r="BT723" s="21"/>
      <c r="BU723" s="21"/>
      <c r="BV723" s="21"/>
      <c r="BW723" s="21"/>
      <c r="BX723" s="21"/>
      <c r="BY723" s="21"/>
      <c r="BZ723" s="21"/>
      <c r="CA723" s="21"/>
      <c r="CB723" s="21"/>
      <c r="CC723" s="21"/>
      <c r="CD723" s="21"/>
      <c r="CE723" s="21"/>
      <c r="CF723" s="21"/>
      <c r="CG723" s="21"/>
      <c r="CH723" s="21"/>
      <c r="CI723" s="21"/>
      <c r="CJ723" s="21"/>
      <c r="CK723" s="21"/>
      <c r="CL723" s="21"/>
      <c r="CM723" s="21"/>
      <c r="CN723" s="21"/>
      <c r="CO723" s="21"/>
      <c r="CP723" s="21"/>
      <c r="CQ723" s="21"/>
      <c r="CR723" s="21"/>
      <c r="CS723" s="21"/>
      <c r="CT723" s="21"/>
      <c r="CU723" s="21"/>
      <c r="CV723" s="21"/>
      <c r="CW723" s="21"/>
      <c r="CX723" s="21"/>
      <c r="CY723" s="21"/>
      <c r="CZ723" s="21"/>
      <c r="DA723" s="21"/>
      <c r="DB723" s="21"/>
      <c r="DC723" s="21"/>
      <c r="DD723" s="21"/>
      <c r="DE723" s="21"/>
      <c r="DF723" s="21"/>
      <c r="DG723" s="21"/>
      <c r="DH723" s="21"/>
      <c r="DI723" s="21"/>
      <c r="DJ723" s="21"/>
      <c r="DK723" s="21"/>
      <c r="DL723" s="21"/>
      <c r="DM723" s="21"/>
      <c r="DN723" s="21"/>
      <c r="DO723" s="21"/>
      <c r="DP723" s="21"/>
      <c r="DQ723" s="21"/>
      <c r="DR723" s="21"/>
      <c r="DS723" s="21"/>
      <c r="DT723" s="21"/>
      <c r="DU723" s="21"/>
      <c r="DV723" s="21"/>
    </row>
    <row r="724" spans="1:126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  <c r="BM724" s="21"/>
      <c r="BN724" s="21"/>
      <c r="BO724" s="21"/>
      <c r="BP724" s="21"/>
      <c r="BQ724" s="21"/>
      <c r="BR724" s="21"/>
      <c r="BS724" s="21"/>
      <c r="BT724" s="21"/>
      <c r="BU724" s="21"/>
      <c r="BV724" s="21"/>
      <c r="BW724" s="21"/>
      <c r="BX724" s="21"/>
      <c r="BY724" s="21"/>
      <c r="BZ724" s="21"/>
      <c r="CA724" s="21"/>
      <c r="CB724" s="21"/>
      <c r="CC724" s="21"/>
      <c r="CD724" s="21"/>
      <c r="CE724" s="21"/>
      <c r="CF724" s="21"/>
      <c r="CG724" s="21"/>
      <c r="CH724" s="21"/>
      <c r="CI724" s="21"/>
      <c r="CJ724" s="21"/>
      <c r="CK724" s="21"/>
      <c r="CL724" s="21"/>
      <c r="CM724" s="21"/>
      <c r="CN724" s="21"/>
      <c r="CO724" s="21"/>
      <c r="CP724" s="21"/>
      <c r="CQ724" s="21"/>
      <c r="CR724" s="21"/>
      <c r="CS724" s="21"/>
      <c r="CT724" s="21"/>
      <c r="CU724" s="21"/>
      <c r="CV724" s="21"/>
      <c r="CW724" s="21"/>
      <c r="CX724" s="21"/>
      <c r="CY724" s="21"/>
      <c r="CZ724" s="21"/>
      <c r="DA724" s="21"/>
      <c r="DB724" s="21"/>
      <c r="DC724" s="21"/>
      <c r="DD724" s="21"/>
      <c r="DE724" s="21"/>
      <c r="DF724" s="21"/>
      <c r="DG724" s="21"/>
      <c r="DH724" s="21"/>
      <c r="DI724" s="21"/>
      <c r="DJ724" s="21"/>
      <c r="DK724" s="21"/>
      <c r="DL724" s="21"/>
      <c r="DM724" s="21"/>
      <c r="DN724" s="21"/>
      <c r="DO724" s="21"/>
      <c r="DP724" s="21"/>
      <c r="DQ724" s="21"/>
      <c r="DR724" s="21"/>
      <c r="DS724" s="21"/>
      <c r="DT724" s="21"/>
      <c r="DU724" s="21"/>
      <c r="DV724" s="21"/>
    </row>
    <row r="725" spans="1:126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  <c r="BM725" s="21"/>
      <c r="BN725" s="21"/>
      <c r="BO725" s="21"/>
      <c r="BP725" s="21"/>
      <c r="BQ725" s="21"/>
      <c r="BR725" s="21"/>
      <c r="BS725" s="21"/>
      <c r="BT725" s="21"/>
      <c r="BU725" s="21"/>
      <c r="BV725" s="21"/>
      <c r="BW725" s="21"/>
      <c r="BX725" s="21"/>
      <c r="BY725" s="21"/>
      <c r="BZ725" s="21"/>
      <c r="CA725" s="21"/>
      <c r="CB725" s="21"/>
      <c r="CC725" s="21"/>
      <c r="CD725" s="21"/>
      <c r="CE725" s="21"/>
      <c r="CF725" s="21"/>
      <c r="CG725" s="21"/>
      <c r="CH725" s="21"/>
      <c r="CI725" s="21"/>
      <c r="CJ725" s="21"/>
      <c r="CK725" s="21"/>
      <c r="CL725" s="21"/>
      <c r="CM725" s="21"/>
      <c r="CN725" s="21"/>
      <c r="CO725" s="21"/>
      <c r="CP725" s="21"/>
      <c r="CQ725" s="21"/>
      <c r="CR725" s="21"/>
      <c r="CS725" s="21"/>
      <c r="CT725" s="21"/>
      <c r="CU725" s="21"/>
      <c r="CV725" s="21"/>
      <c r="CW725" s="21"/>
      <c r="CX725" s="21"/>
      <c r="CY725" s="21"/>
      <c r="CZ725" s="21"/>
      <c r="DA725" s="21"/>
      <c r="DB725" s="21"/>
      <c r="DC725" s="21"/>
      <c r="DD725" s="21"/>
      <c r="DE725" s="21"/>
      <c r="DF725" s="21"/>
      <c r="DG725" s="21"/>
      <c r="DH725" s="21"/>
      <c r="DI725" s="21"/>
      <c r="DJ725" s="21"/>
      <c r="DK725" s="21"/>
      <c r="DL725" s="21"/>
      <c r="DM725" s="21"/>
      <c r="DN725" s="21"/>
      <c r="DO725" s="21"/>
      <c r="DP725" s="21"/>
      <c r="DQ725" s="21"/>
      <c r="DR725" s="21"/>
      <c r="DS725" s="21"/>
      <c r="DT725" s="21"/>
      <c r="DU725" s="21"/>
      <c r="DV725" s="21"/>
    </row>
    <row r="726" spans="1:1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  <c r="BM726" s="21"/>
      <c r="BN726" s="21"/>
      <c r="BO726" s="21"/>
      <c r="BP726" s="21"/>
      <c r="BQ726" s="21"/>
      <c r="BR726" s="21"/>
      <c r="BS726" s="21"/>
      <c r="BT726" s="21"/>
      <c r="BU726" s="21"/>
      <c r="BV726" s="21"/>
      <c r="BW726" s="21"/>
      <c r="BX726" s="21"/>
      <c r="BY726" s="21"/>
      <c r="BZ726" s="21"/>
      <c r="CA726" s="21"/>
      <c r="CB726" s="21"/>
      <c r="CC726" s="21"/>
      <c r="CD726" s="21"/>
      <c r="CE726" s="21"/>
      <c r="CF726" s="21"/>
      <c r="CG726" s="21"/>
      <c r="CH726" s="21"/>
      <c r="CI726" s="21"/>
      <c r="CJ726" s="21"/>
      <c r="CK726" s="21"/>
      <c r="CL726" s="21"/>
      <c r="CM726" s="21"/>
      <c r="CN726" s="21"/>
      <c r="CO726" s="21"/>
      <c r="CP726" s="21"/>
      <c r="CQ726" s="21"/>
      <c r="CR726" s="21"/>
      <c r="CS726" s="21"/>
      <c r="CT726" s="21"/>
      <c r="CU726" s="21"/>
      <c r="CV726" s="21"/>
      <c r="CW726" s="21"/>
      <c r="CX726" s="21"/>
      <c r="CY726" s="21"/>
      <c r="CZ726" s="21"/>
      <c r="DA726" s="21"/>
      <c r="DB726" s="21"/>
      <c r="DC726" s="21"/>
      <c r="DD726" s="21"/>
      <c r="DE726" s="21"/>
      <c r="DF726" s="21"/>
      <c r="DG726" s="21"/>
      <c r="DH726" s="21"/>
      <c r="DI726" s="21"/>
      <c r="DJ726" s="21"/>
      <c r="DK726" s="21"/>
      <c r="DL726" s="21"/>
      <c r="DM726" s="21"/>
      <c r="DN726" s="21"/>
      <c r="DO726" s="21"/>
      <c r="DP726" s="21"/>
      <c r="DQ726" s="21"/>
      <c r="DR726" s="21"/>
      <c r="DS726" s="21"/>
      <c r="DT726" s="21"/>
      <c r="DU726" s="21"/>
      <c r="DV726" s="21"/>
    </row>
    <row r="727" spans="1:126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  <c r="BM727" s="21"/>
      <c r="BN727" s="21"/>
      <c r="BO727" s="21"/>
      <c r="BP727" s="21"/>
      <c r="BQ727" s="21"/>
      <c r="BR727" s="21"/>
      <c r="BS727" s="21"/>
      <c r="BT727" s="21"/>
      <c r="BU727" s="21"/>
      <c r="BV727" s="21"/>
      <c r="BW727" s="21"/>
      <c r="BX727" s="21"/>
      <c r="BY727" s="21"/>
      <c r="BZ727" s="21"/>
      <c r="CA727" s="21"/>
      <c r="CB727" s="21"/>
      <c r="CC727" s="21"/>
      <c r="CD727" s="21"/>
      <c r="CE727" s="21"/>
      <c r="CF727" s="21"/>
      <c r="CG727" s="21"/>
      <c r="CH727" s="21"/>
      <c r="CI727" s="21"/>
      <c r="CJ727" s="21"/>
      <c r="CK727" s="21"/>
      <c r="CL727" s="21"/>
      <c r="CM727" s="21"/>
      <c r="CN727" s="21"/>
      <c r="CO727" s="21"/>
      <c r="CP727" s="21"/>
      <c r="CQ727" s="21"/>
      <c r="CR727" s="21"/>
      <c r="CS727" s="21"/>
      <c r="CT727" s="21"/>
      <c r="CU727" s="21"/>
      <c r="CV727" s="21"/>
      <c r="CW727" s="21"/>
      <c r="CX727" s="21"/>
      <c r="CY727" s="21"/>
      <c r="CZ727" s="21"/>
      <c r="DA727" s="21"/>
      <c r="DB727" s="21"/>
      <c r="DC727" s="21"/>
      <c r="DD727" s="21"/>
      <c r="DE727" s="21"/>
      <c r="DF727" s="21"/>
      <c r="DG727" s="21"/>
      <c r="DH727" s="21"/>
      <c r="DI727" s="21"/>
      <c r="DJ727" s="21"/>
      <c r="DK727" s="21"/>
      <c r="DL727" s="21"/>
      <c r="DM727" s="21"/>
      <c r="DN727" s="21"/>
      <c r="DO727" s="21"/>
      <c r="DP727" s="21"/>
      <c r="DQ727" s="21"/>
      <c r="DR727" s="21"/>
      <c r="DS727" s="21"/>
      <c r="DT727" s="21"/>
      <c r="DU727" s="21"/>
      <c r="DV727" s="21"/>
    </row>
    <row r="728" spans="1:126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  <c r="BM728" s="21"/>
      <c r="BN728" s="21"/>
      <c r="BO728" s="21"/>
      <c r="BP728" s="21"/>
      <c r="BQ728" s="21"/>
      <c r="BR728" s="21"/>
      <c r="BS728" s="21"/>
      <c r="BT728" s="21"/>
      <c r="BU728" s="21"/>
      <c r="BV728" s="21"/>
      <c r="BW728" s="21"/>
      <c r="BX728" s="21"/>
      <c r="BY728" s="21"/>
      <c r="BZ728" s="21"/>
      <c r="CA728" s="21"/>
      <c r="CB728" s="21"/>
      <c r="CC728" s="21"/>
      <c r="CD728" s="21"/>
      <c r="CE728" s="21"/>
      <c r="CF728" s="21"/>
      <c r="CG728" s="21"/>
      <c r="CH728" s="21"/>
      <c r="CI728" s="21"/>
      <c r="CJ728" s="21"/>
      <c r="CK728" s="21"/>
      <c r="CL728" s="21"/>
      <c r="CM728" s="21"/>
      <c r="CN728" s="21"/>
      <c r="CO728" s="21"/>
      <c r="CP728" s="21"/>
      <c r="CQ728" s="21"/>
      <c r="CR728" s="21"/>
      <c r="CS728" s="21"/>
      <c r="CT728" s="21"/>
      <c r="CU728" s="21"/>
      <c r="CV728" s="21"/>
      <c r="CW728" s="21"/>
      <c r="CX728" s="21"/>
      <c r="CY728" s="21"/>
      <c r="CZ728" s="21"/>
      <c r="DA728" s="21"/>
      <c r="DB728" s="21"/>
      <c r="DC728" s="21"/>
      <c r="DD728" s="21"/>
      <c r="DE728" s="21"/>
      <c r="DF728" s="21"/>
      <c r="DG728" s="21"/>
      <c r="DH728" s="21"/>
      <c r="DI728" s="21"/>
      <c r="DJ728" s="21"/>
      <c r="DK728" s="21"/>
      <c r="DL728" s="21"/>
      <c r="DM728" s="21"/>
      <c r="DN728" s="21"/>
      <c r="DO728" s="21"/>
      <c r="DP728" s="21"/>
      <c r="DQ728" s="21"/>
      <c r="DR728" s="21"/>
      <c r="DS728" s="21"/>
      <c r="DT728" s="21"/>
      <c r="DU728" s="21"/>
      <c r="DV728" s="21"/>
    </row>
    <row r="729" spans="1:126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21"/>
      <c r="CA729" s="21"/>
      <c r="CB729" s="21"/>
      <c r="CC729" s="21"/>
      <c r="CD729" s="21"/>
      <c r="CE729" s="21"/>
      <c r="CF729" s="21"/>
      <c r="CG729" s="21"/>
      <c r="CH729" s="21"/>
      <c r="CI729" s="21"/>
      <c r="CJ729" s="21"/>
      <c r="CK729" s="21"/>
      <c r="CL729" s="21"/>
      <c r="CM729" s="21"/>
      <c r="CN729" s="21"/>
      <c r="CO729" s="21"/>
      <c r="CP729" s="21"/>
      <c r="CQ729" s="21"/>
      <c r="CR729" s="21"/>
      <c r="CS729" s="21"/>
      <c r="CT729" s="21"/>
      <c r="CU729" s="21"/>
      <c r="CV729" s="21"/>
      <c r="CW729" s="21"/>
      <c r="CX729" s="21"/>
      <c r="CY729" s="21"/>
      <c r="CZ729" s="21"/>
      <c r="DA729" s="21"/>
      <c r="DB729" s="21"/>
      <c r="DC729" s="21"/>
      <c r="DD729" s="21"/>
      <c r="DE729" s="21"/>
      <c r="DF729" s="21"/>
      <c r="DG729" s="21"/>
      <c r="DH729" s="21"/>
      <c r="DI729" s="21"/>
      <c r="DJ729" s="21"/>
      <c r="DK729" s="21"/>
      <c r="DL729" s="21"/>
      <c r="DM729" s="21"/>
      <c r="DN729" s="21"/>
      <c r="DO729" s="21"/>
      <c r="DP729" s="21"/>
      <c r="DQ729" s="21"/>
      <c r="DR729" s="21"/>
      <c r="DS729" s="21"/>
      <c r="DT729" s="21"/>
      <c r="DU729" s="21"/>
      <c r="DV729" s="21"/>
    </row>
    <row r="730" spans="1:126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21"/>
      <c r="CA730" s="21"/>
      <c r="CB730" s="21"/>
      <c r="CC730" s="21"/>
      <c r="CD730" s="21"/>
      <c r="CE730" s="21"/>
      <c r="CF730" s="21"/>
      <c r="CG730" s="21"/>
      <c r="CH730" s="21"/>
      <c r="CI730" s="21"/>
      <c r="CJ730" s="21"/>
      <c r="CK730" s="21"/>
      <c r="CL730" s="21"/>
      <c r="CM730" s="21"/>
      <c r="CN730" s="21"/>
      <c r="CO730" s="21"/>
      <c r="CP730" s="21"/>
      <c r="CQ730" s="21"/>
      <c r="CR730" s="21"/>
      <c r="CS730" s="21"/>
      <c r="CT730" s="21"/>
      <c r="CU730" s="21"/>
      <c r="CV730" s="21"/>
      <c r="CW730" s="21"/>
      <c r="CX730" s="21"/>
      <c r="CY730" s="21"/>
      <c r="CZ730" s="21"/>
      <c r="DA730" s="21"/>
      <c r="DB730" s="21"/>
      <c r="DC730" s="21"/>
      <c r="DD730" s="21"/>
      <c r="DE730" s="21"/>
      <c r="DF730" s="21"/>
      <c r="DG730" s="21"/>
      <c r="DH730" s="21"/>
      <c r="DI730" s="21"/>
      <c r="DJ730" s="21"/>
      <c r="DK730" s="21"/>
      <c r="DL730" s="21"/>
      <c r="DM730" s="21"/>
      <c r="DN730" s="21"/>
      <c r="DO730" s="21"/>
      <c r="DP730" s="21"/>
      <c r="DQ730" s="21"/>
      <c r="DR730" s="21"/>
      <c r="DS730" s="21"/>
      <c r="DT730" s="21"/>
      <c r="DU730" s="21"/>
      <c r="DV730" s="21"/>
    </row>
    <row r="731" spans="1:126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1"/>
      <c r="BX731" s="21"/>
      <c r="BY731" s="21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  <c r="CK731" s="21"/>
      <c r="CL731" s="21"/>
      <c r="CM731" s="21"/>
      <c r="CN731" s="21"/>
      <c r="CO731" s="21"/>
      <c r="CP731" s="21"/>
      <c r="CQ731" s="21"/>
      <c r="CR731" s="21"/>
      <c r="CS731" s="21"/>
      <c r="CT731" s="21"/>
      <c r="CU731" s="21"/>
      <c r="CV731" s="21"/>
      <c r="CW731" s="21"/>
      <c r="CX731" s="21"/>
      <c r="CY731" s="21"/>
      <c r="CZ731" s="21"/>
      <c r="DA731" s="21"/>
      <c r="DB731" s="21"/>
      <c r="DC731" s="21"/>
      <c r="DD731" s="21"/>
      <c r="DE731" s="21"/>
      <c r="DF731" s="21"/>
      <c r="DG731" s="21"/>
      <c r="DH731" s="21"/>
      <c r="DI731" s="21"/>
      <c r="DJ731" s="21"/>
      <c r="DK731" s="21"/>
      <c r="DL731" s="21"/>
      <c r="DM731" s="21"/>
      <c r="DN731" s="21"/>
      <c r="DO731" s="21"/>
      <c r="DP731" s="21"/>
      <c r="DQ731" s="21"/>
      <c r="DR731" s="21"/>
      <c r="DS731" s="21"/>
      <c r="DT731" s="21"/>
      <c r="DU731" s="21"/>
      <c r="DV731" s="21"/>
    </row>
    <row r="732" spans="1:126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1"/>
      <c r="BX732" s="21"/>
      <c r="BY732" s="21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  <c r="CK732" s="21"/>
      <c r="CL732" s="21"/>
      <c r="CM732" s="21"/>
      <c r="CN732" s="21"/>
      <c r="CO732" s="21"/>
      <c r="CP732" s="21"/>
      <c r="CQ732" s="21"/>
      <c r="CR732" s="21"/>
      <c r="CS732" s="21"/>
      <c r="CT732" s="21"/>
      <c r="CU732" s="21"/>
      <c r="CV732" s="21"/>
      <c r="CW732" s="21"/>
      <c r="CX732" s="21"/>
      <c r="CY732" s="21"/>
      <c r="CZ732" s="21"/>
      <c r="DA732" s="21"/>
      <c r="DB732" s="21"/>
      <c r="DC732" s="21"/>
      <c r="DD732" s="21"/>
      <c r="DE732" s="21"/>
      <c r="DF732" s="21"/>
      <c r="DG732" s="21"/>
      <c r="DH732" s="21"/>
      <c r="DI732" s="21"/>
      <c r="DJ732" s="21"/>
      <c r="DK732" s="21"/>
      <c r="DL732" s="21"/>
      <c r="DM732" s="21"/>
      <c r="DN732" s="21"/>
      <c r="DO732" s="21"/>
      <c r="DP732" s="21"/>
      <c r="DQ732" s="21"/>
      <c r="DR732" s="21"/>
      <c r="DS732" s="21"/>
      <c r="DT732" s="21"/>
      <c r="DU732" s="21"/>
      <c r="DV732" s="21"/>
    </row>
    <row r="733" spans="1:126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1"/>
      <c r="BX733" s="21"/>
      <c r="BY733" s="21"/>
      <c r="BZ733" s="21"/>
      <c r="CA733" s="21"/>
      <c r="CB733" s="21"/>
      <c r="CC733" s="21"/>
      <c r="CD733" s="21"/>
      <c r="CE733" s="21"/>
      <c r="CF733" s="21"/>
      <c r="CG733" s="21"/>
      <c r="CH733" s="21"/>
      <c r="CI733" s="21"/>
      <c r="CJ733" s="21"/>
      <c r="CK733" s="21"/>
      <c r="CL733" s="21"/>
      <c r="CM733" s="21"/>
      <c r="CN733" s="21"/>
      <c r="CO733" s="21"/>
      <c r="CP733" s="21"/>
      <c r="CQ733" s="21"/>
      <c r="CR733" s="21"/>
      <c r="CS733" s="21"/>
      <c r="CT733" s="21"/>
      <c r="CU733" s="21"/>
      <c r="CV733" s="21"/>
      <c r="CW733" s="21"/>
      <c r="CX733" s="21"/>
      <c r="CY733" s="21"/>
      <c r="CZ733" s="21"/>
      <c r="DA733" s="21"/>
      <c r="DB733" s="21"/>
      <c r="DC733" s="21"/>
      <c r="DD733" s="21"/>
      <c r="DE733" s="21"/>
      <c r="DF733" s="21"/>
      <c r="DG733" s="21"/>
      <c r="DH733" s="21"/>
      <c r="DI733" s="21"/>
      <c r="DJ733" s="21"/>
      <c r="DK733" s="21"/>
      <c r="DL733" s="21"/>
      <c r="DM733" s="21"/>
      <c r="DN733" s="21"/>
      <c r="DO733" s="21"/>
      <c r="DP733" s="21"/>
      <c r="DQ733" s="21"/>
      <c r="DR733" s="21"/>
      <c r="DS733" s="21"/>
      <c r="DT733" s="21"/>
      <c r="DU733" s="21"/>
      <c r="DV733" s="21"/>
    </row>
    <row r="734" spans="1:126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1"/>
      <c r="BX734" s="21"/>
      <c r="BY734" s="21"/>
      <c r="BZ734" s="21"/>
      <c r="CA734" s="21"/>
      <c r="CB734" s="21"/>
      <c r="CC734" s="21"/>
      <c r="CD734" s="21"/>
      <c r="CE734" s="21"/>
      <c r="CF734" s="21"/>
      <c r="CG734" s="21"/>
      <c r="CH734" s="21"/>
      <c r="CI734" s="21"/>
      <c r="CJ734" s="21"/>
      <c r="CK734" s="21"/>
      <c r="CL734" s="21"/>
      <c r="CM734" s="21"/>
      <c r="CN734" s="21"/>
      <c r="CO734" s="21"/>
      <c r="CP734" s="21"/>
      <c r="CQ734" s="21"/>
      <c r="CR734" s="21"/>
      <c r="CS734" s="21"/>
      <c r="CT734" s="21"/>
      <c r="CU734" s="21"/>
      <c r="CV734" s="21"/>
      <c r="CW734" s="21"/>
      <c r="CX734" s="21"/>
      <c r="CY734" s="21"/>
      <c r="CZ734" s="21"/>
      <c r="DA734" s="21"/>
      <c r="DB734" s="21"/>
      <c r="DC734" s="21"/>
      <c r="DD734" s="21"/>
      <c r="DE734" s="21"/>
      <c r="DF734" s="21"/>
      <c r="DG734" s="21"/>
      <c r="DH734" s="21"/>
      <c r="DI734" s="21"/>
      <c r="DJ734" s="21"/>
      <c r="DK734" s="21"/>
      <c r="DL734" s="21"/>
      <c r="DM734" s="21"/>
      <c r="DN734" s="21"/>
      <c r="DO734" s="21"/>
      <c r="DP734" s="21"/>
      <c r="DQ734" s="21"/>
      <c r="DR734" s="21"/>
      <c r="DS734" s="21"/>
      <c r="DT734" s="21"/>
      <c r="DU734" s="21"/>
      <c r="DV734" s="21"/>
    </row>
    <row r="735" spans="1:126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1"/>
      <c r="BX735" s="21"/>
      <c r="BY735" s="21"/>
      <c r="BZ735" s="21"/>
      <c r="CA735" s="21"/>
      <c r="CB735" s="21"/>
      <c r="CC735" s="21"/>
      <c r="CD735" s="21"/>
      <c r="CE735" s="21"/>
      <c r="CF735" s="21"/>
      <c r="CG735" s="21"/>
      <c r="CH735" s="21"/>
      <c r="CI735" s="21"/>
      <c r="CJ735" s="21"/>
      <c r="CK735" s="21"/>
      <c r="CL735" s="21"/>
      <c r="CM735" s="21"/>
      <c r="CN735" s="21"/>
      <c r="CO735" s="21"/>
      <c r="CP735" s="21"/>
      <c r="CQ735" s="21"/>
      <c r="CR735" s="21"/>
      <c r="CS735" s="21"/>
      <c r="CT735" s="21"/>
      <c r="CU735" s="21"/>
      <c r="CV735" s="21"/>
      <c r="CW735" s="21"/>
      <c r="CX735" s="21"/>
      <c r="CY735" s="21"/>
      <c r="CZ735" s="21"/>
      <c r="DA735" s="21"/>
      <c r="DB735" s="21"/>
      <c r="DC735" s="21"/>
      <c r="DD735" s="21"/>
      <c r="DE735" s="21"/>
      <c r="DF735" s="21"/>
      <c r="DG735" s="21"/>
      <c r="DH735" s="21"/>
      <c r="DI735" s="21"/>
      <c r="DJ735" s="21"/>
      <c r="DK735" s="21"/>
      <c r="DL735" s="21"/>
      <c r="DM735" s="21"/>
      <c r="DN735" s="21"/>
      <c r="DO735" s="21"/>
      <c r="DP735" s="21"/>
      <c r="DQ735" s="21"/>
      <c r="DR735" s="21"/>
      <c r="DS735" s="21"/>
      <c r="DT735" s="21"/>
      <c r="DU735" s="21"/>
      <c r="DV735" s="21"/>
    </row>
    <row r="736" spans="1:12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  <c r="BM736" s="21"/>
      <c r="BN736" s="21"/>
      <c r="BO736" s="21"/>
      <c r="BP736" s="21"/>
      <c r="BQ736" s="21"/>
      <c r="BR736" s="21"/>
      <c r="BS736" s="21"/>
      <c r="BT736" s="21"/>
      <c r="BU736" s="21"/>
      <c r="BV736" s="21"/>
      <c r="BW736" s="21"/>
      <c r="BX736" s="21"/>
      <c r="BY736" s="21"/>
      <c r="BZ736" s="21"/>
      <c r="CA736" s="21"/>
      <c r="CB736" s="21"/>
      <c r="CC736" s="21"/>
      <c r="CD736" s="21"/>
      <c r="CE736" s="21"/>
      <c r="CF736" s="21"/>
      <c r="CG736" s="21"/>
      <c r="CH736" s="21"/>
      <c r="CI736" s="21"/>
      <c r="CJ736" s="21"/>
      <c r="CK736" s="21"/>
      <c r="CL736" s="21"/>
      <c r="CM736" s="21"/>
      <c r="CN736" s="21"/>
      <c r="CO736" s="21"/>
      <c r="CP736" s="21"/>
      <c r="CQ736" s="21"/>
      <c r="CR736" s="21"/>
      <c r="CS736" s="21"/>
      <c r="CT736" s="21"/>
      <c r="CU736" s="21"/>
      <c r="CV736" s="21"/>
      <c r="CW736" s="21"/>
      <c r="CX736" s="21"/>
      <c r="CY736" s="21"/>
      <c r="CZ736" s="21"/>
      <c r="DA736" s="21"/>
      <c r="DB736" s="21"/>
      <c r="DC736" s="21"/>
      <c r="DD736" s="21"/>
      <c r="DE736" s="21"/>
      <c r="DF736" s="21"/>
      <c r="DG736" s="21"/>
      <c r="DH736" s="21"/>
      <c r="DI736" s="21"/>
      <c r="DJ736" s="21"/>
      <c r="DK736" s="21"/>
      <c r="DL736" s="21"/>
      <c r="DM736" s="21"/>
      <c r="DN736" s="21"/>
      <c r="DO736" s="21"/>
      <c r="DP736" s="21"/>
      <c r="DQ736" s="21"/>
      <c r="DR736" s="21"/>
      <c r="DS736" s="21"/>
      <c r="DT736" s="21"/>
      <c r="DU736" s="21"/>
      <c r="DV736" s="21"/>
    </row>
    <row r="737" spans="1:126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  <c r="BM737" s="21"/>
      <c r="BN737" s="21"/>
      <c r="BO737" s="21"/>
      <c r="BP737" s="21"/>
      <c r="BQ737" s="21"/>
      <c r="BR737" s="21"/>
      <c r="BS737" s="21"/>
      <c r="BT737" s="21"/>
      <c r="BU737" s="21"/>
      <c r="BV737" s="21"/>
      <c r="BW737" s="21"/>
      <c r="BX737" s="21"/>
      <c r="BY737" s="21"/>
      <c r="BZ737" s="21"/>
      <c r="CA737" s="21"/>
      <c r="CB737" s="21"/>
      <c r="CC737" s="21"/>
      <c r="CD737" s="21"/>
      <c r="CE737" s="21"/>
      <c r="CF737" s="21"/>
      <c r="CG737" s="21"/>
      <c r="CH737" s="21"/>
      <c r="CI737" s="21"/>
      <c r="CJ737" s="21"/>
      <c r="CK737" s="21"/>
      <c r="CL737" s="21"/>
      <c r="CM737" s="21"/>
      <c r="CN737" s="21"/>
      <c r="CO737" s="21"/>
      <c r="CP737" s="21"/>
      <c r="CQ737" s="21"/>
      <c r="CR737" s="21"/>
      <c r="CS737" s="21"/>
      <c r="CT737" s="21"/>
      <c r="CU737" s="21"/>
      <c r="CV737" s="21"/>
      <c r="CW737" s="21"/>
      <c r="CX737" s="21"/>
      <c r="CY737" s="21"/>
      <c r="CZ737" s="21"/>
      <c r="DA737" s="21"/>
      <c r="DB737" s="21"/>
      <c r="DC737" s="21"/>
      <c r="DD737" s="21"/>
      <c r="DE737" s="21"/>
      <c r="DF737" s="21"/>
      <c r="DG737" s="21"/>
      <c r="DH737" s="21"/>
      <c r="DI737" s="21"/>
      <c r="DJ737" s="21"/>
      <c r="DK737" s="21"/>
      <c r="DL737" s="21"/>
      <c r="DM737" s="21"/>
      <c r="DN737" s="21"/>
      <c r="DO737" s="21"/>
      <c r="DP737" s="21"/>
      <c r="DQ737" s="21"/>
      <c r="DR737" s="21"/>
      <c r="DS737" s="21"/>
      <c r="DT737" s="21"/>
      <c r="DU737" s="21"/>
      <c r="DV737" s="21"/>
    </row>
    <row r="738" spans="1:126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  <c r="BM738" s="21"/>
      <c r="BN738" s="21"/>
      <c r="BO738" s="21"/>
      <c r="BP738" s="21"/>
      <c r="BQ738" s="21"/>
      <c r="BR738" s="21"/>
      <c r="BS738" s="21"/>
      <c r="BT738" s="21"/>
      <c r="BU738" s="21"/>
      <c r="BV738" s="21"/>
      <c r="BW738" s="21"/>
      <c r="BX738" s="21"/>
      <c r="BY738" s="21"/>
      <c r="BZ738" s="21"/>
      <c r="CA738" s="21"/>
      <c r="CB738" s="21"/>
      <c r="CC738" s="21"/>
      <c r="CD738" s="21"/>
      <c r="CE738" s="21"/>
      <c r="CF738" s="21"/>
      <c r="CG738" s="21"/>
      <c r="CH738" s="21"/>
      <c r="CI738" s="21"/>
      <c r="CJ738" s="21"/>
      <c r="CK738" s="21"/>
      <c r="CL738" s="21"/>
      <c r="CM738" s="21"/>
      <c r="CN738" s="21"/>
      <c r="CO738" s="21"/>
      <c r="CP738" s="21"/>
      <c r="CQ738" s="21"/>
      <c r="CR738" s="21"/>
      <c r="CS738" s="21"/>
      <c r="CT738" s="21"/>
      <c r="CU738" s="21"/>
      <c r="CV738" s="21"/>
      <c r="CW738" s="21"/>
      <c r="CX738" s="21"/>
      <c r="CY738" s="21"/>
      <c r="CZ738" s="21"/>
      <c r="DA738" s="21"/>
      <c r="DB738" s="21"/>
      <c r="DC738" s="21"/>
      <c r="DD738" s="21"/>
      <c r="DE738" s="21"/>
      <c r="DF738" s="21"/>
      <c r="DG738" s="21"/>
      <c r="DH738" s="21"/>
      <c r="DI738" s="21"/>
      <c r="DJ738" s="21"/>
      <c r="DK738" s="21"/>
      <c r="DL738" s="21"/>
      <c r="DM738" s="21"/>
      <c r="DN738" s="21"/>
      <c r="DO738" s="21"/>
      <c r="DP738" s="21"/>
      <c r="DQ738" s="21"/>
      <c r="DR738" s="21"/>
      <c r="DS738" s="21"/>
      <c r="DT738" s="21"/>
      <c r="DU738" s="21"/>
      <c r="DV738" s="21"/>
    </row>
    <row r="739" spans="1:126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  <c r="BM739" s="21"/>
      <c r="BN739" s="21"/>
      <c r="BO739" s="21"/>
      <c r="BP739" s="21"/>
      <c r="BQ739" s="21"/>
      <c r="BR739" s="21"/>
      <c r="BS739" s="21"/>
      <c r="BT739" s="21"/>
      <c r="BU739" s="21"/>
      <c r="BV739" s="21"/>
      <c r="BW739" s="21"/>
      <c r="BX739" s="21"/>
      <c r="BY739" s="21"/>
      <c r="BZ739" s="21"/>
      <c r="CA739" s="21"/>
      <c r="CB739" s="21"/>
      <c r="CC739" s="21"/>
      <c r="CD739" s="21"/>
      <c r="CE739" s="21"/>
      <c r="CF739" s="21"/>
      <c r="CG739" s="21"/>
      <c r="CH739" s="21"/>
      <c r="CI739" s="21"/>
      <c r="CJ739" s="21"/>
      <c r="CK739" s="21"/>
      <c r="CL739" s="21"/>
      <c r="CM739" s="21"/>
      <c r="CN739" s="21"/>
      <c r="CO739" s="21"/>
      <c r="CP739" s="21"/>
      <c r="CQ739" s="21"/>
      <c r="CR739" s="21"/>
      <c r="CS739" s="21"/>
      <c r="CT739" s="21"/>
      <c r="CU739" s="21"/>
      <c r="CV739" s="21"/>
      <c r="CW739" s="21"/>
      <c r="CX739" s="21"/>
      <c r="CY739" s="21"/>
      <c r="CZ739" s="21"/>
      <c r="DA739" s="21"/>
      <c r="DB739" s="21"/>
      <c r="DC739" s="21"/>
      <c r="DD739" s="21"/>
      <c r="DE739" s="21"/>
      <c r="DF739" s="21"/>
      <c r="DG739" s="21"/>
      <c r="DH739" s="21"/>
      <c r="DI739" s="21"/>
      <c r="DJ739" s="21"/>
      <c r="DK739" s="21"/>
      <c r="DL739" s="21"/>
      <c r="DM739" s="21"/>
      <c r="DN739" s="21"/>
      <c r="DO739" s="21"/>
      <c r="DP739" s="21"/>
      <c r="DQ739" s="21"/>
      <c r="DR739" s="21"/>
      <c r="DS739" s="21"/>
      <c r="DT739" s="21"/>
      <c r="DU739" s="21"/>
      <c r="DV739" s="21"/>
    </row>
    <row r="740" spans="1:126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  <c r="BM740" s="21"/>
      <c r="BN740" s="21"/>
      <c r="BO740" s="21"/>
      <c r="BP740" s="21"/>
      <c r="BQ740" s="21"/>
      <c r="BR740" s="21"/>
      <c r="BS740" s="21"/>
      <c r="BT740" s="21"/>
      <c r="BU740" s="21"/>
      <c r="BV740" s="21"/>
      <c r="BW740" s="21"/>
      <c r="BX740" s="21"/>
      <c r="BY740" s="21"/>
      <c r="BZ740" s="21"/>
      <c r="CA740" s="21"/>
      <c r="CB740" s="21"/>
      <c r="CC740" s="21"/>
      <c r="CD740" s="21"/>
      <c r="CE740" s="21"/>
      <c r="CF740" s="21"/>
      <c r="CG740" s="21"/>
      <c r="CH740" s="21"/>
      <c r="CI740" s="21"/>
      <c r="CJ740" s="21"/>
      <c r="CK740" s="21"/>
      <c r="CL740" s="21"/>
      <c r="CM740" s="21"/>
      <c r="CN740" s="21"/>
      <c r="CO740" s="21"/>
      <c r="CP740" s="21"/>
      <c r="CQ740" s="21"/>
      <c r="CR740" s="21"/>
      <c r="CS740" s="21"/>
      <c r="CT740" s="21"/>
      <c r="CU740" s="21"/>
      <c r="CV740" s="21"/>
      <c r="CW740" s="21"/>
      <c r="CX740" s="21"/>
      <c r="CY740" s="21"/>
      <c r="CZ740" s="21"/>
      <c r="DA740" s="21"/>
      <c r="DB740" s="21"/>
      <c r="DC740" s="21"/>
      <c r="DD740" s="21"/>
      <c r="DE740" s="21"/>
      <c r="DF740" s="21"/>
      <c r="DG740" s="21"/>
      <c r="DH740" s="21"/>
      <c r="DI740" s="21"/>
      <c r="DJ740" s="21"/>
      <c r="DK740" s="21"/>
      <c r="DL740" s="21"/>
      <c r="DM740" s="21"/>
      <c r="DN740" s="21"/>
      <c r="DO740" s="21"/>
      <c r="DP740" s="21"/>
      <c r="DQ740" s="21"/>
      <c r="DR740" s="21"/>
      <c r="DS740" s="21"/>
      <c r="DT740" s="21"/>
      <c r="DU740" s="21"/>
      <c r="DV740" s="21"/>
    </row>
    <row r="741" spans="1:126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  <c r="BM741" s="21"/>
      <c r="BN741" s="21"/>
      <c r="BO741" s="21"/>
      <c r="BP741" s="21"/>
      <c r="BQ741" s="21"/>
      <c r="BR741" s="21"/>
      <c r="BS741" s="21"/>
      <c r="BT741" s="21"/>
      <c r="BU741" s="21"/>
      <c r="BV741" s="21"/>
      <c r="BW741" s="21"/>
      <c r="BX741" s="21"/>
      <c r="BY741" s="21"/>
      <c r="BZ741" s="21"/>
      <c r="CA741" s="21"/>
      <c r="CB741" s="21"/>
      <c r="CC741" s="21"/>
      <c r="CD741" s="21"/>
      <c r="CE741" s="21"/>
      <c r="CF741" s="21"/>
      <c r="CG741" s="21"/>
      <c r="CH741" s="21"/>
      <c r="CI741" s="21"/>
      <c r="CJ741" s="21"/>
      <c r="CK741" s="21"/>
      <c r="CL741" s="21"/>
      <c r="CM741" s="21"/>
      <c r="CN741" s="21"/>
      <c r="CO741" s="21"/>
      <c r="CP741" s="21"/>
      <c r="CQ741" s="21"/>
      <c r="CR741" s="21"/>
      <c r="CS741" s="21"/>
      <c r="CT741" s="21"/>
      <c r="CU741" s="21"/>
      <c r="CV741" s="21"/>
      <c r="CW741" s="21"/>
      <c r="CX741" s="21"/>
      <c r="CY741" s="21"/>
      <c r="CZ741" s="21"/>
      <c r="DA741" s="21"/>
      <c r="DB741" s="21"/>
      <c r="DC741" s="21"/>
      <c r="DD741" s="21"/>
      <c r="DE741" s="21"/>
      <c r="DF741" s="21"/>
      <c r="DG741" s="21"/>
      <c r="DH741" s="21"/>
      <c r="DI741" s="21"/>
      <c r="DJ741" s="21"/>
      <c r="DK741" s="21"/>
      <c r="DL741" s="21"/>
      <c r="DM741" s="21"/>
      <c r="DN741" s="21"/>
      <c r="DO741" s="21"/>
      <c r="DP741" s="21"/>
      <c r="DQ741" s="21"/>
      <c r="DR741" s="21"/>
      <c r="DS741" s="21"/>
      <c r="DT741" s="21"/>
      <c r="DU741" s="21"/>
      <c r="DV741" s="21"/>
    </row>
    <row r="742" spans="1:126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  <c r="BM742" s="21"/>
      <c r="BN742" s="21"/>
      <c r="BO742" s="21"/>
      <c r="BP742" s="21"/>
      <c r="BQ742" s="21"/>
      <c r="BR742" s="21"/>
      <c r="BS742" s="21"/>
      <c r="BT742" s="21"/>
      <c r="BU742" s="21"/>
      <c r="BV742" s="21"/>
      <c r="BW742" s="21"/>
      <c r="BX742" s="21"/>
      <c r="BY742" s="21"/>
      <c r="BZ742" s="21"/>
      <c r="CA742" s="21"/>
      <c r="CB742" s="21"/>
      <c r="CC742" s="21"/>
      <c r="CD742" s="21"/>
      <c r="CE742" s="21"/>
      <c r="CF742" s="21"/>
      <c r="CG742" s="21"/>
      <c r="CH742" s="21"/>
      <c r="CI742" s="21"/>
      <c r="CJ742" s="21"/>
      <c r="CK742" s="21"/>
      <c r="CL742" s="21"/>
      <c r="CM742" s="21"/>
      <c r="CN742" s="21"/>
      <c r="CO742" s="21"/>
      <c r="CP742" s="21"/>
      <c r="CQ742" s="21"/>
      <c r="CR742" s="21"/>
      <c r="CS742" s="21"/>
      <c r="CT742" s="21"/>
      <c r="CU742" s="21"/>
      <c r="CV742" s="21"/>
      <c r="CW742" s="21"/>
      <c r="CX742" s="21"/>
      <c r="CY742" s="21"/>
      <c r="CZ742" s="21"/>
      <c r="DA742" s="21"/>
      <c r="DB742" s="21"/>
      <c r="DC742" s="21"/>
      <c r="DD742" s="21"/>
      <c r="DE742" s="21"/>
      <c r="DF742" s="21"/>
      <c r="DG742" s="21"/>
      <c r="DH742" s="21"/>
      <c r="DI742" s="21"/>
      <c r="DJ742" s="21"/>
      <c r="DK742" s="21"/>
      <c r="DL742" s="21"/>
      <c r="DM742" s="21"/>
      <c r="DN742" s="21"/>
      <c r="DO742" s="21"/>
      <c r="DP742" s="21"/>
      <c r="DQ742" s="21"/>
      <c r="DR742" s="21"/>
      <c r="DS742" s="21"/>
      <c r="DT742" s="21"/>
      <c r="DU742" s="21"/>
      <c r="DV742" s="21"/>
    </row>
    <row r="743" spans="1:126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  <c r="BM743" s="21"/>
      <c r="BN743" s="21"/>
      <c r="BO743" s="21"/>
      <c r="BP743" s="21"/>
      <c r="BQ743" s="21"/>
      <c r="BR743" s="21"/>
      <c r="BS743" s="21"/>
      <c r="BT743" s="21"/>
      <c r="BU743" s="21"/>
      <c r="BV743" s="21"/>
      <c r="BW743" s="21"/>
      <c r="BX743" s="21"/>
      <c r="BY743" s="21"/>
      <c r="BZ743" s="21"/>
      <c r="CA743" s="21"/>
      <c r="CB743" s="21"/>
      <c r="CC743" s="21"/>
      <c r="CD743" s="21"/>
      <c r="CE743" s="21"/>
      <c r="CF743" s="21"/>
      <c r="CG743" s="21"/>
      <c r="CH743" s="21"/>
      <c r="CI743" s="21"/>
      <c r="CJ743" s="21"/>
      <c r="CK743" s="21"/>
      <c r="CL743" s="21"/>
      <c r="CM743" s="21"/>
      <c r="CN743" s="21"/>
      <c r="CO743" s="21"/>
      <c r="CP743" s="21"/>
      <c r="CQ743" s="21"/>
      <c r="CR743" s="21"/>
      <c r="CS743" s="21"/>
      <c r="CT743" s="21"/>
      <c r="CU743" s="21"/>
      <c r="CV743" s="21"/>
      <c r="CW743" s="21"/>
      <c r="CX743" s="21"/>
      <c r="CY743" s="21"/>
      <c r="CZ743" s="21"/>
      <c r="DA743" s="21"/>
      <c r="DB743" s="21"/>
      <c r="DC743" s="21"/>
      <c r="DD743" s="21"/>
      <c r="DE743" s="21"/>
      <c r="DF743" s="21"/>
      <c r="DG743" s="21"/>
      <c r="DH743" s="21"/>
      <c r="DI743" s="21"/>
      <c r="DJ743" s="21"/>
      <c r="DK743" s="21"/>
      <c r="DL743" s="21"/>
      <c r="DM743" s="21"/>
      <c r="DN743" s="21"/>
      <c r="DO743" s="21"/>
      <c r="DP743" s="21"/>
      <c r="DQ743" s="21"/>
      <c r="DR743" s="21"/>
      <c r="DS743" s="21"/>
      <c r="DT743" s="21"/>
      <c r="DU743" s="21"/>
      <c r="DV743" s="21"/>
    </row>
    <row r="744" spans="1:126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  <c r="BM744" s="21"/>
      <c r="BN744" s="21"/>
      <c r="BO744" s="21"/>
      <c r="BP744" s="21"/>
      <c r="BQ744" s="21"/>
      <c r="BR744" s="21"/>
      <c r="BS744" s="21"/>
      <c r="BT744" s="21"/>
      <c r="BU744" s="21"/>
      <c r="BV744" s="21"/>
      <c r="BW744" s="21"/>
      <c r="BX744" s="21"/>
      <c r="BY744" s="21"/>
      <c r="BZ744" s="21"/>
      <c r="CA744" s="21"/>
      <c r="CB744" s="21"/>
      <c r="CC744" s="21"/>
      <c r="CD744" s="21"/>
      <c r="CE744" s="21"/>
      <c r="CF744" s="21"/>
      <c r="CG744" s="21"/>
      <c r="CH744" s="21"/>
      <c r="CI744" s="21"/>
      <c r="CJ744" s="21"/>
      <c r="CK744" s="21"/>
      <c r="CL744" s="21"/>
      <c r="CM744" s="21"/>
      <c r="CN744" s="21"/>
      <c r="CO744" s="21"/>
      <c r="CP744" s="21"/>
      <c r="CQ744" s="21"/>
      <c r="CR744" s="21"/>
      <c r="CS744" s="21"/>
      <c r="CT744" s="21"/>
      <c r="CU744" s="21"/>
      <c r="CV744" s="21"/>
      <c r="CW744" s="21"/>
      <c r="CX744" s="21"/>
      <c r="CY744" s="21"/>
      <c r="CZ744" s="21"/>
      <c r="DA744" s="21"/>
      <c r="DB744" s="21"/>
      <c r="DC744" s="21"/>
      <c r="DD744" s="21"/>
      <c r="DE744" s="21"/>
      <c r="DF744" s="21"/>
      <c r="DG744" s="21"/>
      <c r="DH744" s="21"/>
      <c r="DI744" s="21"/>
      <c r="DJ744" s="21"/>
      <c r="DK744" s="21"/>
      <c r="DL744" s="21"/>
      <c r="DM744" s="21"/>
      <c r="DN744" s="21"/>
      <c r="DO744" s="21"/>
      <c r="DP744" s="21"/>
      <c r="DQ744" s="21"/>
      <c r="DR744" s="21"/>
      <c r="DS744" s="21"/>
      <c r="DT744" s="21"/>
      <c r="DU744" s="21"/>
      <c r="DV744" s="21"/>
    </row>
    <row r="745" spans="1:126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  <c r="BM745" s="21"/>
      <c r="BN745" s="21"/>
      <c r="BO745" s="21"/>
      <c r="BP745" s="21"/>
      <c r="BQ745" s="21"/>
      <c r="BR745" s="21"/>
      <c r="BS745" s="21"/>
      <c r="BT745" s="21"/>
      <c r="BU745" s="21"/>
      <c r="BV745" s="21"/>
      <c r="BW745" s="21"/>
      <c r="BX745" s="21"/>
      <c r="BY745" s="21"/>
      <c r="BZ745" s="21"/>
      <c r="CA745" s="21"/>
      <c r="CB745" s="21"/>
      <c r="CC745" s="21"/>
      <c r="CD745" s="21"/>
      <c r="CE745" s="21"/>
      <c r="CF745" s="21"/>
      <c r="CG745" s="21"/>
      <c r="CH745" s="21"/>
      <c r="CI745" s="21"/>
      <c r="CJ745" s="21"/>
      <c r="CK745" s="21"/>
      <c r="CL745" s="21"/>
      <c r="CM745" s="21"/>
      <c r="CN745" s="21"/>
      <c r="CO745" s="21"/>
      <c r="CP745" s="21"/>
      <c r="CQ745" s="21"/>
      <c r="CR745" s="21"/>
      <c r="CS745" s="21"/>
      <c r="CT745" s="21"/>
      <c r="CU745" s="21"/>
      <c r="CV745" s="21"/>
      <c r="CW745" s="21"/>
      <c r="CX745" s="21"/>
      <c r="CY745" s="21"/>
      <c r="CZ745" s="21"/>
      <c r="DA745" s="21"/>
      <c r="DB745" s="21"/>
      <c r="DC745" s="21"/>
      <c r="DD745" s="21"/>
      <c r="DE745" s="21"/>
      <c r="DF745" s="21"/>
      <c r="DG745" s="21"/>
      <c r="DH745" s="21"/>
      <c r="DI745" s="21"/>
      <c r="DJ745" s="21"/>
      <c r="DK745" s="21"/>
      <c r="DL745" s="21"/>
      <c r="DM745" s="21"/>
      <c r="DN745" s="21"/>
      <c r="DO745" s="21"/>
      <c r="DP745" s="21"/>
      <c r="DQ745" s="21"/>
      <c r="DR745" s="21"/>
      <c r="DS745" s="21"/>
      <c r="DT745" s="21"/>
      <c r="DU745" s="21"/>
      <c r="DV745" s="21"/>
    </row>
    <row r="746" spans="1:12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  <c r="BM746" s="21"/>
      <c r="BN746" s="21"/>
      <c r="BO746" s="21"/>
      <c r="BP746" s="21"/>
      <c r="BQ746" s="21"/>
      <c r="BR746" s="21"/>
      <c r="BS746" s="21"/>
      <c r="BT746" s="21"/>
      <c r="BU746" s="21"/>
      <c r="BV746" s="21"/>
      <c r="BW746" s="21"/>
      <c r="BX746" s="21"/>
      <c r="BY746" s="21"/>
      <c r="BZ746" s="21"/>
      <c r="CA746" s="21"/>
      <c r="CB746" s="21"/>
      <c r="CC746" s="21"/>
      <c r="CD746" s="21"/>
      <c r="CE746" s="21"/>
      <c r="CF746" s="21"/>
      <c r="CG746" s="21"/>
      <c r="CH746" s="21"/>
      <c r="CI746" s="21"/>
      <c r="CJ746" s="21"/>
      <c r="CK746" s="21"/>
      <c r="CL746" s="21"/>
      <c r="CM746" s="21"/>
      <c r="CN746" s="21"/>
      <c r="CO746" s="21"/>
      <c r="CP746" s="21"/>
      <c r="CQ746" s="21"/>
      <c r="CR746" s="21"/>
      <c r="CS746" s="21"/>
      <c r="CT746" s="21"/>
      <c r="CU746" s="21"/>
      <c r="CV746" s="21"/>
      <c r="CW746" s="21"/>
      <c r="CX746" s="21"/>
      <c r="CY746" s="21"/>
      <c r="CZ746" s="21"/>
      <c r="DA746" s="21"/>
      <c r="DB746" s="21"/>
      <c r="DC746" s="21"/>
      <c r="DD746" s="21"/>
      <c r="DE746" s="21"/>
      <c r="DF746" s="21"/>
      <c r="DG746" s="21"/>
      <c r="DH746" s="21"/>
      <c r="DI746" s="21"/>
      <c r="DJ746" s="21"/>
      <c r="DK746" s="21"/>
      <c r="DL746" s="21"/>
      <c r="DM746" s="21"/>
      <c r="DN746" s="21"/>
      <c r="DO746" s="21"/>
      <c r="DP746" s="21"/>
      <c r="DQ746" s="21"/>
      <c r="DR746" s="21"/>
      <c r="DS746" s="21"/>
      <c r="DT746" s="21"/>
      <c r="DU746" s="21"/>
      <c r="DV746" s="21"/>
    </row>
    <row r="747" spans="1:126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  <c r="BM747" s="21"/>
      <c r="BN747" s="21"/>
      <c r="BO747" s="21"/>
      <c r="BP747" s="21"/>
      <c r="BQ747" s="21"/>
      <c r="BR747" s="21"/>
      <c r="BS747" s="21"/>
      <c r="BT747" s="21"/>
      <c r="BU747" s="21"/>
      <c r="BV747" s="21"/>
      <c r="BW747" s="21"/>
      <c r="BX747" s="21"/>
      <c r="BY747" s="21"/>
      <c r="BZ747" s="21"/>
      <c r="CA747" s="21"/>
      <c r="CB747" s="21"/>
      <c r="CC747" s="21"/>
      <c r="CD747" s="21"/>
      <c r="CE747" s="21"/>
      <c r="CF747" s="21"/>
      <c r="CG747" s="21"/>
      <c r="CH747" s="21"/>
      <c r="CI747" s="21"/>
      <c r="CJ747" s="21"/>
      <c r="CK747" s="21"/>
      <c r="CL747" s="21"/>
      <c r="CM747" s="21"/>
      <c r="CN747" s="21"/>
      <c r="CO747" s="21"/>
      <c r="CP747" s="21"/>
      <c r="CQ747" s="21"/>
      <c r="CR747" s="21"/>
      <c r="CS747" s="21"/>
      <c r="CT747" s="21"/>
      <c r="CU747" s="21"/>
      <c r="CV747" s="21"/>
      <c r="CW747" s="21"/>
      <c r="CX747" s="21"/>
      <c r="CY747" s="21"/>
      <c r="CZ747" s="21"/>
      <c r="DA747" s="21"/>
      <c r="DB747" s="21"/>
      <c r="DC747" s="21"/>
      <c r="DD747" s="21"/>
      <c r="DE747" s="21"/>
      <c r="DF747" s="21"/>
      <c r="DG747" s="21"/>
      <c r="DH747" s="21"/>
      <c r="DI747" s="21"/>
      <c r="DJ747" s="21"/>
      <c r="DK747" s="21"/>
      <c r="DL747" s="21"/>
      <c r="DM747" s="21"/>
      <c r="DN747" s="21"/>
      <c r="DO747" s="21"/>
      <c r="DP747" s="21"/>
      <c r="DQ747" s="21"/>
      <c r="DR747" s="21"/>
      <c r="DS747" s="21"/>
      <c r="DT747" s="21"/>
      <c r="DU747" s="21"/>
      <c r="DV747" s="21"/>
    </row>
    <row r="748" spans="1:126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  <c r="BM748" s="21"/>
      <c r="BN748" s="21"/>
      <c r="BO748" s="21"/>
      <c r="BP748" s="21"/>
      <c r="BQ748" s="21"/>
      <c r="BR748" s="21"/>
      <c r="BS748" s="21"/>
      <c r="BT748" s="21"/>
      <c r="BU748" s="21"/>
      <c r="BV748" s="21"/>
      <c r="BW748" s="21"/>
      <c r="BX748" s="21"/>
      <c r="BY748" s="21"/>
      <c r="BZ748" s="21"/>
      <c r="CA748" s="21"/>
      <c r="CB748" s="21"/>
      <c r="CC748" s="21"/>
      <c r="CD748" s="21"/>
      <c r="CE748" s="21"/>
      <c r="CF748" s="21"/>
      <c r="CG748" s="21"/>
      <c r="CH748" s="21"/>
      <c r="CI748" s="21"/>
      <c r="CJ748" s="21"/>
      <c r="CK748" s="21"/>
      <c r="CL748" s="21"/>
      <c r="CM748" s="21"/>
      <c r="CN748" s="21"/>
      <c r="CO748" s="21"/>
      <c r="CP748" s="21"/>
      <c r="CQ748" s="21"/>
      <c r="CR748" s="21"/>
      <c r="CS748" s="21"/>
      <c r="CT748" s="21"/>
      <c r="CU748" s="21"/>
      <c r="CV748" s="21"/>
      <c r="CW748" s="21"/>
      <c r="CX748" s="21"/>
      <c r="CY748" s="21"/>
      <c r="CZ748" s="21"/>
      <c r="DA748" s="21"/>
      <c r="DB748" s="21"/>
      <c r="DC748" s="21"/>
      <c r="DD748" s="21"/>
      <c r="DE748" s="21"/>
      <c r="DF748" s="21"/>
      <c r="DG748" s="21"/>
      <c r="DH748" s="21"/>
      <c r="DI748" s="21"/>
      <c r="DJ748" s="21"/>
      <c r="DK748" s="21"/>
      <c r="DL748" s="21"/>
      <c r="DM748" s="21"/>
      <c r="DN748" s="21"/>
      <c r="DO748" s="21"/>
      <c r="DP748" s="21"/>
      <c r="DQ748" s="21"/>
      <c r="DR748" s="21"/>
      <c r="DS748" s="21"/>
      <c r="DT748" s="21"/>
      <c r="DU748" s="21"/>
      <c r="DV748" s="21"/>
    </row>
    <row r="749" spans="1:126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  <c r="BM749" s="21"/>
      <c r="BN749" s="21"/>
      <c r="BO749" s="21"/>
      <c r="BP749" s="21"/>
      <c r="BQ749" s="21"/>
      <c r="BR749" s="21"/>
      <c r="BS749" s="21"/>
      <c r="BT749" s="21"/>
      <c r="BU749" s="21"/>
      <c r="BV749" s="21"/>
      <c r="BW749" s="21"/>
      <c r="BX749" s="21"/>
      <c r="BY749" s="21"/>
      <c r="BZ749" s="21"/>
      <c r="CA749" s="21"/>
      <c r="CB749" s="21"/>
      <c r="CC749" s="21"/>
      <c r="CD749" s="21"/>
      <c r="CE749" s="21"/>
      <c r="CF749" s="21"/>
      <c r="CG749" s="21"/>
      <c r="CH749" s="21"/>
      <c r="CI749" s="21"/>
      <c r="CJ749" s="21"/>
      <c r="CK749" s="21"/>
      <c r="CL749" s="21"/>
      <c r="CM749" s="21"/>
      <c r="CN749" s="21"/>
      <c r="CO749" s="21"/>
      <c r="CP749" s="21"/>
      <c r="CQ749" s="21"/>
      <c r="CR749" s="21"/>
      <c r="CS749" s="21"/>
      <c r="CT749" s="21"/>
      <c r="CU749" s="21"/>
      <c r="CV749" s="21"/>
      <c r="CW749" s="21"/>
      <c r="CX749" s="21"/>
      <c r="CY749" s="21"/>
      <c r="CZ749" s="21"/>
      <c r="DA749" s="21"/>
      <c r="DB749" s="21"/>
      <c r="DC749" s="21"/>
      <c r="DD749" s="21"/>
      <c r="DE749" s="21"/>
      <c r="DF749" s="21"/>
      <c r="DG749" s="21"/>
      <c r="DH749" s="21"/>
      <c r="DI749" s="21"/>
      <c r="DJ749" s="21"/>
      <c r="DK749" s="21"/>
      <c r="DL749" s="21"/>
      <c r="DM749" s="21"/>
      <c r="DN749" s="21"/>
      <c r="DO749" s="21"/>
      <c r="DP749" s="21"/>
      <c r="DQ749" s="21"/>
      <c r="DR749" s="21"/>
      <c r="DS749" s="21"/>
      <c r="DT749" s="21"/>
      <c r="DU749" s="21"/>
      <c r="DV749" s="21"/>
    </row>
    <row r="750" spans="1:126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  <c r="BM750" s="21"/>
      <c r="BN750" s="21"/>
      <c r="BO750" s="21"/>
      <c r="BP750" s="21"/>
      <c r="BQ750" s="21"/>
      <c r="BR750" s="21"/>
      <c r="BS750" s="21"/>
      <c r="BT750" s="21"/>
      <c r="BU750" s="21"/>
      <c r="BV750" s="21"/>
      <c r="BW750" s="21"/>
      <c r="BX750" s="21"/>
      <c r="BY750" s="21"/>
      <c r="BZ750" s="21"/>
      <c r="CA750" s="21"/>
      <c r="CB750" s="21"/>
      <c r="CC750" s="21"/>
      <c r="CD750" s="21"/>
      <c r="CE750" s="21"/>
      <c r="CF750" s="21"/>
      <c r="CG750" s="21"/>
      <c r="CH750" s="21"/>
      <c r="CI750" s="21"/>
      <c r="CJ750" s="21"/>
      <c r="CK750" s="21"/>
      <c r="CL750" s="21"/>
      <c r="CM750" s="21"/>
      <c r="CN750" s="21"/>
      <c r="CO750" s="21"/>
      <c r="CP750" s="21"/>
      <c r="CQ750" s="21"/>
      <c r="CR750" s="21"/>
      <c r="CS750" s="21"/>
      <c r="CT750" s="21"/>
      <c r="CU750" s="21"/>
      <c r="CV750" s="21"/>
      <c r="CW750" s="21"/>
      <c r="CX750" s="21"/>
      <c r="CY750" s="21"/>
      <c r="CZ750" s="21"/>
      <c r="DA750" s="21"/>
      <c r="DB750" s="21"/>
      <c r="DC750" s="21"/>
      <c r="DD750" s="21"/>
      <c r="DE750" s="21"/>
      <c r="DF750" s="21"/>
      <c r="DG750" s="21"/>
      <c r="DH750" s="21"/>
      <c r="DI750" s="21"/>
      <c r="DJ750" s="21"/>
      <c r="DK750" s="21"/>
      <c r="DL750" s="21"/>
      <c r="DM750" s="21"/>
      <c r="DN750" s="21"/>
      <c r="DO750" s="21"/>
      <c r="DP750" s="21"/>
      <c r="DQ750" s="21"/>
      <c r="DR750" s="21"/>
      <c r="DS750" s="21"/>
      <c r="DT750" s="21"/>
      <c r="DU750" s="21"/>
      <c r="DV750" s="21"/>
    </row>
    <row r="751" spans="1:126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  <c r="BM751" s="21"/>
      <c r="BN751" s="21"/>
      <c r="BO751" s="21"/>
      <c r="BP751" s="21"/>
      <c r="BQ751" s="21"/>
      <c r="BR751" s="21"/>
      <c r="BS751" s="21"/>
      <c r="BT751" s="21"/>
      <c r="BU751" s="21"/>
      <c r="BV751" s="21"/>
      <c r="BW751" s="21"/>
      <c r="BX751" s="21"/>
      <c r="BY751" s="21"/>
      <c r="BZ751" s="21"/>
      <c r="CA751" s="21"/>
      <c r="CB751" s="21"/>
      <c r="CC751" s="21"/>
      <c r="CD751" s="21"/>
      <c r="CE751" s="21"/>
      <c r="CF751" s="21"/>
      <c r="CG751" s="21"/>
      <c r="CH751" s="21"/>
      <c r="CI751" s="21"/>
      <c r="CJ751" s="21"/>
      <c r="CK751" s="21"/>
      <c r="CL751" s="21"/>
      <c r="CM751" s="21"/>
      <c r="CN751" s="21"/>
      <c r="CO751" s="21"/>
      <c r="CP751" s="21"/>
      <c r="CQ751" s="21"/>
      <c r="CR751" s="21"/>
      <c r="CS751" s="21"/>
      <c r="CT751" s="21"/>
      <c r="CU751" s="21"/>
      <c r="CV751" s="21"/>
      <c r="CW751" s="21"/>
      <c r="CX751" s="21"/>
      <c r="CY751" s="21"/>
      <c r="CZ751" s="21"/>
      <c r="DA751" s="21"/>
      <c r="DB751" s="21"/>
      <c r="DC751" s="21"/>
      <c r="DD751" s="21"/>
      <c r="DE751" s="21"/>
      <c r="DF751" s="21"/>
      <c r="DG751" s="21"/>
      <c r="DH751" s="21"/>
      <c r="DI751" s="21"/>
      <c r="DJ751" s="21"/>
      <c r="DK751" s="21"/>
      <c r="DL751" s="21"/>
      <c r="DM751" s="21"/>
      <c r="DN751" s="21"/>
      <c r="DO751" s="21"/>
      <c r="DP751" s="21"/>
      <c r="DQ751" s="21"/>
      <c r="DR751" s="21"/>
      <c r="DS751" s="21"/>
      <c r="DT751" s="21"/>
      <c r="DU751" s="21"/>
      <c r="DV751" s="21"/>
    </row>
    <row r="752" spans="1:126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  <c r="BM752" s="21"/>
      <c r="BN752" s="21"/>
      <c r="BO752" s="21"/>
      <c r="BP752" s="21"/>
      <c r="BQ752" s="21"/>
      <c r="BR752" s="21"/>
      <c r="BS752" s="21"/>
      <c r="BT752" s="21"/>
      <c r="BU752" s="21"/>
      <c r="BV752" s="21"/>
      <c r="BW752" s="21"/>
      <c r="BX752" s="21"/>
      <c r="BY752" s="21"/>
      <c r="BZ752" s="21"/>
      <c r="CA752" s="21"/>
      <c r="CB752" s="21"/>
      <c r="CC752" s="21"/>
      <c r="CD752" s="21"/>
      <c r="CE752" s="21"/>
      <c r="CF752" s="21"/>
      <c r="CG752" s="21"/>
      <c r="CH752" s="21"/>
      <c r="CI752" s="21"/>
      <c r="CJ752" s="21"/>
      <c r="CK752" s="21"/>
      <c r="CL752" s="21"/>
      <c r="CM752" s="21"/>
      <c r="CN752" s="21"/>
      <c r="CO752" s="21"/>
      <c r="CP752" s="21"/>
      <c r="CQ752" s="21"/>
      <c r="CR752" s="21"/>
      <c r="CS752" s="21"/>
      <c r="CT752" s="21"/>
      <c r="CU752" s="21"/>
      <c r="CV752" s="21"/>
      <c r="CW752" s="21"/>
      <c r="CX752" s="21"/>
      <c r="CY752" s="21"/>
      <c r="CZ752" s="21"/>
      <c r="DA752" s="21"/>
      <c r="DB752" s="21"/>
      <c r="DC752" s="21"/>
      <c r="DD752" s="21"/>
      <c r="DE752" s="21"/>
      <c r="DF752" s="21"/>
      <c r="DG752" s="21"/>
      <c r="DH752" s="21"/>
      <c r="DI752" s="21"/>
      <c r="DJ752" s="21"/>
      <c r="DK752" s="21"/>
      <c r="DL752" s="21"/>
      <c r="DM752" s="21"/>
      <c r="DN752" s="21"/>
      <c r="DO752" s="21"/>
      <c r="DP752" s="21"/>
      <c r="DQ752" s="21"/>
      <c r="DR752" s="21"/>
      <c r="DS752" s="21"/>
      <c r="DT752" s="21"/>
      <c r="DU752" s="21"/>
      <c r="DV752" s="21"/>
    </row>
    <row r="753" spans="1:126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  <c r="BM753" s="21"/>
      <c r="BN753" s="21"/>
      <c r="BO753" s="21"/>
      <c r="BP753" s="21"/>
      <c r="BQ753" s="21"/>
      <c r="BR753" s="21"/>
      <c r="BS753" s="21"/>
      <c r="BT753" s="21"/>
      <c r="BU753" s="21"/>
      <c r="BV753" s="21"/>
      <c r="BW753" s="21"/>
      <c r="BX753" s="21"/>
      <c r="BY753" s="21"/>
      <c r="BZ753" s="21"/>
      <c r="CA753" s="21"/>
      <c r="CB753" s="21"/>
      <c r="CC753" s="21"/>
      <c r="CD753" s="21"/>
      <c r="CE753" s="21"/>
      <c r="CF753" s="21"/>
      <c r="CG753" s="21"/>
      <c r="CH753" s="21"/>
      <c r="CI753" s="21"/>
      <c r="CJ753" s="21"/>
      <c r="CK753" s="21"/>
      <c r="CL753" s="21"/>
      <c r="CM753" s="21"/>
      <c r="CN753" s="21"/>
      <c r="CO753" s="21"/>
      <c r="CP753" s="21"/>
      <c r="CQ753" s="21"/>
      <c r="CR753" s="21"/>
      <c r="CS753" s="21"/>
      <c r="CT753" s="21"/>
      <c r="CU753" s="21"/>
      <c r="CV753" s="21"/>
      <c r="CW753" s="21"/>
      <c r="CX753" s="21"/>
      <c r="CY753" s="21"/>
      <c r="CZ753" s="21"/>
      <c r="DA753" s="21"/>
      <c r="DB753" s="21"/>
      <c r="DC753" s="21"/>
      <c r="DD753" s="21"/>
      <c r="DE753" s="21"/>
      <c r="DF753" s="21"/>
      <c r="DG753" s="21"/>
      <c r="DH753" s="21"/>
      <c r="DI753" s="21"/>
      <c r="DJ753" s="21"/>
      <c r="DK753" s="21"/>
      <c r="DL753" s="21"/>
      <c r="DM753" s="21"/>
      <c r="DN753" s="21"/>
      <c r="DO753" s="21"/>
      <c r="DP753" s="21"/>
      <c r="DQ753" s="21"/>
      <c r="DR753" s="21"/>
      <c r="DS753" s="21"/>
      <c r="DT753" s="21"/>
      <c r="DU753" s="21"/>
      <c r="DV753" s="21"/>
    </row>
    <row r="754" spans="1:126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  <c r="BM754" s="21"/>
      <c r="BN754" s="21"/>
      <c r="BO754" s="21"/>
      <c r="BP754" s="21"/>
      <c r="BQ754" s="21"/>
      <c r="BR754" s="21"/>
      <c r="BS754" s="21"/>
      <c r="BT754" s="21"/>
      <c r="BU754" s="21"/>
      <c r="BV754" s="21"/>
      <c r="BW754" s="21"/>
      <c r="BX754" s="21"/>
      <c r="BY754" s="21"/>
      <c r="BZ754" s="21"/>
      <c r="CA754" s="21"/>
      <c r="CB754" s="21"/>
      <c r="CC754" s="21"/>
      <c r="CD754" s="21"/>
      <c r="CE754" s="21"/>
      <c r="CF754" s="21"/>
      <c r="CG754" s="21"/>
      <c r="CH754" s="21"/>
      <c r="CI754" s="21"/>
      <c r="CJ754" s="21"/>
      <c r="CK754" s="21"/>
      <c r="CL754" s="21"/>
      <c r="CM754" s="21"/>
      <c r="CN754" s="21"/>
      <c r="CO754" s="21"/>
      <c r="CP754" s="21"/>
      <c r="CQ754" s="21"/>
      <c r="CR754" s="21"/>
      <c r="CS754" s="21"/>
      <c r="CT754" s="21"/>
      <c r="CU754" s="21"/>
      <c r="CV754" s="21"/>
      <c r="CW754" s="21"/>
      <c r="CX754" s="21"/>
      <c r="CY754" s="21"/>
      <c r="CZ754" s="21"/>
      <c r="DA754" s="21"/>
      <c r="DB754" s="21"/>
      <c r="DC754" s="21"/>
      <c r="DD754" s="21"/>
      <c r="DE754" s="21"/>
      <c r="DF754" s="21"/>
      <c r="DG754" s="21"/>
      <c r="DH754" s="21"/>
      <c r="DI754" s="21"/>
      <c r="DJ754" s="21"/>
      <c r="DK754" s="21"/>
      <c r="DL754" s="21"/>
      <c r="DM754" s="21"/>
      <c r="DN754" s="21"/>
      <c r="DO754" s="21"/>
      <c r="DP754" s="21"/>
      <c r="DQ754" s="21"/>
      <c r="DR754" s="21"/>
      <c r="DS754" s="21"/>
      <c r="DT754" s="21"/>
      <c r="DU754" s="21"/>
      <c r="DV754" s="21"/>
    </row>
    <row r="755" spans="1:126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  <c r="BM755" s="21"/>
      <c r="BN755" s="21"/>
      <c r="BO755" s="21"/>
      <c r="BP755" s="21"/>
      <c r="BQ755" s="21"/>
      <c r="BR755" s="21"/>
      <c r="BS755" s="21"/>
      <c r="BT755" s="21"/>
      <c r="BU755" s="21"/>
      <c r="BV755" s="21"/>
      <c r="BW755" s="21"/>
      <c r="BX755" s="21"/>
      <c r="BY755" s="21"/>
      <c r="BZ755" s="21"/>
      <c r="CA755" s="21"/>
      <c r="CB755" s="21"/>
      <c r="CC755" s="21"/>
      <c r="CD755" s="21"/>
      <c r="CE755" s="21"/>
      <c r="CF755" s="21"/>
      <c r="CG755" s="21"/>
      <c r="CH755" s="21"/>
      <c r="CI755" s="21"/>
      <c r="CJ755" s="21"/>
      <c r="CK755" s="21"/>
      <c r="CL755" s="21"/>
      <c r="CM755" s="21"/>
      <c r="CN755" s="21"/>
      <c r="CO755" s="21"/>
      <c r="CP755" s="21"/>
      <c r="CQ755" s="21"/>
      <c r="CR755" s="21"/>
      <c r="CS755" s="21"/>
      <c r="CT755" s="21"/>
      <c r="CU755" s="21"/>
      <c r="CV755" s="21"/>
      <c r="CW755" s="21"/>
      <c r="CX755" s="21"/>
      <c r="CY755" s="21"/>
      <c r="CZ755" s="21"/>
      <c r="DA755" s="21"/>
      <c r="DB755" s="21"/>
      <c r="DC755" s="21"/>
      <c r="DD755" s="21"/>
      <c r="DE755" s="21"/>
      <c r="DF755" s="21"/>
      <c r="DG755" s="21"/>
      <c r="DH755" s="21"/>
      <c r="DI755" s="21"/>
      <c r="DJ755" s="21"/>
      <c r="DK755" s="21"/>
      <c r="DL755" s="21"/>
      <c r="DM755" s="21"/>
      <c r="DN755" s="21"/>
      <c r="DO755" s="21"/>
      <c r="DP755" s="21"/>
      <c r="DQ755" s="21"/>
      <c r="DR755" s="21"/>
      <c r="DS755" s="21"/>
      <c r="DT755" s="21"/>
      <c r="DU755" s="21"/>
      <c r="DV755" s="21"/>
    </row>
    <row r="756" spans="1:12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1"/>
      <c r="BW756" s="21"/>
      <c r="BX756" s="21"/>
      <c r="BY756" s="21"/>
      <c r="BZ756" s="21"/>
      <c r="CA756" s="21"/>
      <c r="CB756" s="21"/>
      <c r="CC756" s="21"/>
      <c r="CD756" s="21"/>
      <c r="CE756" s="21"/>
      <c r="CF756" s="21"/>
      <c r="CG756" s="21"/>
      <c r="CH756" s="21"/>
      <c r="CI756" s="21"/>
      <c r="CJ756" s="21"/>
      <c r="CK756" s="21"/>
      <c r="CL756" s="21"/>
      <c r="CM756" s="21"/>
      <c r="CN756" s="21"/>
      <c r="CO756" s="21"/>
      <c r="CP756" s="21"/>
      <c r="CQ756" s="21"/>
      <c r="CR756" s="21"/>
      <c r="CS756" s="21"/>
      <c r="CT756" s="21"/>
      <c r="CU756" s="21"/>
      <c r="CV756" s="21"/>
      <c r="CW756" s="21"/>
      <c r="CX756" s="21"/>
      <c r="CY756" s="21"/>
      <c r="CZ756" s="21"/>
      <c r="DA756" s="21"/>
      <c r="DB756" s="21"/>
      <c r="DC756" s="21"/>
      <c r="DD756" s="21"/>
      <c r="DE756" s="21"/>
      <c r="DF756" s="21"/>
      <c r="DG756" s="21"/>
      <c r="DH756" s="21"/>
      <c r="DI756" s="21"/>
      <c r="DJ756" s="21"/>
      <c r="DK756" s="21"/>
      <c r="DL756" s="21"/>
      <c r="DM756" s="21"/>
      <c r="DN756" s="21"/>
      <c r="DO756" s="21"/>
      <c r="DP756" s="21"/>
      <c r="DQ756" s="21"/>
      <c r="DR756" s="21"/>
      <c r="DS756" s="21"/>
      <c r="DT756" s="21"/>
      <c r="DU756" s="21"/>
      <c r="DV756" s="21"/>
    </row>
    <row r="757" spans="1:126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1"/>
      <c r="BW757" s="21"/>
      <c r="BX757" s="21"/>
      <c r="BY757" s="21"/>
      <c r="BZ757" s="21"/>
      <c r="CA757" s="21"/>
      <c r="CB757" s="21"/>
      <c r="CC757" s="21"/>
      <c r="CD757" s="21"/>
      <c r="CE757" s="21"/>
      <c r="CF757" s="21"/>
      <c r="CG757" s="21"/>
      <c r="CH757" s="21"/>
      <c r="CI757" s="21"/>
      <c r="CJ757" s="21"/>
      <c r="CK757" s="21"/>
      <c r="CL757" s="21"/>
      <c r="CM757" s="21"/>
      <c r="CN757" s="21"/>
      <c r="CO757" s="21"/>
      <c r="CP757" s="21"/>
      <c r="CQ757" s="21"/>
      <c r="CR757" s="21"/>
      <c r="CS757" s="21"/>
      <c r="CT757" s="21"/>
      <c r="CU757" s="21"/>
      <c r="CV757" s="21"/>
      <c r="CW757" s="21"/>
      <c r="CX757" s="21"/>
      <c r="CY757" s="21"/>
      <c r="CZ757" s="21"/>
      <c r="DA757" s="21"/>
      <c r="DB757" s="21"/>
      <c r="DC757" s="21"/>
      <c r="DD757" s="21"/>
      <c r="DE757" s="21"/>
      <c r="DF757" s="21"/>
      <c r="DG757" s="21"/>
      <c r="DH757" s="21"/>
      <c r="DI757" s="21"/>
      <c r="DJ757" s="21"/>
      <c r="DK757" s="21"/>
      <c r="DL757" s="21"/>
      <c r="DM757" s="21"/>
      <c r="DN757" s="21"/>
      <c r="DO757" s="21"/>
      <c r="DP757" s="21"/>
      <c r="DQ757" s="21"/>
      <c r="DR757" s="21"/>
      <c r="DS757" s="21"/>
      <c r="DT757" s="21"/>
      <c r="DU757" s="21"/>
      <c r="DV757" s="21"/>
    </row>
    <row r="758" spans="1:126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1"/>
      <c r="BW758" s="21"/>
      <c r="BX758" s="21"/>
      <c r="BY758" s="21"/>
      <c r="BZ758" s="21"/>
      <c r="CA758" s="21"/>
      <c r="CB758" s="21"/>
      <c r="CC758" s="21"/>
      <c r="CD758" s="21"/>
      <c r="CE758" s="21"/>
      <c r="CF758" s="21"/>
      <c r="CG758" s="21"/>
      <c r="CH758" s="21"/>
      <c r="CI758" s="21"/>
      <c r="CJ758" s="21"/>
      <c r="CK758" s="21"/>
      <c r="CL758" s="21"/>
      <c r="CM758" s="21"/>
      <c r="CN758" s="21"/>
      <c r="CO758" s="21"/>
      <c r="CP758" s="21"/>
      <c r="CQ758" s="21"/>
      <c r="CR758" s="21"/>
      <c r="CS758" s="21"/>
      <c r="CT758" s="21"/>
      <c r="CU758" s="21"/>
      <c r="CV758" s="21"/>
      <c r="CW758" s="21"/>
      <c r="CX758" s="21"/>
      <c r="CY758" s="21"/>
      <c r="CZ758" s="21"/>
      <c r="DA758" s="21"/>
      <c r="DB758" s="21"/>
      <c r="DC758" s="21"/>
      <c r="DD758" s="21"/>
      <c r="DE758" s="21"/>
      <c r="DF758" s="21"/>
      <c r="DG758" s="21"/>
      <c r="DH758" s="21"/>
      <c r="DI758" s="21"/>
      <c r="DJ758" s="21"/>
      <c r="DK758" s="21"/>
      <c r="DL758" s="21"/>
      <c r="DM758" s="21"/>
      <c r="DN758" s="21"/>
      <c r="DO758" s="21"/>
      <c r="DP758" s="21"/>
      <c r="DQ758" s="21"/>
      <c r="DR758" s="21"/>
      <c r="DS758" s="21"/>
      <c r="DT758" s="21"/>
      <c r="DU758" s="21"/>
      <c r="DV758" s="21"/>
    </row>
    <row r="759" spans="1:126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1"/>
      <c r="BW759" s="21"/>
      <c r="BX759" s="21"/>
      <c r="BY759" s="21"/>
      <c r="BZ759" s="21"/>
      <c r="CA759" s="21"/>
      <c r="CB759" s="21"/>
      <c r="CC759" s="21"/>
      <c r="CD759" s="21"/>
      <c r="CE759" s="21"/>
      <c r="CF759" s="21"/>
      <c r="CG759" s="21"/>
      <c r="CH759" s="21"/>
      <c r="CI759" s="21"/>
      <c r="CJ759" s="21"/>
      <c r="CK759" s="21"/>
      <c r="CL759" s="21"/>
      <c r="CM759" s="21"/>
      <c r="CN759" s="21"/>
      <c r="CO759" s="21"/>
      <c r="CP759" s="21"/>
      <c r="CQ759" s="21"/>
      <c r="CR759" s="21"/>
      <c r="CS759" s="21"/>
      <c r="CT759" s="21"/>
      <c r="CU759" s="21"/>
      <c r="CV759" s="21"/>
      <c r="CW759" s="21"/>
      <c r="CX759" s="21"/>
      <c r="CY759" s="21"/>
      <c r="CZ759" s="21"/>
      <c r="DA759" s="21"/>
      <c r="DB759" s="21"/>
      <c r="DC759" s="21"/>
      <c r="DD759" s="21"/>
      <c r="DE759" s="21"/>
      <c r="DF759" s="21"/>
      <c r="DG759" s="21"/>
      <c r="DH759" s="21"/>
      <c r="DI759" s="21"/>
      <c r="DJ759" s="21"/>
      <c r="DK759" s="21"/>
      <c r="DL759" s="21"/>
      <c r="DM759" s="21"/>
      <c r="DN759" s="21"/>
      <c r="DO759" s="21"/>
      <c r="DP759" s="21"/>
      <c r="DQ759" s="21"/>
      <c r="DR759" s="21"/>
      <c r="DS759" s="21"/>
      <c r="DT759" s="21"/>
      <c r="DU759" s="21"/>
      <c r="DV759" s="21"/>
    </row>
    <row r="760" spans="1:126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1"/>
      <c r="BW760" s="21"/>
      <c r="BX760" s="21"/>
      <c r="BY760" s="21"/>
      <c r="BZ760" s="21"/>
      <c r="CA760" s="21"/>
      <c r="CB760" s="21"/>
      <c r="CC760" s="21"/>
      <c r="CD760" s="21"/>
      <c r="CE760" s="21"/>
      <c r="CF760" s="21"/>
      <c r="CG760" s="21"/>
      <c r="CH760" s="21"/>
      <c r="CI760" s="21"/>
      <c r="CJ760" s="21"/>
      <c r="CK760" s="21"/>
      <c r="CL760" s="21"/>
      <c r="CM760" s="21"/>
      <c r="CN760" s="21"/>
      <c r="CO760" s="21"/>
      <c r="CP760" s="21"/>
      <c r="CQ760" s="21"/>
      <c r="CR760" s="21"/>
      <c r="CS760" s="21"/>
      <c r="CT760" s="21"/>
      <c r="CU760" s="21"/>
      <c r="CV760" s="21"/>
      <c r="CW760" s="21"/>
      <c r="CX760" s="21"/>
      <c r="CY760" s="21"/>
      <c r="CZ760" s="21"/>
      <c r="DA760" s="21"/>
      <c r="DB760" s="21"/>
      <c r="DC760" s="21"/>
      <c r="DD760" s="21"/>
      <c r="DE760" s="21"/>
      <c r="DF760" s="21"/>
      <c r="DG760" s="21"/>
      <c r="DH760" s="21"/>
      <c r="DI760" s="21"/>
      <c r="DJ760" s="21"/>
      <c r="DK760" s="21"/>
      <c r="DL760" s="21"/>
      <c r="DM760" s="21"/>
      <c r="DN760" s="21"/>
      <c r="DO760" s="21"/>
      <c r="DP760" s="21"/>
      <c r="DQ760" s="21"/>
      <c r="DR760" s="21"/>
      <c r="DS760" s="21"/>
      <c r="DT760" s="21"/>
      <c r="DU760" s="21"/>
      <c r="DV760" s="21"/>
    </row>
    <row r="761" spans="1:126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1"/>
      <c r="BW761" s="21"/>
      <c r="BX761" s="21"/>
      <c r="BY761" s="21"/>
      <c r="BZ761" s="21"/>
      <c r="CA761" s="21"/>
      <c r="CB761" s="21"/>
      <c r="CC761" s="21"/>
      <c r="CD761" s="21"/>
      <c r="CE761" s="21"/>
      <c r="CF761" s="21"/>
      <c r="CG761" s="21"/>
      <c r="CH761" s="21"/>
      <c r="CI761" s="21"/>
      <c r="CJ761" s="21"/>
      <c r="CK761" s="21"/>
      <c r="CL761" s="21"/>
      <c r="CM761" s="21"/>
      <c r="CN761" s="21"/>
      <c r="CO761" s="21"/>
      <c r="CP761" s="21"/>
      <c r="CQ761" s="21"/>
      <c r="CR761" s="21"/>
      <c r="CS761" s="21"/>
      <c r="CT761" s="21"/>
      <c r="CU761" s="21"/>
      <c r="CV761" s="21"/>
      <c r="CW761" s="21"/>
      <c r="CX761" s="21"/>
      <c r="CY761" s="21"/>
      <c r="CZ761" s="21"/>
      <c r="DA761" s="21"/>
      <c r="DB761" s="21"/>
      <c r="DC761" s="21"/>
      <c r="DD761" s="21"/>
      <c r="DE761" s="21"/>
      <c r="DF761" s="21"/>
      <c r="DG761" s="21"/>
      <c r="DH761" s="21"/>
      <c r="DI761" s="21"/>
      <c r="DJ761" s="21"/>
      <c r="DK761" s="21"/>
      <c r="DL761" s="21"/>
      <c r="DM761" s="21"/>
      <c r="DN761" s="21"/>
      <c r="DO761" s="21"/>
      <c r="DP761" s="21"/>
      <c r="DQ761" s="21"/>
      <c r="DR761" s="21"/>
      <c r="DS761" s="21"/>
      <c r="DT761" s="21"/>
      <c r="DU761" s="21"/>
      <c r="DV761" s="21"/>
    </row>
    <row r="762" spans="1:126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  <c r="BM762" s="21"/>
      <c r="BN762" s="21"/>
      <c r="BO762" s="21"/>
      <c r="BP762" s="21"/>
      <c r="BQ762" s="21"/>
      <c r="BR762" s="21"/>
      <c r="BS762" s="21"/>
      <c r="BT762" s="21"/>
      <c r="BU762" s="21"/>
      <c r="BV762" s="21"/>
      <c r="BW762" s="21"/>
      <c r="BX762" s="21"/>
      <c r="BY762" s="21"/>
      <c r="BZ762" s="21"/>
      <c r="CA762" s="21"/>
      <c r="CB762" s="21"/>
      <c r="CC762" s="21"/>
      <c r="CD762" s="21"/>
      <c r="CE762" s="21"/>
      <c r="CF762" s="21"/>
      <c r="CG762" s="21"/>
      <c r="CH762" s="21"/>
      <c r="CI762" s="21"/>
      <c r="CJ762" s="21"/>
      <c r="CK762" s="21"/>
      <c r="CL762" s="21"/>
      <c r="CM762" s="21"/>
      <c r="CN762" s="21"/>
      <c r="CO762" s="21"/>
      <c r="CP762" s="21"/>
      <c r="CQ762" s="21"/>
      <c r="CR762" s="21"/>
      <c r="CS762" s="21"/>
      <c r="CT762" s="21"/>
      <c r="CU762" s="21"/>
      <c r="CV762" s="21"/>
      <c r="CW762" s="21"/>
      <c r="CX762" s="21"/>
      <c r="CY762" s="21"/>
      <c r="CZ762" s="21"/>
      <c r="DA762" s="21"/>
      <c r="DB762" s="21"/>
      <c r="DC762" s="21"/>
      <c r="DD762" s="21"/>
      <c r="DE762" s="21"/>
      <c r="DF762" s="21"/>
      <c r="DG762" s="21"/>
      <c r="DH762" s="21"/>
      <c r="DI762" s="21"/>
      <c r="DJ762" s="21"/>
      <c r="DK762" s="21"/>
      <c r="DL762" s="21"/>
      <c r="DM762" s="21"/>
      <c r="DN762" s="21"/>
      <c r="DO762" s="21"/>
      <c r="DP762" s="21"/>
      <c r="DQ762" s="21"/>
      <c r="DR762" s="21"/>
      <c r="DS762" s="21"/>
      <c r="DT762" s="21"/>
      <c r="DU762" s="21"/>
      <c r="DV762" s="21"/>
    </row>
    <row r="763" spans="1:126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  <c r="BM763" s="21"/>
      <c r="BN763" s="21"/>
      <c r="BO763" s="21"/>
      <c r="BP763" s="21"/>
      <c r="BQ763" s="21"/>
      <c r="BR763" s="21"/>
      <c r="BS763" s="21"/>
      <c r="BT763" s="21"/>
      <c r="BU763" s="21"/>
      <c r="BV763" s="21"/>
      <c r="BW763" s="21"/>
      <c r="BX763" s="21"/>
      <c r="BY763" s="21"/>
      <c r="BZ763" s="21"/>
      <c r="CA763" s="21"/>
      <c r="CB763" s="21"/>
      <c r="CC763" s="21"/>
      <c r="CD763" s="21"/>
      <c r="CE763" s="21"/>
      <c r="CF763" s="21"/>
      <c r="CG763" s="21"/>
      <c r="CH763" s="21"/>
      <c r="CI763" s="21"/>
      <c r="CJ763" s="21"/>
      <c r="CK763" s="21"/>
      <c r="CL763" s="21"/>
      <c r="CM763" s="21"/>
      <c r="CN763" s="21"/>
      <c r="CO763" s="21"/>
      <c r="CP763" s="21"/>
      <c r="CQ763" s="21"/>
      <c r="CR763" s="21"/>
      <c r="CS763" s="21"/>
      <c r="CT763" s="21"/>
      <c r="CU763" s="21"/>
      <c r="CV763" s="21"/>
      <c r="CW763" s="21"/>
      <c r="CX763" s="21"/>
      <c r="CY763" s="21"/>
      <c r="CZ763" s="21"/>
      <c r="DA763" s="21"/>
      <c r="DB763" s="21"/>
      <c r="DC763" s="21"/>
      <c r="DD763" s="21"/>
      <c r="DE763" s="21"/>
      <c r="DF763" s="21"/>
      <c r="DG763" s="21"/>
      <c r="DH763" s="21"/>
      <c r="DI763" s="21"/>
      <c r="DJ763" s="21"/>
      <c r="DK763" s="21"/>
      <c r="DL763" s="21"/>
      <c r="DM763" s="21"/>
      <c r="DN763" s="21"/>
      <c r="DO763" s="21"/>
      <c r="DP763" s="21"/>
      <c r="DQ763" s="21"/>
      <c r="DR763" s="21"/>
      <c r="DS763" s="21"/>
      <c r="DT763" s="21"/>
      <c r="DU763" s="21"/>
      <c r="DV763" s="21"/>
    </row>
    <row r="764" spans="1:126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  <c r="BM764" s="21"/>
      <c r="BN764" s="21"/>
      <c r="BO764" s="21"/>
      <c r="BP764" s="21"/>
      <c r="BQ764" s="21"/>
      <c r="BR764" s="21"/>
      <c r="BS764" s="21"/>
      <c r="BT764" s="21"/>
      <c r="BU764" s="21"/>
      <c r="BV764" s="21"/>
      <c r="BW764" s="21"/>
      <c r="BX764" s="21"/>
      <c r="BY764" s="21"/>
      <c r="BZ764" s="21"/>
      <c r="CA764" s="21"/>
      <c r="CB764" s="21"/>
      <c r="CC764" s="21"/>
      <c r="CD764" s="21"/>
      <c r="CE764" s="21"/>
      <c r="CF764" s="21"/>
      <c r="CG764" s="21"/>
      <c r="CH764" s="21"/>
      <c r="CI764" s="21"/>
      <c r="CJ764" s="21"/>
      <c r="CK764" s="21"/>
      <c r="CL764" s="21"/>
      <c r="CM764" s="21"/>
      <c r="CN764" s="21"/>
      <c r="CO764" s="21"/>
      <c r="CP764" s="21"/>
      <c r="CQ764" s="21"/>
      <c r="CR764" s="21"/>
      <c r="CS764" s="21"/>
      <c r="CT764" s="21"/>
      <c r="CU764" s="21"/>
      <c r="CV764" s="21"/>
      <c r="CW764" s="21"/>
      <c r="CX764" s="21"/>
      <c r="CY764" s="21"/>
      <c r="CZ764" s="21"/>
      <c r="DA764" s="21"/>
      <c r="DB764" s="21"/>
      <c r="DC764" s="21"/>
      <c r="DD764" s="21"/>
      <c r="DE764" s="21"/>
      <c r="DF764" s="21"/>
      <c r="DG764" s="21"/>
      <c r="DH764" s="21"/>
      <c r="DI764" s="21"/>
      <c r="DJ764" s="21"/>
      <c r="DK764" s="21"/>
      <c r="DL764" s="21"/>
      <c r="DM764" s="21"/>
      <c r="DN764" s="21"/>
      <c r="DO764" s="21"/>
      <c r="DP764" s="21"/>
      <c r="DQ764" s="21"/>
      <c r="DR764" s="21"/>
      <c r="DS764" s="21"/>
      <c r="DT764" s="21"/>
      <c r="DU764" s="21"/>
      <c r="DV764" s="21"/>
    </row>
    <row r="765" spans="1:126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1"/>
      <c r="BW765" s="21"/>
      <c r="BX765" s="21"/>
      <c r="BY765" s="21"/>
      <c r="BZ765" s="21"/>
      <c r="CA765" s="21"/>
      <c r="CB765" s="21"/>
      <c r="CC765" s="21"/>
      <c r="CD765" s="21"/>
      <c r="CE765" s="21"/>
      <c r="CF765" s="21"/>
      <c r="CG765" s="21"/>
      <c r="CH765" s="21"/>
      <c r="CI765" s="21"/>
      <c r="CJ765" s="21"/>
      <c r="CK765" s="21"/>
      <c r="CL765" s="21"/>
      <c r="CM765" s="21"/>
      <c r="CN765" s="21"/>
      <c r="CO765" s="21"/>
      <c r="CP765" s="21"/>
      <c r="CQ765" s="21"/>
      <c r="CR765" s="21"/>
      <c r="CS765" s="21"/>
      <c r="CT765" s="21"/>
      <c r="CU765" s="21"/>
      <c r="CV765" s="21"/>
      <c r="CW765" s="21"/>
      <c r="CX765" s="21"/>
      <c r="CY765" s="21"/>
      <c r="CZ765" s="21"/>
      <c r="DA765" s="21"/>
      <c r="DB765" s="21"/>
      <c r="DC765" s="21"/>
      <c r="DD765" s="21"/>
      <c r="DE765" s="21"/>
      <c r="DF765" s="21"/>
      <c r="DG765" s="21"/>
      <c r="DH765" s="21"/>
      <c r="DI765" s="21"/>
      <c r="DJ765" s="21"/>
      <c r="DK765" s="21"/>
      <c r="DL765" s="21"/>
      <c r="DM765" s="21"/>
      <c r="DN765" s="21"/>
      <c r="DO765" s="21"/>
      <c r="DP765" s="21"/>
      <c r="DQ765" s="21"/>
      <c r="DR765" s="21"/>
      <c r="DS765" s="21"/>
      <c r="DT765" s="21"/>
      <c r="DU765" s="21"/>
      <c r="DV765" s="21"/>
    </row>
    <row r="766" spans="1:12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1"/>
      <c r="BW766" s="21"/>
      <c r="BX766" s="21"/>
      <c r="BY766" s="21"/>
      <c r="BZ766" s="21"/>
      <c r="CA766" s="21"/>
      <c r="CB766" s="21"/>
      <c r="CC766" s="21"/>
      <c r="CD766" s="21"/>
      <c r="CE766" s="21"/>
      <c r="CF766" s="21"/>
      <c r="CG766" s="21"/>
      <c r="CH766" s="21"/>
      <c r="CI766" s="21"/>
      <c r="CJ766" s="21"/>
      <c r="CK766" s="21"/>
      <c r="CL766" s="21"/>
      <c r="CM766" s="21"/>
      <c r="CN766" s="21"/>
      <c r="CO766" s="21"/>
      <c r="CP766" s="21"/>
      <c r="CQ766" s="21"/>
      <c r="CR766" s="21"/>
      <c r="CS766" s="21"/>
      <c r="CT766" s="21"/>
      <c r="CU766" s="21"/>
      <c r="CV766" s="21"/>
      <c r="CW766" s="21"/>
      <c r="CX766" s="21"/>
      <c r="CY766" s="21"/>
      <c r="CZ766" s="21"/>
      <c r="DA766" s="21"/>
      <c r="DB766" s="21"/>
      <c r="DC766" s="21"/>
      <c r="DD766" s="21"/>
      <c r="DE766" s="21"/>
      <c r="DF766" s="21"/>
      <c r="DG766" s="21"/>
      <c r="DH766" s="21"/>
      <c r="DI766" s="21"/>
      <c r="DJ766" s="21"/>
      <c r="DK766" s="21"/>
      <c r="DL766" s="21"/>
      <c r="DM766" s="21"/>
      <c r="DN766" s="21"/>
      <c r="DO766" s="21"/>
      <c r="DP766" s="21"/>
      <c r="DQ766" s="21"/>
      <c r="DR766" s="21"/>
      <c r="DS766" s="21"/>
      <c r="DT766" s="21"/>
      <c r="DU766" s="21"/>
      <c r="DV766" s="21"/>
    </row>
    <row r="767" spans="1:126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1"/>
      <c r="BW767" s="21"/>
      <c r="BX767" s="21"/>
      <c r="BY767" s="21"/>
      <c r="BZ767" s="21"/>
      <c r="CA767" s="21"/>
      <c r="CB767" s="21"/>
      <c r="CC767" s="21"/>
      <c r="CD767" s="21"/>
      <c r="CE767" s="21"/>
      <c r="CF767" s="21"/>
      <c r="CG767" s="21"/>
      <c r="CH767" s="21"/>
      <c r="CI767" s="21"/>
      <c r="CJ767" s="21"/>
      <c r="CK767" s="21"/>
      <c r="CL767" s="21"/>
      <c r="CM767" s="21"/>
      <c r="CN767" s="21"/>
      <c r="CO767" s="21"/>
      <c r="CP767" s="21"/>
      <c r="CQ767" s="21"/>
      <c r="CR767" s="21"/>
      <c r="CS767" s="21"/>
      <c r="CT767" s="21"/>
      <c r="CU767" s="21"/>
      <c r="CV767" s="21"/>
      <c r="CW767" s="21"/>
      <c r="CX767" s="21"/>
      <c r="CY767" s="21"/>
      <c r="CZ767" s="21"/>
      <c r="DA767" s="21"/>
      <c r="DB767" s="21"/>
      <c r="DC767" s="21"/>
      <c r="DD767" s="21"/>
      <c r="DE767" s="21"/>
      <c r="DF767" s="21"/>
      <c r="DG767" s="21"/>
      <c r="DH767" s="21"/>
      <c r="DI767" s="21"/>
      <c r="DJ767" s="21"/>
      <c r="DK767" s="21"/>
      <c r="DL767" s="21"/>
      <c r="DM767" s="21"/>
      <c r="DN767" s="21"/>
      <c r="DO767" s="21"/>
      <c r="DP767" s="21"/>
      <c r="DQ767" s="21"/>
      <c r="DR767" s="21"/>
      <c r="DS767" s="21"/>
      <c r="DT767" s="21"/>
      <c r="DU767" s="21"/>
      <c r="DV767" s="21"/>
    </row>
    <row r="768" spans="1:126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1"/>
      <c r="BW768" s="21"/>
      <c r="BX768" s="21"/>
      <c r="BY768" s="21"/>
      <c r="BZ768" s="21"/>
      <c r="CA768" s="21"/>
      <c r="CB768" s="21"/>
      <c r="CC768" s="21"/>
      <c r="CD768" s="21"/>
      <c r="CE768" s="21"/>
      <c r="CF768" s="21"/>
      <c r="CG768" s="21"/>
      <c r="CH768" s="21"/>
      <c r="CI768" s="21"/>
      <c r="CJ768" s="21"/>
      <c r="CK768" s="21"/>
      <c r="CL768" s="21"/>
      <c r="CM768" s="21"/>
      <c r="CN768" s="21"/>
      <c r="CO768" s="21"/>
      <c r="CP768" s="21"/>
      <c r="CQ768" s="21"/>
      <c r="CR768" s="21"/>
      <c r="CS768" s="21"/>
      <c r="CT768" s="21"/>
      <c r="CU768" s="21"/>
      <c r="CV768" s="21"/>
      <c r="CW768" s="21"/>
      <c r="CX768" s="21"/>
      <c r="CY768" s="21"/>
      <c r="CZ768" s="21"/>
      <c r="DA768" s="21"/>
      <c r="DB768" s="21"/>
      <c r="DC768" s="21"/>
      <c r="DD768" s="21"/>
      <c r="DE768" s="21"/>
      <c r="DF768" s="21"/>
      <c r="DG768" s="21"/>
      <c r="DH768" s="21"/>
      <c r="DI768" s="21"/>
      <c r="DJ768" s="21"/>
      <c r="DK768" s="21"/>
      <c r="DL768" s="21"/>
      <c r="DM768" s="21"/>
      <c r="DN768" s="21"/>
      <c r="DO768" s="21"/>
      <c r="DP768" s="21"/>
      <c r="DQ768" s="21"/>
      <c r="DR768" s="21"/>
      <c r="DS768" s="21"/>
      <c r="DT768" s="21"/>
      <c r="DU768" s="21"/>
      <c r="DV768" s="21"/>
    </row>
    <row r="769" spans="1:126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1"/>
      <c r="BW769" s="21"/>
      <c r="BX769" s="21"/>
      <c r="BY769" s="21"/>
      <c r="BZ769" s="21"/>
      <c r="CA769" s="21"/>
      <c r="CB769" s="21"/>
      <c r="CC769" s="21"/>
      <c r="CD769" s="21"/>
      <c r="CE769" s="21"/>
      <c r="CF769" s="21"/>
      <c r="CG769" s="21"/>
      <c r="CH769" s="21"/>
      <c r="CI769" s="21"/>
      <c r="CJ769" s="21"/>
      <c r="CK769" s="21"/>
      <c r="CL769" s="21"/>
      <c r="CM769" s="21"/>
      <c r="CN769" s="21"/>
      <c r="CO769" s="21"/>
      <c r="CP769" s="21"/>
      <c r="CQ769" s="21"/>
      <c r="CR769" s="21"/>
      <c r="CS769" s="21"/>
      <c r="CT769" s="21"/>
      <c r="CU769" s="21"/>
      <c r="CV769" s="21"/>
      <c r="CW769" s="21"/>
      <c r="CX769" s="21"/>
      <c r="CY769" s="21"/>
      <c r="CZ769" s="21"/>
      <c r="DA769" s="21"/>
      <c r="DB769" s="21"/>
      <c r="DC769" s="21"/>
      <c r="DD769" s="21"/>
      <c r="DE769" s="21"/>
      <c r="DF769" s="21"/>
      <c r="DG769" s="21"/>
      <c r="DH769" s="21"/>
      <c r="DI769" s="21"/>
      <c r="DJ769" s="21"/>
      <c r="DK769" s="21"/>
      <c r="DL769" s="21"/>
      <c r="DM769" s="21"/>
      <c r="DN769" s="21"/>
      <c r="DO769" s="21"/>
      <c r="DP769" s="21"/>
      <c r="DQ769" s="21"/>
      <c r="DR769" s="21"/>
      <c r="DS769" s="21"/>
      <c r="DT769" s="21"/>
      <c r="DU769" s="21"/>
      <c r="DV769" s="21"/>
    </row>
    <row r="770" spans="1:126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1"/>
      <c r="BW770" s="21"/>
      <c r="BX770" s="21"/>
      <c r="BY770" s="21"/>
      <c r="BZ770" s="21"/>
      <c r="CA770" s="21"/>
      <c r="CB770" s="21"/>
      <c r="CC770" s="21"/>
      <c r="CD770" s="21"/>
      <c r="CE770" s="21"/>
      <c r="CF770" s="21"/>
      <c r="CG770" s="21"/>
      <c r="CH770" s="21"/>
      <c r="CI770" s="21"/>
      <c r="CJ770" s="21"/>
      <c r="CK770" s="21"/>
      <c r="CL770" s="21"/>
      <c r="CM770" s="21"/>
      <c r="CN770" s="21"/>
      <c r="CO770" s="21"/>
      <c r="CP770" s="21"/>
      <c r="CQ770" s="21"/>
      <c r="CR770" s="21"/>
      <c r="CS770" s="21"/>
      <c r="CT770" s="21"/>
      <c r="CU770" s="21"/>
      <c r="CV770" s="21"/>
      <c r="CW770" s="21"/>
      <c r="CX770" s="21"/>
      <c r="CY770" s="21"/>
      <c r="CZ770" s="21"/>
      <c r="DA770" s="21"/>
      <c r="DB770" s="21"/>
      <c r="DC770" s="21"/>
      <c r="DD770" s="21"/>
      <c r="DE770" s="21"/>
      <c r="DF770" s="21"/>
      <c r="DG770" s="21"/>
      <c r="DH770" s="21"/>
      <c r="DI770" s="21"/>
      <c r="DJ770" s="21"/>
      <c r="DK770" s="21"/>
      <c r="DL770" s="21"/>
      <c r="DM770" s="21"/>
      <c r="DN770" s="21"/>
      <c r="DO770" s="21"/>
      <c r="DP770" s="21"/>
      <c r="DQ770" s="21"/>
      <c r="DR770" s="21"/>
      <c r="DS770" s="21"/>
      <c r="DT770" s="21"/>
      <c r="DU770" s="21"/>
      <c r="DV770" s="21"/>
    </row>
    <row r="771" spans="1:126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1"/>
      <c r="BW771" s="21"/>
      <c r="BX771" s="21"/>
      <c r="BY771" s="21"/>
      <c r="BZ771" s="21"/>
      <c r="CA771" s="21"/>
      <c r="CB771" s="21"/>
      <c r="CC771" s="21"/>
      <c r="CD771" s="21"/>
      <c r="CE771" s="21"/>
      <c r="CF771" s="21"/>
      <c r="CG771" s="21"/>
      <c r="CH771" s="21"/>
      <c r="CI771" s="21"/>
      <c r="CJ771" s="21"/>
      <c r="CK771" s="21"/>
      <c r="CL771" s="21"/>
      <c r="CM771" s="21"/>
      <c r="CN771" s="21"/>
      <c r="CO771" s="21"/>
      <c r="CP771" s="21"/>
      <c r="CQ771" s="21"/>
      <c r="CR771" s="21"/>
      <c r="CS771" s="21"/>
      <c r="CT771" s="21"/>
      <c r="CU771" s="21"/>
      <c r="CV771" s="21"/>
      <c r="CW771" s="21"/>
      <c r="CX771" s="21"/>
      <c r="CY771" s="21"/>
      <c r="CZ771" s="21"/>
      <c r="DA771" s="21"/>
      <c r="DB771" s="21"/>
      <c r="DC771" s="21"/>
      <c r="DD771" s="21"/>
      <c r="DE771" s="21"/>
      <c r="DF771" s="21"/>
      <c r="DG771" s="21"/>
      <c r="DH771" s="21"/>
      <c r="DI771" s="21"/>
      <c r="DJ771" s="21"/>
      <c r="DK771" s="21"/>
      <c r="DL771" s="21"/>
      <c r="DM771" s="21"/>
      <c r="DN771" s="21"/>
      <c r="DO771" s="21"/>
      <c r="DP771" s="21"/>
      <c r="DQ771" s="21"/>
      <c r="DR771" s="21"/>
      <c r="DS771" s="21"/>
      <c r="DT771" s="21"/>
      <c r="DU771" s="21"/>
      <c r="DV771" s="21"/>
    </row>
    <row r="772" spans="1:126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1"/>
      <c r="BW772" s="21"/>
      <c r="BX772" s="21"/>
      <c r="BY772" s="21"/>
      <c r="BZ772" s="21"/>
      <c r="CA772" s="21"/>
      <c r="CB772" s="21"/>
      <c r="CC772" s="21"/>
      <c r="CD772" s="21"/>
      <c r="CE772" s="21"/>
      <c r="CF772" s="21"/>
      <c r="CG772" s="21"/>
      <c r="CH772" s="21"/>
      <c r="CI772" s="21"/>
      <c r="CJ772" s="21"/>
      <c r="CK772" s="21"/>
      <c r="CL772" s="21"/>
      <c r="CM772" s="21"/>
      <c r="CN772" s="21"/>
      <c r="CO772" s="21"/>
      <c r="CP772" s="21"/>
      <c r="CQ772" s="21"/>
      <c r="CR772" s="21"/>
      <c r="CS772" s="21"/>
      <c r="CT772" s="21"/>
      <c r="CU772" s="21"/>
      <c r="CV772" s="21"/>
      <c r="CW772" s="21"/>
      <c r="CX772" s="21"/>
      <c r="CY772" s="21"/>
      <c r="CZ772" s="21"/>
      <c r="DA772" s="21"/>
      <c r="DB772" s="21"/>
      <c r="DC772" s="21"/>
      <c r="DD772" s="21"/>
      <c r="DE772" s="21"/>
      <c r="DF772" s="21"/>
      <c r="DG772" s="21"/>
      <c r="DH772" s="21"/>
      <c r="DI772" s="21"/>
      <c r="DJ772" s="21"/>
      <c r="DK772" s="21"/>
      <c r="DL772" s="21"/>
      <c r="DM772" s="21"/>
      <c r="DN772" s="21"/>
      <c r="DO772" s="21"/>
      <c r="DP772" s="21"/>
      <c r="DQ772" s="21"/>
      <c r="DR772" s="21"/>
      <c r="DS772" s="21"/>
      <c r="DT772" s="21"/>
      <c r="DU772" s="21"/>
      <c r="DV772" s="21"/>
    </row>
    <row r="773" spans="1:126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1"/>
      <c r="BW773" s="21"/>
      <c r="BX773" s="21"/>
      <c r="BY773" s="21"/>
      <c r="BZ773" s="21"/>
      <c r="CA773" s="21"/>
      <c r="CB773" s="21"/>
      <c r="CC773" s="21"/>
      <c r="CD773" s="21"/>
      <c r="CE773" s="21"/>
      <c r="CF773" s="21"/>
      <c r="CG773" s="21"/>
      <c r="CH773" s="21"/>
      <c r="CI773" s="21"/>
      <c r="CJ773" s="21"/>
      <c r="CK773" s="21"/>
      <c r="CL773" s="21"/>
      <c r="CM773" s="21"/>
      <c r="CN773" s="21"/>
      <c r="CO773" s="21"/>
      <c r="CP773" s="21"/>
      <c r="CQ773" s="21"/>
      <c r="CR773" s="21"/>
      <c r="CS773" s="21"/>
      <c r="CT773" s="21"/>
      <c r="CU773" s="21"/>
      <c r="CV773" s="21"/>
      <c r="CW773" s="21"/>
      <c r="CX773" s="21"/>
      <c r="CY773" s="21"/>
      <c r="CZ773" s="21"/>
      <c r="DA773" s="21"/>
      <c r="DB773" s="21"/>
      <c r="DC773" s="21"/>
      <c r="DD773" s="21"/>
      <c r="DE773" s="21"/>
      <c r="DF773" s="21"/>
      <c r="DG773" s="21"/>
      <c r="DH773" s="21"/>
      <c r="DI773" s="21"/>
      <c r="DJ773" s="21"/>
      <c r="DK773" s="21"/>
      <c r="DL773" s="21"/>
      <c r="DM773" s="21"/>
      <c r="DN773" s="21"/>
      <c r="DO773" s="21"/>
      <c r="DP773" s="21"/>
      <c r="DQ773" s="21"/>
      <c r="DR773" s="21"/>
      <c r="DS773" s="21"/>
      <c r="DT773" s="21"/>
      <c r="DU773" s="21"/>
      <c r="DV773" s="21"/>
    </row>
    <row r="774" spans="1:126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  <c r="BM774" s="21"/>
      <c r="BN774" s="21"/>
      <c r="BO774" s="21"/>
      <c r="BP774" s="21"/>
      <c r="BQ774" s="21"/>
      <c r="BR774" s="21"/>
      <c r="BS774" s="21"/>
      <c r="BT774" s="21"/>
      <c r="BU774" s="21"/>
      <c r="BV774" s="21"/>
      <c r="BW774" s="21"/>
      <c r="BX774" s="21"/>
      <c r="BY774" s="21"/>
      <c r="BZ774" s="21"/>
      <c r="CA774" s="21"/>
      <c r="CB774" s="21"/>
      <c r="CC774" s="21"/>
      <c r="CD774" s="21"/>
      <c r="CE774" s="21"/>
      <c r="CF774" s="21"/>
      <c r="CG774" s="21"/>
      <c r="CH774" s="21"/>
      <c r="CI774" s="21"/>
      <c r="CJ774" s="21"/>
      <c r="CK774" s="21"/>
      <c r="CL774" s="21"/>
      <c r="CM774" s="21"/>
      <c r="CN774" s="21"/>
      <c r="CO774" s="21"/>
      <c r="CP774" s="21"/>
      <c r="CQ774" s="21"/>
      <c r="CR774" s="21"/>
      <c r="CS774" s="21"/>
      <c r="CT774" s="21"/>
      <c r="CU774" s="21"/>
      <c r="CV774" s="21"/>
      <c r="CW774" s="21"/>
      <c r="CX774" s="21"/>
      <c r="CY774" s="21"/>
      <c r="CZ774" s="21"/>
      <c r="DA774" s="21"/>
      <c r="DB774" s="21"/>
      <c r="DC774" s="21"/>
      <c r="DD774" s="21"/>
      <c r="DE774" s="21"/>
      <c r="DF774" s="21"/>
      <c r="DG774" s="21"/>
      <c r="DH774" s="21"/>
      <c r="DI774" s="21"/>
      <c r="DJ774" s="21"/>
      <c r="DK774" s="21"/>
      <c r="DL774" s="21"/>
      <c r="DM774" s="21"/>
      <c r="DN774" s="21"/>
      <c r="DO774" s="21"/>
      <c r="DP774" s="21"/>
      <c r="DQ774" s="21"/>
      <c r="DR774" s="21"/>
      <c r="DS774" s="21"/>
      <c r="DT774" s="21"/>
      <c r="DU774" s="21"/>
      <c r="DV774" s="21"/>
    </row>
    <row r="775" spans="1:126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  <c r="BM775" s="21"/>
      <c r="BN775" s="21"/>
      <c r="BO775" s="21"/>
      <c r="BP775" s="21"/>
      <c r="BQ775" s="21"/>
      <c r="BR775" s="21"/>
      <c r="BS775" s="21"/>
      <c r="BT775" s="21"/>
      <c r="BU775" s="21"/>
      <c r="BV775" s="21"/>
      <c r="BW775" s="21"/>
      <c r="BX775" s="21"/>
      <c r="BY775" s="21"/>
      <c r="BZ775" s="21"/>
      <c r="CA775" s="21"/>
      <c r="CB775" s="21"/>
      <c r="CC775" s="21"/>
      <c r="CD775" s="21"/>
      <c r="CE775" s="21"/>
      <c r="CF775" s="21"/>
      <c r="CG775" s="21"/>
      <c r="CH775" s="21"/>
      <c r="CI775" s="21"/>
      <c r="CJ775" s="21"/>
      <c r="CK775" s="21"/>
      <c r="CL775" s="21"/>
      <c r="CM775" s="21"/>
      <c r="CN775" s="21"/>
      <c r="CO775" s="21"/>
      <c r="CP775" s="21"/>
      <c r="CQ775" s="21"/>
      <c r="CR775" s="21"/>
      <c r="CS775" s="21"/>
      <c r="CT775" s="21"/>
      <c r="CU775" s="21"/>
      <c r="CV775" s="21"/>
      <c r="CW775" s="21"/>
      <c r="CX775" s="21"/>
      <c r="CY775" s="21"/>
      <c r="CZ775" s="21"/>
      <c r="DA775" s="21"/>
      <c r="DB775" s="21"/>
      <c r="DC775" s="21"/>
      <c r="DD775" s="21"/>
      <c r="DE775" s="21"/>
      <c r="DF775" s="21"/>
      <c r="DG775" s="21"/>
      <c r="DH775" s="21"/>
      <c r="DI775" s="21"/>
      <c r="DJ775" s="21"/>
      <c r="DK775" s="21"/>
      <c r="DL775" s="21"/>
      <c r="DM775" s="21"/>
      <c r="DN775" s="21"/>
      <c r="DO775" s="21"/>
      <c r="DP775" s="21"/>
      <c r="DQ775" s="21"/>
      <c r="DR775" s="21"/>
      <c r="DS775" s="21"/>
      <c r="DT775" s="21"/>
      <c r="DU775" s="21"/>
      <c r="DV775" s="21"/>
    </row>
    <row r="776" spans="1:12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  <c r="BM776" s="21"/>
      <c r="BN776" s="21"/>
      <c r="BO776" s="21"/>
      <c r="BP776" s="21"/>
      <c r="BQ776" s="21"/>
      <c r="BR776" s="21"/>
      <c r="BS776" s="21"/>
      <c r="BT776" s="21"/>
      <c r="BU776" s="21"/>
      <c r="BV776" s="21"/>
      <c r="BW776" s="21"/>
      <c r="BX776" s="21"/>
      <c r="BY776" s="21"/>
      <c r="BZ776" s="21"/>
      <c r="CA776" s="21"/>
      <c r="CB776" s="21"/>
      <c r="CC776" s="21"/>
      <c r="CD776" s="21"/>
      <c r="CE776" s="21"/>
      <c r="CF776" s="21"/>
      <c r="CG776" s="21"/>
      <c r="CH776" s="21"/>
      <c r="CI776" s="21"/>
      <c r="CJ776" s="21"/>
      <c r="CK776" s="21"/>
      <c r="CL776" s="21"/>
      <c r="CM776" s="21"/>
      <c r="CN776" s="21"/>
      <c r="CO776" s="21"/>
      <c r="CP776" s="21"/>
      <c r="CQ776" s="21"/>
      <c r="CR776" s="21"/>
      <c r="CS776" s="21"/>
      <c r="CT776" s="21"/>
      <c r="CU776" s="21"/>
      <c r="CV776" s="21"/>
      <c r="CW776" s="21"/>
      <c r="CX776" s="21"/>
      <c r="CY776" s="21"/>
      <c r="CZ776" s="21"/>
      <c r="DA776" s="21"/>
      <c r="DB776" s="21"/>
      <c r="DC776" s="21"/>
      <c r="DD776" s="21"/>
      <c r="DE776" s="21"/>
      <c r="DF776" s="21"/>
      <c r="DG776" s="21"/>
      <c r="DH776" s="21"/>
      <c r="DI776" s="21"/>
      <c r="DJ776" s="21"/>
      <c r="DK776" s="21"/>
      <c r="DL776" s="21"/>
      <c r="DM776" s="21"/>
      <c r="DN776" s="21"/>
      <c r="DO776" s="21"/>
      <c r="DP776" s="21"/>
      <c r="DQ776" s="21"/>
      <c r="DR776" s="21"/>
      <c r="DS776" s="21"/>
      <c r="DT776" s="21"/>
      <c r="DU776" s="21"/>
      <c r="DV776" s="21"/>
    </row>
    <row r="777" spans="1:126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  <c r="BM777" s="21"/>
      <c r="BN777" s="21"/>
      <c r="BO777" s="21"/>
      <c r="BP777" s="21"/>
      <c r="BQ777" s="21"/>
      <c r="BR777" s="21"/>
      <c r="BS777" s="21"/>
      <c r="BT777" s="21"/>
      <c r="BU777" s="21"/>
      <c r="BV777" s="21"/>
      <c r="BW777" s="21"/>
      <c r="BX777" s="21"/>
      <c r="BY777" s="21"/>
      <c r="BZ777" s="21"/>
      <c r="CA777" s="21"/>
      <c r="CB777" s="21"/>
      <c r="CC777" s="21"/>
      <c r="CD777" s="21"/>
      <c r="CE777" s="21"/>
      <c r="CF777" s="21"/>
      <c r="CG777" s="21"/>
      <c r="CH777" s="21"/>
      <c r="CI777" s="21"/>
      <c r="CJ777" s="21"/>
      <c r="CK777" s="21"/>
      <c r="CL777" s="21"/>
      <c r="CM777" s="21"/>
      <c r="CN777" s="21"/>
      <c r="CO777" s="21"/>
      <c r="CP777" s="21"/>
      <c r="CQ777" s="21"/>
      <c r="CR777" s="21"/>
      <c r="CS777" s="21"/>
      <c r="CT777" s="21"/>
      <c r="CU777" s="21"/>
      <c r="CV777" s="21"/>
      <c r="CW777" s="21"/>
      <c r="CX777" s="21"/>
      <c r="CY777" s="21"/>
      <c r="CZ777" s="21"/>
      <c r="DA777" s="21"/>
      <c r="DB777" s="21"/>
      <c r="DC777" s="21"/>
      <c r="DD777" s="21"/>
      <c r="DE777" s="21"/>
      <c r="DF777" s="21"/>
      <c r="DG777" s="21"/>
      <c r="DH777" s="21"/>
      <c r="DI777" s="21"/>
      <c r="DJ777" s="21"/>
      <c r="DK777" s="21"/>
      <c r="DL777" s="21"/>
      <c r="DM777" s="21"/>
      <c r="DN777" s="21"/>
      <c r="DO777" s="21"/>
      <c r="DP777" s="21"/>
      <c r="DQ777" s="21"/>
      <c r="DR777" s="21"/>
      <c r="DS777" s="21"/>
      <c r="DT777" s="21"/>
      <c r="DU777" s="21"/>
      <c r="DV777" s="21"/>
    </row>
    <row r="778" spans="1:126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  <c r="BM778" s="21"/>
      <c r="BN778" s="21"/>
      <c r="BO778" s="21"/>
      <c r="BP778" s="21"/>
      <c r="BQ778" s="21"/>
      <c r="BR778" s="21"/>
      <c r="BS778" s="21"/>
      <c r="BT778" s="21"/>
      <c r="BU778" s="21"/>
      <c r="BV778" s="21"/>
      <c r="BW778" s="21"/>
      <c r="BX778" s="21"/>
      <c r="BY778" s="21"/>
      <c r="BZ778" s="21"/>
      <c r="CA778" s="21"/>
      <c r="CB778" s="21"/>
      <c r="CC778" s="21"/>
      <c r="CD778" s="21"/>
      <c r="CE778" s="21"/>
      <c r="CF778" s="21"/>
      <c r="CG778" s="21"/>
      <c r="CH778" s="21"/>
      <c r="CI778" s="21"/>
      <c r="CJ778" s="21"/>
      <c r="CK778" s="21"/>
      <c r="CL778" s="21"/>
      <c r="CM778" s="21"/>
      <c r="CN778" s="21"/>
      <c r="CO778" s="21"/>
      <c r="CP778" s="21"/>
      <c r="CQ778" s="21"/>
      <c r="CR778" s="21"/>
      <c r="CS778" s="21"/>
      <c r="CT778" s="21"/>
      <c r="CU778" s="21"/>
      <c r="CV778" s="21"/>
      <c r="CW778" s="21"/>
      <c r="CX778" s="21"/>
      <c r="CY778" s="21"/>
      <c r="CZ778" s="21"/>
      <c r="DA778" s="21"/>
      <c r="DB778" s="21"/>
      <c r="DC778" s="21"/>
      <c r="DD778" s="21"/>
      <c r="DE778" s="21"/>
      <c r="DF778" s="21"/>
      <c r="DG778" s="21"/>
      <c r="DH778" s="21"/>
      <c r="DI778" s="21"/>
      <c r="DJ778" s="21"/>
      <c r="DK778" s="21"/>
      <c r="DL778" s="21"/>
      <c r="DM778" s="21"/>
      <c r="DN778" s="21"/>
      <c r="DO778" s="21"/>
      <c r="DP778" s="21"/>
      <c r="DQ778" s="21"/>
      <c r="DR778" s="21"/>
      <c r="DS778" s="21"/>
      <c r="DT778" s="21"/>
      <c r="DU778" s="21"/>
      <c r="DV778" s="21"/>
    </row>
    <row r="779" spans="1:126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  <c r="BM779" s="21"/>
      <c r="BN779" s="21"/>
      <c r="BO779" s="21"/>
      <c r="BP779" s="21"/>
      <c r="BQ779" s="21"/>
      <c r="BR779" s="21"/>
      <c r="BS779" s="21"/>
      <c r="BT779" s="21"/>
      <c r="BU779" s="21"/>
      <c r="BV779" s="21"/>
      <c r="BW779" s="21"/>
      <c r="BX779" s="21"/>
      <c r="BY779" s="21"/>
      <c r="BZ779" s="21"/>
      <c r="CA779" s="21"/>
      <c r="CB779" s="21"/>
      <c r="CC779" s="21"/>
      <c r="CD779" s="21"/>
      <c r="CE779" s="21"/>
      <c r="CF779" s="21"/>
      <c r="CG779" s="21"/>
      <c r="CH779" s="21"/>
      <c r="CI779" s="21"/>
      <c r="CJ779" s="21"/>
      <c r="CK779" s="21"/>
      <c r="CL779" s="21"/>
      <c r="CM779" s="21"/>
      <c r="CN779" s="21"/>
      <c r="CO779" s="21"/>
      <c r="CP779" s="21"/>
      <c r="CQ779" s="21"/>
      <c r="CR779" s="21"/>
      <c r="CS779" s="21"/>
      <c r="CT779" s="21"/>
      <c r="CU779" s="21"/>
      <c r="CV779" s="21"/>
      <c r="CW779" s="21"/>
      <c r="CX779" s="21"/>
      <c r="CY779" s="21"/>
      <c r="CZ779" s="21"/>
      <c r="DA779" s="21"/>
      <c r="DB779" s="21"/>
      <c r="DC779" s="21"/>
      <c r="DD779" s="21"/>
      <c r="DE779" s="21"/>
      <c r="DF779" s="21"/>
      <c r="DG779" s="21"/>
      <c r="DH779" s="21"/>
      <c r="DI779" s="21"/>
      <c r="DJ779" s="21"/>
      <c r="DK779" s="21"/>
      <c r="DL779" s="21"/>
      <c r="DM779" s="21"/>
      <c r="DN779" s="21"/>
      <c r="DO779" s="21"/>
      <c r="DP779" s="21"/>
      <c r="DQ779" s="21"/>
      <c r="DR779" s="21"/>
      <c r="DS779" s="21"/>
      <c r="DT779" s="21"/>
      <c r="DU779" s="21"/>
      <c r="DV779" s="21"/>
    </row>
    <row r="780" spans="1:126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  <c r="BM780" s="21"/>
      <c r="BN780" s="21"/>
      <c r="BO780" s="21"/>
      <c r="BP780" s="21"/>
      <c r="BQ780" s="21"/>
      <c r="BR780" s="21"/>
      <c r="BS780" s="21"/>
      <c r="BT780" s="21"/>
      <c r="BU780" s="21"/>
      <c r="BV780" s="21"/>
      <c r="BW780" s="21"/>
      <c r="BX780" s="21"/>
      <c r="BY780" s="21"/>
      <c r="BZ780" s="21"/>
      <c r="CA780" s="21"/>
      <c r="CB780" s="21"/>
      <c r="CC780" s="21"/>
      <c r="CD780" s="21"/>
      <c r="CE780" s="21"/>
      <c r="CF780" s="21"/>
      <c r="CG780" s="21"/>
      <c r="CH780" s="21"/>
      <c r="CI780" s="21"/>
      <c r="CJ780" s="21"/>
      <c r="CK780" s="21"/>
      <c r="CL780" s="21"/>
      <c r="CM780" s="21"/>
      <c r="CN780" s="21"/>
      <c r="CO780" s="21"/>
      <c r="CP780" s="21"/>
      <c r="CQ780" s="21"/>
      <c r="CR780" s="21"/>
      <c r="CS780" s="21"/>
      <c r="CT780" s="21"/>
      <c r="CU780" s="21"/>
      <c r="CV780" s="21"/>
      <c r="CW780" s="21"/>
      <c r="CX780" s="21"/>
      <c r="CY780" s="21"/>
      <c r="CZ780" s="21"/>
      <c r="DA780" s="21"/>
      <c r="DB780" s="21"/>
      <c r="DC780" s="21"/>
      <c r="DD780" s="21"/>
      <c r="DE780" s="21"/>
      <c r="DF780" s="21"/>
      <c r="DG780" s="21"/>
      <c r="DH780" s="21"/>
      <c r="DI780" s="21"/>
      <c r="DJ780" s="21"/>
      <c r="DK780" s="21"/>
      <c r="DL780" s="21"/>
      <c r="DM780" s="21"/>
      <c r="DN780" s="21"/>
      <c r="DO780" s="21"/>
      <c r="DP780" s="21"/>
      <c r="DQ780" s="21"/>
      <c r="DR780" s="21"/>
      <c r="DS780" s="21"/>
      <c r="DT780" s="21"/>
      <c r="DU780" s="21"/>
      <c r="DV780" s="21"/>
    </row>
    <row r="781" spans="1:126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  <c r="BM781" s="21"/>
      <c r="BN781" s="21"/>
      <c r="BO781" s="21"/>
      <c r="BP781" s="21"/>
      <c r="BQ781" s="21"/>
      <c r="BR781" s="21"/>
      <c r="BS781" s="21"/>
      <c r="BT781" s="21"/>
      <c r="BU781" s="21"/>
      <c r="BV781" s="21"/>
      <c r="BW781" s="21"/>
      <c r="BX781" s="21"/>
      <c r="BY781" s="21"/>
      <c r="BZ781" s="21"/>
      <c r="CA781" s="21"/>
      <c r="CB781" s="21"/>
      <c r="CC781" s="21"/>
      <c r="CD781" s="21"/>
      <c r="CE781" s="21"/>
      <c r="CF781" s="21"/>
      <c r="CG781" s="21"/>
      <c r="CH781" s="21"/>
      <c r="CI781" s="21"/>
      <c r="CJ781" s="21"/>
      <c r="CK781" s="21"/>
      <c r="CL781" s="21"/>
      <c r="CM781" s="21"/>
      <c r="CN781" s="21"/>
      <c r="CO781" s="21"/>
      <c r="CP781" s="21"/>
      <c r="CQ781" s="21"/>
      <c r="CR781" s="21"/>
      <c r="CS781" s="21"/>
      <c r="CT781" s="21"/>
      <c r="CU781" s="21"/>
      <c r="CV781" s="21"/>
      <c r="CW781" s="21"/>
      <c r="CX781" s="21"/>
      <c r="CY781" s="21"/>
      <c r="CZ781" s="21"/>
      <c r="DA781" s="21"/>
      <c r="DB781" s="21"/>
      <c r="DC781" s="21"/>
      <c r="DD781" s="21"/>
      <c r="DE781" s="21"/>
      <c r="DF781" s="21"/>
      <c r="DG781" s="21"/>
      <c r="DH781" s="21"/>
      <c r="DI781" s="21"/>
      <c r="DJ781" s="21"/>
      <c r="DK781" s="21"/>
      <c r="DL781" s="21"/>
      <c r="DM781" s="21"/>
      <c r="DN781" s="21"/>
      <c r="DO781" s="21"/>
      <c r="DP781" s="21"/>
      <c r="DQ781" s="21"/>
      <c r="DR781" s="21"/>
      <c r="DS781" s="21"/>
      <c r="DT781" s="21"/>
      <c r="DU781" s="21"/>
      <c r="DV781" s="21"/>
    </row>
    <row r="782" spans="1:126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  <c r="BM782" s="21"/>
      <c r="BN782" s="21"/>
      <c r="BO782" s="21"/>
      <c r="BP782" s="21"/>
      <c r="BQ782" s="21"/>
      <c r="BR782" s="21"/>
      <c r="BS782" s="21"/>
      <c r="BT782" s="21"/>
      <c r="BU782" s="21"/>
      <c r="BV782" s="21"/>
      <c r="BW782" s="21"/>
      <c r="BX782" s="21"/>
      <c r="BY782" s="21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  <c r="CK782" s="21"/>
      <c r="CL782" s="21"/>
      <c r="CM782" s="21"/>
      <c r="CN782" s="21"/>
      <c r="CO782" s="21"/>
      <c r="CP782" s="21"/>
      <c r="CQ782" s="21"/>
      <c r="CR782" s="21"/>
      <c r="CS782" s="21"/>
      <c r="CT782" s="21"/>
      <c r="CU782" s="21"/>
      <c r="CV782" s="21"/>
      <c r="CW782" s="21"/>
      <c r="CX782" s="21"/>
      <c r="CY782" s="21"/>
      <c r="CZ782" s="21"/>
      <c r="DA782" s="21"/>
      <c r="DB782" s="21"/>
      <c r="DC782" s="21"/>
      <c r="DD782" s="21"/>
      <c r="DE782" s="21"/>
      <c r="DF782" s="21"/>
      <c r="DG782" s="21"/>
      <c r="DH782" s="21"/>
      <c r="DI782" s="21"/>
      <c r="DJ782" s="21"/>
      <c r="DK782" s="21"/>
      <c r="DL782" s="21"/>
      <c r="DM782" s="21"/>
      <c r="DN782" s="21"/>
      <c r="DO782" s="21"/>
      <c r="DP782" s="21"/>
      <c r="DQ782" s="21"/>
      <c r="DR782" s="21"/>
      <c r="DS782" s="21"/>
      <c r="DT782" s="21"/>
      <c r="DU782" s="21"/>
      <c r="DV782" s="21"/>
    </row>
    <row r="783" spans="1:126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  <c r="BM783" s="21"/>
      <c r="BN783" s="21"/>
      <c r="BO783" s="21"/>
      <c r="BP783" s="21"/>
      <c r="BQ783" s="21"/>
      <c r="BR783" s="21"/>
      <c r="BS783" s="21"/>
      <c r="BT783" s="21"/>
      <c r="BU783" s="21"/>
      <c r="BV783" s="21"/>
      <c r="BW783" s="21"/>
      <c r="BX783" s="21"/>
      <c r="BY783" s="21"/>
      <c r="BZ783" s="21"/>
      <c r="CA783" s="21"/>
      <c r="CB783" s="21"/>
      <c r="CC783" s="21"/>
      <c r="CD783" s="21"/>
      <c r="CE783" s="21"/>
      <c r="CF783" s="21"/>
      <c r="CG783" s="21"/>
      <c r="CH783" s="21"/>
      <c r="CI783" s="21"/>
      <c r="CJ783" s="21"/>
      <c r="CK783" s="21"/>
      <c r="CL783" s="21"/>
      <c r="CM783" s="21"/>
      <c r="CN783" s="21"/>
      <c r="CO783" s="21"/>
      <c r="CP783" s="21"/>
      <c r="CQ783" s="21"/>
      <c r="CR783" s="21"/>
      <c r="CS783" s="21"/>
      <c r="CT783" s="21"/>
      <c r="CU783" s="21"/>
      <c r="CV783" s="21"/>
      <c r="CW783" s="21"/>
      <c r="CX783" s="21"/>
      <c r="CY783" s="21"/>
      <c r="CZ783" s="21"/>
      <c r="DA783" s="21"/>
      <c r="DB783" s="21"/>
      <c r="DC783" s="21"/>
      <c r="DD783" s="21"/>
      <c r="DE783" s="21"/>
      <c r="DF783" s="21"/>
      <c r="DG783" s="21"/>
      <c r="DH783" s="21"/>
      <c r="DI783" s="21"/>
      <c r="DJ783" s="21"/>
      <c r="DK783" s="21"/>
      <c r="DL783" s="21"/>
      <c r="DM783" s="21"/>
      <c r="DN783" s="21"/>
      <c r="DO783" s="21"/>
      <c r="DP783" s="21"/>
      <c r="DQ783" s="21"/>
      <c r="DR783" s="21"/>
      <c r="DS783" s="21"/>
      <c r="DT783" s="21"/>
      <c r="DU783" s="21"/>
      <c r="DV783" s="21"/>
    </row>
    <row r="784" spans="1:126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  <c r="BM784" s="21"/>
      <c r="BN784" s="21"/>
      <c r="BO784" s="21"/>
      <c r="BP784" s="21"/>
      <c r="BQ784" s="21"/>
      <c r="BR784" s="21"/>
      <c r="BS784" s="21"/>
      <c r="BT784" s="21"/>
      <c r="BU784" s="21"/>
      <c r="BV784" s="21"/>
      <c r="BW784" s="21"/>
      <c r="BX784" s="21"/>
      <c r="BY784" s="21"/>
      <c r="BZ784" s="21"/>
      <c r="CA784" s="21"/>
      <c r="CB784" s="21"/>
      <c r="CC784" s="21"/>
      <c r="CD784" s="21"/>
      <c r="CE784" s="21"/>
      <c r="CF784" s="21"/>
      <c r="CG784" s="21"/>
      <c r="CH784" s="21"/>
      <c r="CI784" s="21"/>
      <c r="CJ784" s="21"/>
      <c r="CK784" s="21"/>
      <c r="CL784" s="21"/>
      <c r="CM784" s="21"/>
      <c r="CN784" s="21"/>
      <c r="CO784" s="21"/>
      <c r="CP784" s="21"/>
      <c r="CQ784" s="21"/>
      <c r="CR784" s="21"/>
      <c r="CS784" s="21"/>
      <c r="CT784" s="21"/>
      <c r="CU784" s="21"/>
      <c r="CV784" s="21"/>
      <c r="CW784" s="21"/>
      <c r="CX784" s="21"/>
      <c r="CY784" s="21"/>
      <c r="CZ784" s="21"/>
      <c r="DA784" s="21"/>
      <c r="DB784" s="21"/>
      <c r="DC784" s="21"/>
      <c r="DD784" s="21"/>
      <c r="DE784" s="21"/>
      <c r="DF784" s="21"/>
      <c r="DG784" s="21"/>
      <c r="DH784" s="21"/>
      <c r="DI784" s="21"/>
      <c r="DJ784" s="21"/>
      <c r="DK784" s="21"/>
      <c r="DL784" s="21"/>
      <c r="DM784" s="21"/>
      <c r="DN784" s="21"/>
      <c r="DO784" s="21"/>
      <c r="DP784" s="21"/>
      <c r="DQ784" s="21"/>
      <c r="DR784" s="21"/>
      <c r="DS784" s="21"/>
      <c r="DT784" s="21"/>
      <c r="DU784" s="21"/>
      <c r="DV784" s="21"/>
    </row>
    <row r="785" spans="1:126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  <c r="BM785" s="21"/>
      <c r="BN785" s="21"/>
      <c r="BO785" s="21"/>
      <c r="BP785" s="21"/>
      <c r="BQ785" s="21"/>
      <c r="BR785" s="21"/>
      <c r="BS785" s="21"/>
      <c r="BT785" s="21"/>
      <c r="BU785" s="21"/>
      <c r="BV785" s="21"/>
      <c r="BW785" s="21"/>
      <c r="BX785" s="21"/>
      <c r="BY785" s="21"/>
      <c r="BZ785" s="21"/>
      <c r="CA785" s="21"/>
      <c r="CB785" s="21"/>
      <c r="CC785" s="21"/>
      <c r="CD785" s="21"/>
      <c r="CE785" s="21"/>
      <c r="CF785" s="21"/>
      <c r="CG785" s="21"/>
      <c r="CH785" s="21"/>
      <c r="CI785" s="21"/>
      <c r="CJ785" s="21"/>
      <c r="CK785" s="21"/>
      <c r="CL785" s="21"/>
      <c r="CM785" s="21"/>
      <c r="CN785" s="21"/>
      <c r="CO785" s="21"/>
      <c r="CP785" s="21"/>
      <c r="CQ785" s="21"/>
      <c r="CR785" s="21"/>
      <c r="CS785" s="21"/>
      <c r="CT785" s="21"/>
      <c r="CU785" s="21"/>
      <c r="CV785" s="21"/>
      <c r="CW785" s="21"/>
      <c r="CX785" s="21"/>
      <c r="CY785" s="21"/>
      <c r="CZ785" s="21"/>
      <c r="DA785" s="21"/>
      <c r="DB785" s="21"/>
      <c r="DC785" s="21"/>
      <c r="DD785" s="21"/>
      <c r="DE785" s="21"/>
      <c r="DF785" s="21"/>
      <c r="DG785" s="21"/>
      <c r="DH785" s="21"/>
      <c r="DI785" s="21"/>
      <c r="DJ785" s="21"/>
      <c r="DK785" s="21"/>
      <c r="DL785" s="21"/>
      <c r="DM785" s="21"/>
      <c r="DN785" s="21"/>
      <c r="DO785" s="21"/>
      <c r="DP785" s="21"/>
      <c r="DQ785" s="21"/>
      <c r="DR785" s="21"/>
      <c r="DS785" s="21"/>
      <c r="DT785" s="21"/>
      <c r="DU785" s="21"/>
      <c r="DV785" s="21"/>
    </row>
    <row r="786" spans="1:12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  <c r="BM786" s="21"/>
      <c r="BN786" s="21"/>
      <c r="BO786" s="21"/>
      <c r="BP786" s="21"/>
      <c r="BQ786" s="21"/>
      <c r="BR786" s="21"/>
      <c r="BS786" s="21"/>
      <c r="BT786" s="21"/>
      <c r="BU786" s="21"/>
      <c r="BV786" s="21"/>
      <c r="BW786" s="21"/>
      <c r="BX786" s="21"/>
      <c r="BY786" s="21"/>
      <c r="BZ786" s="21"/>
      <c r="CA786" s="21"/>
      <c r="CB786" s="21"/>
      <c r="CC786" s="21"/>
      <c r="CD786" s="21"/>
      <c r="CE786" s="21"/>
      <c r="CF786" s="21"/>
      <c r="CG786" s="21"/>
      <c r="CH786" s="21"/>
      <c r="CI786" s="21"/>
      <c r="CJ786" s="21"/>
      <c r="CK786" s="21"/>
      <c r="CL786" s="21"/>
      <c r="CM786" s="21"/>
      <c r="CN786" s="21"/>
      <c r="CO786" s="21"/>
      <c r="CP786" s="21"/>
      <c r="CQ786" s="21"/>
      <c r="CR786" s="21"/>
      <c r="CS786" s="21"/>
      <c r="CT786" s="21"/>
      <c r="CU786" s="21"/>
      <c r="CV786" s="21"/>
      <c r="CW786" s="21"/>
      <c r="CX786" s="21"/>
      <c r="CY786" s="21"/>
      <c r="CZ786" s="21"/>
      <c r="DA786" s="21"/>
      <c r="DB786" s="21"/>
      <c r="DC786" s="21"/>
      <c r="DD786" s="21"/>
      <c r="DE786" s="21"/>
      <c r="DF786" s="21"/>
      <c r="DG786" s="21"/>
      <c r="DH786" s="21"/>
      <c r="DI786" s="21"/>
      <c r="DJ786" s="21"/>
      <c r="DK786" s="21"/>
      <c r="DL786" s="21"/>
      <c r="DM786" s="21"/>
      <c r="DN786" s="21"/>
      <c r="DO786" s="21"/>
      <c r="DP786" s="21"/>
      <c r="DQ786" s="21"/>
      <c r="DR786" s="21"/>
      <c r="DS786" s="21"/>
      <c r="DT786" s="21"/>
      <c r="DU786" s="21"/>
      <c r="DV786" s="21"/>
    </row>
    <row r="787" spans="1:126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1"/>
      <c r="BW787" s="21"/>
      <c r="BX787" s="21"/>
      <c r="BY787" s="21"/>
      <c r="BZ787" s="21"/>
      <c r="CA787" s="21"/>
      <c r="CB787" s="21"/>
      <c r="CC787" s="21"/>
      <c r="CD787" s="21"/>
      <c r="CE787" s="21"/>
      <c r="CF787" s="21"/>
      <c r="CG787" s="21"/>
      <c r="CH787" s="21"/>
      <c r="CI787" s="21"/>
      <c r="CJ787" s="21"/>
      <c r="CK787" s="21"/>
      <c r="CL787" s="21"/>
      <c r="CM787" s="21"/>
      <c r="CN787" s="21"/>
      <c r="CO787" s="21"/>
      <c r="CP787" s="21"/>
      <c r="CQ787" s="21"/>
      <c r="CR787" s="21"/>
      <c r="CS787" s="21"/>
      <c r="CT787" s="21"/>
      <c r="CU787" s="21"/>
      <c r="CV787" s="21"/>
      <c r="CW787" s="21"/>
      <c r="CX787" s="21"/>
      <c r="CY787" s="21"/>
      <c r="CZ787" s="21"/>
      <c r="DA787" s="21"/>
      <c r="DB787" s="21"/>
      <c r="DC787" s="21"/>
      <c r="DD787" s="21"/>
      <c r="DE787" s="21"/>
      <c r="DF787" s="21"/>
      <c r="DG787" s="21"/>
      <c r="DH787" s="21"/>
      <c r="DI787" s="21"/>
      <c r="DJ787" s="21"/>
      <c r="DK787" s="21"/>
      <c r="DL787" s="21"/>
      <c r="DM787" s="21"/>
      <c r="DN787" s="21"/>
      <c r="DO787" s="21"/>
      <c r="DP787" s="21"/>
      <c r="DQ787" s="21"/>
      <c r="DR787" s="21"/>
      <c r="DS787" s="21"/>
      <c r="DT787" s="21"/>
      <c r="DU787" s="21"/>
      <c r="DV787" s="21"/>
    </row>
    <row r="788" spans="1:126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  <c r="BM788" s="21"/>
      <c r="BN788" s="21"/>
      <c r="BO788" s="21"/>
      <c r="BP788" s="21"/>
      <c r="BQ788" s="21"/>
      <c r="BR788" s="21"/>
      <c r="BS788" s="21"/>
      <c r="BT788" s="21"/>
      <c r="BU788" s="21"/>
      <c r="BV788" s="21"/>
      <c r="BW788" s="21"/>
      <c r="BX788" s="21"/>
      <c r="BY788" s="21"/>
      <c r="BZ788" s="21"/>
      <c r="CA788" s="21"/>
      <c r="CB788" s="21"/>
      <c r="CC788" s="21"/>
      <c r="CD788" s="21"/>
      <c r="CE788" s="21"/>
      <c r="CF788" s="21"/>
      <c r="CG788" s="21"/>
      <c r="CH788" s="21"/>
      <c r="CI788" s="21"/>
      <c r="CJ788" s="21"/>
      <c r="CK788" s="21"/>
      <c r="CL788" s="21"/>
      <c r="CM788" s="21"/>
      <c r="CN788" s="21"/>
      <c r="CO788" s="21"/>
      <c r="CP788" s="21"/>
      <c r="CQ788" s="21"/>
      <c r="CR788" s="21"/>
      <c r="CS788" s="21"/>
      <c r="CT788" s="21"/>
      <c r="CU788" s="21"/>
      <c r="CV788" s="21"/>
      <c r="CW788" s="21"/>
      <c r="CX788" s="21"/>
      <c r="CY788" s="21"/>
      <c r="CZ788" s="21"/>
      <c r="DA788" s="21"/>
      <c r="DB788" s="21"/>
      <c r="DC788" s="21"/>
      <c r="DD788" s="21"/>
      <c r="DE788" s="21"/>
      <c r="DF788" s="21"/>
      <c r="DG788" s="21"/>
      <c r="DH788" s="21"/>
      <c r="DI788" s="21"/>
      <c r="DJ788" s="21"/>
      <c r="DK788" s="21"/>
      <c r="DL788" s="21"/>
      <c r="DM788" s="21"/>
      <c r="DN788" s="21"/>
      <c r="DO788" s="21"/>
      <c r="DP788" s="21"/>
      <c r="DQ788" s="21"/>
      <c r="DR788" s="21"/>
      <c r="DS788" s="21"/>
      <c r="DT788" s="21"/>
      <c r="DU788" s="21"/>
      <c r="DV788" s="21"/>
    </row>
    <row r="789" spans="1:126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  <c r="BM789" s="21"/>
      <c r="BN789" s="21"/>
      <c r="BO789" s="21"/>
      <c r="BP789" s="21"/>
      <c r="BQ789" s="21"/>
      <c r="BR789" s="21"/>
      <c r="BS789" s="21"/>
      <c r="BT789" s="21"/>
      <c r="BU789" s="21"/>
      <c r="BV789" s="21"/>
      <c r="BW789" s="21"/>
      <c r="BX789" s="21"/>
      <c r="BY789" s="21"/>
      <c r="BZ789" s="21"/>
      <c r="CA789" s="21"/>
      <c r="CB789" s="21"/>
      <c r="CC789" s="21"/>
      <c r="CD789" s="21"/>
      <c r="CE789" s="21"/>
      <c r="CF789" s="21"/>
      <c r="CG789" s="21"/>
      <c r="CH789" s="21"/>
      <c r="CI789" s="21"/>
      <c r="CJ789" s="21"/>
      <c r="CK789" s="21"/>
      <c r="CL789" s="21"/>
      <c r="CM789" s="21"/>
      <c r="CN789" s="21"/>
      <c r="CO789" s="21"/>
      <c r="CP789" s="21"/>
      <c r="CQ789" s="21"/>
      <c r="CR789" s="21"/>
      <c r="CS789" s="21"/>
      <c r="CT789" s="21"/>
      <c r="CU789" s="21"/>
      <c r="CV789" s="21"/>
      <c r="CW789" s="21"/>
      <c r="CX789" s="21"/>
      <c r="CY789" s="21"/>
      <c r="CZ789" s="21"/>
      <c r="DA789" s="21"/>
      <c r="DB789" s="21"/>
      <c r="DC789" s="21"/>
      <c r="DD789" s="21"/>
      <c r="DE789" s="21"/>
      <c r="DF789" s="21"/>
      <c r="DG789" s="21"/>
      <c r="DH789" s="21"/>
      <c r="DI789" s="21"/>
      <c r="DJ789" s="21"/>
      <c r="DK789" s="21"/>
      <c r="DL789" s="21"/>
      <c r="DM789" s="21"/>
      <c r="DN789" s="21"/>
      <c r="DO789" s="21"/>
      <c r="DP789" s="21"/>
      <c r="DQ789" s="21"/>
      <c r="DR789" s="21"/>
      <c r="DS789" s="21"/>
      <c r="DT789" s="21"/>
      <c r="DU789" s="21"/>
      <c r="DV789" s="21"/>
    </row>
    <row r="790" spans="1:126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  <c r="BM790" s="21"/>
      <c r="BN790" s="21"/>
      <c r="BO790" s="21"/>
      <c r="BP790" s="21"/>
      <c r="BQ790" s="21"/>
      <c r="BR790" s="21"/>
      <c r="BS790" s="21"/>
      <c r="BT790" s="21"/>
      <c r="BU790" s="21"/>
      <c r="BV790" s="21"/>
      <c r="BW790" s="21"/>
      <c r="BX790" s="21"/>
      <c r="BY790" s="21"/>
      <c r="BZ790" s="21"/>
      <c r="CA790" s="21"/>
      <c r="CB790" s="21"/>
      <c r="CC790" s="21"/>
      <c r="CD790" s="21"/>
      <c r="CE790" s="21"/>
      <c r="CF790" s="21"/>
      <c r="CG790" s="21"/>
      <c r="CH790" s="21"/>
      <c r="CI790" s="21"/>
      <c r="CJ790" s="21"/>
      <c r="CK790" s="21"/>
      <c r="CL790" s="21"/>
      <c r="CM790" s="21"/>
      <c r="CN790" s="21"/>
      <c r="CO790" s="21"/>
      <c r="CP790" s="21"/>
      <c r="CQ790" s="21"/>
      <c r="CR790" s="21"/>
      <c r="CS790" s="21"/>
      <c r="CT790" s="21"/>
      <c r="CU790" s="21"/>
      <c r="CV790" s="21"/>
      <c r="CW790" s="21"/>
      <c r="CX790" s="21"/>
      <c r="CY790" s="21"/>
      <c r="CZ790" s="21"/>
      <c r="DA790" s="21"/>
      <c r="DB790" s="21"/>
      <c r="DC790" s="21"/>
      <c r="DD790" s="21"/>
      <c r="DE790" s="21"/>
      <c r="DF790" s="21"/>
      <c r="DG790" s="21"/>
      <c r="DH790" s="21"/>
      <c r="DI790" s="21"/>
      <c r="DJ790" s="21"/>
      <c r="DK790" s="21"/>
      <c r="DL790" s="21"/>
      <c r="DM790" s="21"/>
      <c r="DN790" s="21"/>
      <c r="DO790" s="21"/>
      <c r="DP790" s="21"/>
      <c r="DQ790" s="21"/>
      <c r="DR790" s="21"/>
      <c r="DS790" s="21"/>
      <c r="DT790" s="21"/>
      <c r="DU790" s="21"/>
      <c r="DV790" s="21"/>
    </row>
    <row r="791" spans="1:126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  <c r="BM791" s="21"/>
      <c r="BN791" s="21"/>
      <c r="BO791" s="21"/>
      <c r="BP791" s="21"/>
      <c r="BQ791" s="21"/>
      <c r="BR791" s="21"/>
      <c r="BS791" s="21"/>
      <c r="BT791" s="21"/>
      <c r="BU791" s="21"/>
      <c r="BV791" s="21"/>
      <c r="BW791" s="21"/>
      <c r="BX791" s="21"/>
      <c r="BY791" s="21"/>
      <c r="BZ791" s="21"/>
      <c r="CA791" s="21"/>
      <c r="CB791" s="21"/>
      <c r="CC791" s="21"/>
      <c r="CD791" s="21"/>
      <c r="CE791" s="21"/>
      <c r="CF791" s="21"/>
      <c r="CG791" s="21"/>
      <c r="CH791" s="21"/>
      <c r="CI791" s="21"/>
      <c r="CJ791" s="21"/>
      <c r="CK791" s="21"/>
      <c r="CL791" s="21"/>
      <c r="CM791" s="21"/>
      <c r="CN791" s="21"/>
      <c r="CO791" s="21"/>
      <c r="CP791" s="21"/>
      <c r="CQ791" s="21"/>
      <c r="CR791" s="21"/>
      <c r="CS791" s="21"/>
      <c r="CT791" s="21"/>
      <c r="CU791" s="21"/>
      <c r="CV791" s="21"/>
      <c r="CW791" s="21"/>
      <c r="CX791" s="21"/>
      <c r="CY791" s="21"/>
      <c r="CZ791" s="21"/>
      <c r="DA791" s="21"/>
      <c r="DB791" s="21"/>
      <c r="DC791" s="21"/>
      <c r="DD791" s="21"/>
      <c r="DE791" s="21"/>
      <c r="DF791" s="21"/>
      <c r="DG791" s="21"/>
      <c r="DH791" s="21"/>
      <c r="DI791" s="21"/>
      <c r="DJ791" s="21"/>
      <c r="DK791" s="21"/>
      <c r="DL791" s="21"/>
      <c r="DM791" s="21"/>
      <c r="DN791" s="21"/>
      <c r="DO791" s="21"/>
      <c r="DP791" s="21"/>
      <c r="DQ791" s="21"/>
      <c r="DR791" s="21"/>
      <c r="DS791" s="21"/>
      <c r="DT791" s="21"/>
      <c r="DU791" s="21"/>
      <c r="DV791" s="21"/>
    </row>
    <row r="792" spans="1:126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  <c r="BM792" s="21"/>
      <c r="BN792" s="21"/>
      <c r="BO792" s="21"/>
      <c r="BP792" s="21"/>
      <c r="BQ792" s="21"/>
      <c r="BR792" s="21"/>
      <c r="BS792" s="21"/>
      <c r="BT792" s="21"/>
      <c r="BU792" s="21"/>
      <c r="BV792" s="21"/>
      <c r="BW792" s="21"/>
      <c r="BX792" s="21"/>
      <c r="BY792" s="21"/>
      <c r="BZ792" s="21"/>
      <c r="CA792" s="21"/>
      <c r="CB792" s="21"/>
      <c r="CC792" s="21"/>
      <c r="CD792" s="21"/>
      <c r="CE792" s="21"/>
      <c r="CF792" s="21"/>
      <c r="CG792" s="21"/>
      <c r="CH792" s="21"/>
      <c r="CI792" s="21"/>
      <c r="CJ792" s="21"/>
      <c r="CK792" s="21"/>
      <c r="CL792" s="21"/>
      <c r="CM792" s="21"/>
      <c r="CN792" s="21"/>
      <c r="CO792" s="21"/>
      <c r="CP792" s="21"/>
      <c r="CQ792" s="21"/>
      <c r="CR792" s="21"/>
      <c r="CS792" s="21"/>
      <c r="CT792" s="21"/>
      <c r="CU792" s="21"/>
      <c r="CV792" s="21"/>
      <c r="CW792" s="21"/>
      <c r="CX792" s="21"/>
      <c r="CY792" s="21"/>
      <c r="CZ792" s="21"/>
      <c r="DA792" s="21"/>
      <c r="DB792" s="21"/>
      <c r="DC792" s="21"/>
      <c r="DD792" s="21"/>
      <c r="DE792" s="21"/>
      <c r="DF792" s="21"/>
      <c r="DG792" s="21"/>
      <c r="DH792" s="21"/>
      <c r="DI792" s="21"/>
      <c r="DJ792" s="21"/>
      <c r="DK792" s="21"/>
      <c r="DL792" s="21"/>
      <c r="DM792" s="21"/>
      <c r="DN792" s="21"/>
      <c r="DO792" s="21"/>
      <c r="DP792" s="21"/>
      <c r="DQ792" s="21"/>
      <c r="DR792" s="21"/>
      <c r="DS792" s="21"/>
      <c r="DT792" s="21"/>
      <c r="DU792" s="21"/>
      <c r="DV792" s="21"/>
    </row>
    <row r="793" spans="1:126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  <c r="BM793" s="21"/>
      <c r="BN793" s="21"/>
      <c r="BO793" s="21"/>
      <c r="BP793" s="21"/>
      <c r="BQ793" s="21"/>
      <c r="BR793" s="21"/>
      <c r="BS793" s="21"/>
      <c r="BT793" s="21"/>
      <c r="BU793" s="21"/>
      <c r="BV793" s="21"/>
      <c r="BW793" s="21"/>
      <c r="BX793" s="21"/>
      <c r="BY793" s="21"/>
      <c r="BZ793" s="21"/>
      <c r="CA793" s="21"/>
      <c r="CB793" s="21"/>
      <c r="CC793" s="21"/>
      <c r="CD793" s="21"/>
      <c r="CE793" s="21"/>
      <c r="CF793" s="21"/>
      <c r="CG793" s="21"/>
      <c r="CH793" s="21"/>
      <c r="CI793" s="21"/>
      <c r="CJ793" s="21"/>
      <c r="CK793" s="21"/>
      <c r="CL793" s="21"/>
      <c r="CM793" s="21"/>
      <c r="CN793" s="21"/>
      <c r="CO793" s="21"/>
      <c r="CP793" s="21"/>
      <c r="CQ793" s="21"/>
      <c r="CR793" s="21"/>
      <c r="CS793" s="21"/>
      <c r="CT793" s="21"/>
      <c r="CU793" s="21"/>
      <c r="CV793" s="21"/>
      <c r="CW793" s="21"/>
      <c r="CX793" s="21"/>
      <c r="CY793" s="21"/>
      <c r="CZ793" s="21"/>
      <c r="DA793" s="21"/>
      <c r="DB793" s="21"/>
      <c r="DC793" s="21"/>
      <c r="DD793" s="21"/>
      <c r="DE793" s="21"/>
      <c r="DF793" s="21"/>
      <c r="DG793" s="21"/>
      <c r="DH793" s="21"/>
      <c r="DI793" s="21"/>
      <c r="DJ793" s="21"/>
      <c r="DK793" s="21"/>
      <c r="DL793" s="21"/>
      <c r="DM793" s="21"/>
      <c r="DN793" s="21"/>
      <c r="DO793" s="21"/>
      <c r="DP793" s="21"/>
      <c r="DQ793" s="21"/>
      <c r="DR793" s="21"/>
      <c r="DS793" s="21"/>
      <c r="DT793" s="21"/>
      <c r="DU793" s="21"/>
      <c r="DV793" s="21"/>
    </row>
    <row r="794" spans="1:126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  <c r="BM794" s="21"/>
      <c r="BN794" s="21"/>
      <c r="BO794" s="21"/>
      <c r="BP794" s="21"/>
      <c r="BQ794" s="21"/>
      <c r="BR794" s="21"/>
      <c r="BS794" s="21"/>
      <c r="BT794" s="21"/>
      <c r="BU794" s="21"/>
      <c r="BV794" s="21"/>
      <c r="BW794" s="21"/>
      <c r="BX794" s="21"/>
      <c r="BY794" s="21"/>
      <c r="BZ794" s="21"/>
      <c r="CA794" s="21"/>
      <c r="CB794" s="21"/>
      <c r="CC794" s="21"/>
      <c r="CD794" s="21"/>
      <c r="CE794" s="21"/>
      <c r="CF794" s="21"/>
      <c r="CG794" s="21"/>
      <c r="CH794" s="21"/>
      <c r="CI794" s="21"/>
      <c r="CJ794" s="21"/>
      <c r="CK794" s="21"/>
      <c r="CL794" s="21"/>
      <c r="CM794" s="21"/>
      <c r="CN794" s="21"/>
      <c r="CO794" s="21"/>
      <c r="CP794" s="21"/>
      <c r="CQ794" s="21"/>
      <c r="CR794" s="21"/>
      <c r="CS794" s="21"/>
      <c r="CT794" s="21"/>
      <c r="CU794" s="21"/>
      <c r="CV794" s="21"/>
      <c r="CW794" s="21"/>
      <c r="CX794" s="21"/>
      <c r="CY794" s="21"/>
      <c r="CZ794" s="21"/>
      <c r="DA794" s="21"/>
      <c r="DB794" s="21"/>
      <c r="DC794" s="21"/>
      <c r="DD794" s="21"/>
      <c r="DE794" s="21"/>
      <c r="DF794" s="21"/>
      <c r="DG794" s="21"/>
      <c r="DH794" s="21"/>
      <c r="DI794" s="21"/>
      <c r="DJ794" s="21"/>
      <c r="DK794" s="21"/>
      <c r="DL794" s="21"/>
      <c r="DM794" s="21"/>
      <c r="DN794" s="21"/>
      <c r="DO794" s="21"/>
      <c r="DP794" s="21"/>
      <c r="DQ794" s="21"/>
      <c r="DR794" s="21"/>
      <c r="DS794" s="21"/>
      <c r="DT794" s="21"/>
      <c r="DU794" s="21"/>
      <c r="DV794" s="21"/>
    </row>
    <row r="795" spans="1:126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  <c r="BM795" s="21"/>
      <c r="BN795" s="21"/>
      <c r="BO795" s="21"/>
      <c r="BP795" s="21"/>
      <c r="BQ795" s="21"/>
      <c r="BR795" s="21"/>
      <c r="BS795" s="21"/>
      <c r="BT795" s="21"/>
      <c r="BU795" s="21"/>
      <c r="BV795" s="21"/>
      <c r="BW795" s="21"/>
      <c r="BX795" s="21"/>
      <c r="BY795" s="21"/>
      <c r="BZ795" s="21"/>
      <c r="CA795" s="21"/>
      <c r="CB795" s="21"/>
      <c r="CC795" s="21"/>
      <c r="CD795" s="21"/>
      <c r="CE795" s="21"/>
      <c r="CF795" s="21"/>
      <c r="CG795" s="21"/>
      <c r="CH795" s="21"/>
      <c r="CI795" s="21"/>
      <c r="CJ795" s="21"/>
      <c r="CK795" s="21"/>
      <c r="CL795" s="21"/>
      <c r="CM795" s="21"/>
      <c r="CN795" s="21"/>
      <c r="CO795" s="21"/>
      <c r="CP795" s="21"/>
      <c r="CQ795" s="21"/>
      <c r="CR795" s="21"/>
      <c r="CS795" s="21"/>
      <c r="CT795" s="21"/>
      <c r="CU795" s="21"/>
      <c r="CV795" s="21"/>
      <c r="CW795" s="21"/>
      <c r="CX795" s="21"/>
      <c r="CY795" s="21"/>
      <c r="CZ795" s="21"/>
      <c r="DA795" s="21"/>
      <c r="DB795" s="21"/>
      <c r="DC795" s="21"/>
      <c r="DD795" s="21"/>
      <c r="DE795" s="21"/>
      <c r="DF795" s="21"/>
      <c r="DG795" s="21"/>
      <c r="DH795" s="21"/>
      <c r="DI795" s="21"/>
      <c r="DJ795" s="21"/>
      <c r="DK795" s="21"/>
      <c r="DL795" s="21"/>
      <c r="DM795" s="21"/>
      <c r="DN795" s="21"/>
      <c r="DO795" s="21"/>
      <c r="DP795" s="21"/>
      <c r="DQ795" s="21"/>
      <c r="DR795" s="21"/>
      <c r="DS795" s="21"/>
      <c r="DT795" s="21"/>
      <c r="DU795" s="21"/>
      <c r="DV795" s="21"/>
    </row>
    <row r="796" spans="1:12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1"/>
      <c r="BW796" s="21"/>
      <c r="BX796" s="21"/>
      <c r="BY796" s="21"/>
      <c r="BZ796" s="21"/>
      <c r="CA796" s="21"/>
      <c r="CB796" s="21"/>
      <c r="CC796" s="21"/>
      <c r="CD796" s="21"/>
      <c r="CE796" s="21"/>
      <c r="CF796" s="21"/>
      <c r="CG796" s="21"/>
      <c r="CH796" s="21"/>
      <c r="CI796" s="21"/>
      <c r="CJ796" s="21"/>
      <c r="CK796" s="21"/>
      <c r="CL796" s="21"/>
      <c r="CM796" s="21"/>
      <c r="CN796" s="21"/>
      <c r="CO796" s="21"/>
      <c r="CP796" s="21"/>
      <c r="CQ796" s="21"/>
      <c r="CR796" s="21"/>
      <c r="CS796" s="21"/>
      <c r="CT796" s="21"/>
      <c r="CU796" s="21"/>
      <c r="CV796" s="21"/>
      <c r="CW796" s="21"/>
      <c r="CX796" s="21"/>
      <c r="CY796" s="21"/>
      <c r="CZ796" s="21"/>
      <c r="DA796" s="21"/>
      <c r="DB796" s="21"/>
      <c r="DC796" s="21"/>
      <c r="DD796" s="21"/>
      <c r="DE796" s="21"/>
      <c r="DF796" s="21"/>
      <c r="DG796" s="21"/>
      <c r="DH796" s="21"/>
      <c r="DI796" s="21"/>
      <c r="DJ796" s="21"/>
      <c r="DK796" s="21"/>
      <c r="DL796" s="21"/>
      <c r="DM796" s="21"/>
      <c r="DN796" s="21"/>
      <c r="DO796" s="21"/>
      <c r="DP796" s="21"/>
      <c r="DQ796" s="21"/>
      <c r="DR796" s="21"/>
      <c r="DS796" s="21"/>
      <c r="DT796" s="21"/>
      <c r="DU796" s="21"/>
      <c r="DV796" s="21"/>
    </row>
    <row r="797" spans="1:126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1"/>
      <c r="BW797" s="21"/>
      <c r="BX797" s="21"/>
      <c r="BY797" s="21"/>
      <c r="BZ797" s="21"/>
      <c r="CA797" s="21"/>
      <c r="CB797" s="21"/>
      <c r="CC797" s="21"/>
      <c r="CD797" s="21"/>
      <c r="CE797" s="21"/>
      <c r="CF797" s="21"/>
      <c r="CG797" s="21"/>
      <c r="CH797" s="21"/>
      <c r="CI797" s="21"/>
      <c r="CJ797" s="21"/>
      <c r="CK797" s="21"/>
      <c r="CL797" s="21"/>
      <c r="CM797" s="21"/>
      <c r="CN797" s="21"/>
      <c r="CO797" s="21"/>
      <c r="CP797" s="21"/>
      <c r="CQ797" s="21"/>
      <c r="CR797" s="21"/>
      <c r="CS797" s="21"/>
      <c r="CT797" s="21"/>
      <c r="CU797" s="21"/>
      <c r="CV797" s="21"/>
      <c r="CW797" s="21"/>
      <c r="CX797" s="21"/>
      <c r="CY797" s="21"/>
      <c r="CZ797" s="21"/>
      <c r="DA797" s="21"/>
      <c r="DB797" s="21"/>
      <c r="DC797" s="21"/>
      <c r="DD797" s="21"/>
      <c r="DE797" s="21"/>
      <c r="DF797" s="21"/>
      <c r="DG797" s="21"/>
      <c r="DH797" s="21"/>
      <c r="DI797" s="21"/>
      <c r="DJ797" s="21"/>
      <c r="DK797" s="21"/>
      <c r="DL797" s="21"/>
      <c r="DM797" s="21"/>
      <c r="DN797" s="21"/>
      <c r="DO797" s="21"/>
      <c r="DP797" s="21"/>
      <c r="DQ797" s="21"/>
      <c r="DR797" s="21"/>
      <c r="DS797" s="21"/>
      <c r="DT797" s="21"/>
      <c r="DU797" s="21"/>
      <c r="DV797" s="21"/>
    </row>
    <row r="798" spans="1:126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1"/>
      <c r="BW798" s="21"/>
      <c r="BX798" s="21"/>
      <c r="BY798" s="21"/>
      <c r="BZ798" s="21"/>
      <c r="CA798" s="21"/>
      <c r="CB798" s="21"/>
      <c r="CC798" s="21"/>
      <c r="CD798" s="21"/>
      <c r="CE798" s="21"/>
      <c r="CF798" s="21"/>
      <c r="CG798" s="21"/>
      <c r="CH798" s="21"/>
      <c r="CI798" s="21"/>
      <c r="CJ798" s="21"/>
      <c r="CK798" s="21"/>
      <c r="CL798" s="21"/>
      <c r="CM798" s="21"/>
      <c r="CN798" s="21"/>
      <c r="CO798" s="21"/>
      <c r="CP798" s="21"/>
      <c r="CQ798" s="21"/>
      <c r="CR798" s="21"/>
      <c r="CS798" s="21"/>
      <c r="CT798" s="21"/>
      <c r="CU798" s="21"/>
      <c r="CV798" s="21"/>
      <c r="CW798" s="21"/>
      <c r="CX798" s="21"/>
      <c r="CY798" s="21"/>
      <c r="CZ798" s="21"/>
      <c r="DA798" s="21"/>
      <c r="DB798" s="21"/>
      <c r="DC798" s="21"/>
      <c r="DD798" s="21"/>
      <c r="DE798" s="21"/>
      <c r="DF798" s="21"/>
      <c r="DG798" s="21"/>
      <c r="DH798" s="21"/>
      <c r="DI798" s="21"/>
      <c r="DJ798" s="21"/>
      <c r="DK798" s="21"/>
      <c r="DL798" s="21"/>
      <c r="DM798" s="21"/>
      <c r="DN798" s="21"/>
      <c r="DO798" s="21"/>
      <c r="DP798" s="21"/>
      <c r="DQ798" s="21"/>
      <c r="DR798" s="21"/>
      <c r="DS798" s="21"/>
      <c r="DT798" s="21"/>
      <c r="DU798" s="21"/>
      <c r="DV798" s="21"/>
    </row>
    <row r="799" spans="1:126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1"/>
      <c r="BW799" s="21"/>
      <c r="BX799" s="21"/>
      <c r="BY799" s="21"/>
      <c r="BZ799" s="21"/>
      <c r="CA799" s="21"/>
      <c r="CB799" s="21"/>
      <c r="CC799" s="21"/>
      <c r="CD799" s="21"/>
      <c r="CE799" s="21"/>
      <c r="CF799" s="21"/>
      <c r="CG799" s="21"/>
      <c r="CH799" s="21"/>
      <c r="CI799" s="21"/>
      <c r="CJ799" s="21"/>
      <c r="CK799" s="21"/>
      <c r="CL799" s="21"/>
      <c r="CM799" s="21"/>
      <c r="CN799" s="21"/>
      <c r="CO799" s="21"/>
      <c r="CP799" s="21"/>
      <c r="CQ799" s="21"/>
      <c r="CR799" s="21"/>
      <c r="CS799" s="21"/>
      <c r="CT799" s="21"/>
      <c r="CU799" s="21"/>
      <c r="CV799" s="21"/>
      <c r="CW799" s="21"/>
      <c r="CX799" s="21"/>
      <c r="CY799" s="21"/>
      <c r="CZ799" s="21"/>
      <c r="DA799" s="21"/>
      <c r="DB799" s="21"/>
      <c r="DC799" s="21"/>
      <c r="DD799" s="21"/>
      <c r="DE799" s="21"/>
      <c r="DF799" s="21"/>
      <c r="DG799" s="21"/>
      <c r="DH799" s="21"/>
      <c r="DI799" s="21"/>
      <c r="DJ799" s="21"/>
      <c r="DK799" s="21"/>
      <c r="DL799" s="21"/>
      <c r="DM799" s="21"/>
      <c r="DN799" s="21"/>
      <c r="DO799" s="21"/>
      <c r="DP799" s="21"/>
      <c r="DQ799" s="21"/>
      <c r="DR799" s="21"/>
      <c r="DS799" s="21"/>
      <c r="DT799" s="21"/>
      <c r="DU799" s="21"/>
      <c r="DV799" s="21"/>
    </row>
    <row r="800" spans="1:126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1"/>
      <c r="BW800" s="21"/>
      <c r="BX800" s="21"/>
      <c r="BY800" s="21"/>
      <c r="BZ800" s="21"/>
      <c r="CA800" s="21"/>
      <c r="CB800" s="21"/>
      <c r="CC800" s="21"/>
      <c r="CD800" s="21"/>
      <c r="CE800" s="21"/>
      <c r="CF800" s="21"/>
      <c r="CG800" s="21"/>
      <c r="CH800" s="21"/>
      <c r="CI800" s="21"/>
      <c r="CJ800" s="21"/>
      <c r="CK800" s="21"/>
      <c r="CL800" s="21"/>
      <c r="CM800" s="21"/>
      <c r="CN800" s="21"/>
      <c r="CO800" s="21"/>
      <c r="CP800" s="21"/>
      <c r="CQ800" s="21"/>
      <c r="CR800" s="21"/>
      <c r="CS800" s="21"/>
      <c r="CT800" s="21"/>
      <c r="CU800" s="21"/>
      <c r="CV800" s="21"/>
      <c r="CW800" s="21"/>
      <c r="CX800" s="21"/>
      <c r="CY800" s="21"/>
      <c r="CZ800" s="21"/>
      <c r="DA800" s="21"/>
      <c r="DB800" s="21"/>
      <c r="DC800" s="21"/>
      <c r="DD800" s="21"/>
      <c r="DE800" s="21"/>
      <c r="DF800" s="21"/>
      <c r="DG800" s="21"/>
      <c r="DH800" s="21"/>
      <c r="DI800" s="21"/>
      <c r="DJ800" s="21"/>
      <c r="DK800" s="21"/>
      <c r="DL800" s="21"/>
      <c r="DM800" s="21"/>
      <c r="DN800" s="21"/>
      <c r="DO800" s="21"/>
      <c r="DP800" s="21"/>
      <c r="DQ800" s="21"/>
      <c r="DR800" s="21"/>
      <c r="DS800" s="21"/>
      <c r="DT800" s="21"/>
      <c r="DU800" s="21"/>
      <c r="DV800" s="21"/>
    </row>
    <row r="801" spans="1:126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1"/>
      <c r="BW801" s="21"/>
      <c r="BX801" s="21"/>
      <c r="BY801" s="21"/>
      <c r="BZ801" s="21"/>
      <c r="CA801" s="21"/>
      <c r="CB801" s="21"/>
      <c r="CC801" s="21"/>
      <c r="CD801" s="21"/>
      <c r="CE801" s="21"/>
      <c r="CF801" s="21"/>
      <c r="CG801" s="21"/>
      <c r="CH801" s="21"/>
      <c r="CI801" s="21"/>
      <c r="CJ801" s="21"/>
      <c r="CK801" s="21"/>
      <c r="CL801" s="21"/>
      <c r="CM801" s="21"/>
      <c r="CN801" s="21"/>
      <c r="CO801" s="21"/>
      <c r="CP801" s="21"/>
      <c r="CQ801" s="21"/>
      <c r="CR801" s="21"/>
      <c r="CS801" s="21"/>
      <c r="CT801" s="21"/>
      <c r="CU801" s="21"/>
      <c r="CV801" s="21"/>
      <c r="CW801" s="21"/>
      <c r="CX801" s="21"/>
      <c r="CY801" s="21"/>
      <c r="CZ801" s="21"/>
      <c r="DA801" s="21"/>
      <c r="DB801" s="21"/>
      <c r="DC801" s="21"/>
      <c r="DD801" s="21"/>
      <c r="DE801" s="21"/>
      <c r="DF801" s="21"/>
      <c r="DG801" s="21"/>
      <c r="DH801" s="21"/>
      <c r="DI801" s="21"/>
      <c r="DJ801" s="21"/>
      <c r="DK801" s="21"/>
      <c r="DL801" s="21"/>
      <c r="DM801" s="21"/>
      <c r="DN801" s="21"/>
      <c r="DO801" s="21"/>
      <c r="DP801" s="21"/>
      <c r="DQ801" s="21"/>
      <c r="DR801" s="21"/>
      <c r="DS801" s="21"/>
      <c r="DT801" s="21"/>
      <c r="DU801" s="21"/>
      <c r="DV801" s="21"/>
    </row>
    <row r="802" spans="1:126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1"/>
      <c r="BX802" s="21"/>
      <c r="BY802" s="21"/>
      <c r="BZ802" s="21"/>
      <c r="CA802" s="21"/>
      <c r="CB802" s="21"/>
      <c r="CC802" s="21"/>
      <c r="CD802" s="21"/>
      <c r="CE802" s="21"/>
      <c r="CF802" s="21"/>
      <c r="CG802" s="21"/>
      <c r="CH802" s="21"/>
      <c r="CI802" s="21"/>
      <c r="CJ802" s="21"/>
      <c r="CK802" s="21"/>
      <c r="CL802" s="21"/>
      <c r="CM802" s="21"/>
      <c r="CN802" s="21"/>
      <c r="CO802" s="21"/>
      <c r="CP802" s="21"/>
      <c r="CQ802" s="21"/>
      <c r="CR802" s="21"/>
      <c r="CS802" s="21"/>
      <c r="CT802" s="21"/>
      <c r="CU802" s="21"/>
      <c r="CV802" s="21"/>
      <c r="CW802" s="21"/>
      <c r="CX802" s="21"/>
      <c r="CY802" s="21"/>
      <c r="CZ802" s="21"/>
      <c r="DA802" s="21"/>
      <c r="DB802" s="21"/>
      <c r="DC802" s="21"/>
      <c r="DD802" s="21"/>
      <c r="DE802" s="21"/>
      <c r="DF802" s="21"/>
      <c r="DG802" s="21"/>
      <c r="DH802" s="21"/>
      <c r="DI802" s="21"/>
      <c r="DJ802" s="21"/>
      <c r="DK802" s="21"/>
      <c r="DL802" s="21"/>
      <c r="DM802" s="21"/>
      <c r="DN802" s="21"/>
      <c r="DO802" s="21"/>
      <c r="DP802" s="21"/>
      <c r="DQ802" s="21"/>
      <c r="DR802" s="21"/>
      <c r="DS802" s="21"/>
      <c r="DT802" s="21"/>
      <c r="DU802" s="21"/>
      <c r="DV802" s="21"/>
    </row>
    <row r="803" spans="1:126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1"/>
      <c r="BX803" s="21"/>
      <c r="BY803" s="21"/>
      <c r="BZ803" s="21"/>
      <c r="CA803" s="21"/>
      <c r="CB803" s="21"/>
      <c r="CC803" s="21"/>
      <c r="CD803" s="21"/>
      <c r="CE803" s="21"/>
      <c r="CF803" s="21"/>
      <c r="CG803" s="21"/>
      <c r="CH803" s="21"/>
      <c r="CI803" s="21"/>
      <c r="CJ803" s="21"/>
      <c r="CK803" s="21"/>
      <c r="CL803" s="21"/>
      <c r="CM803" s="21"/>
      <c r="CN803" s="21"/>
      <c r="CO803" s="21"/>
      <c r="CP803" s="21"/>
      <c r="CQ803" s="21"/>
      <c r="CR803" s="21"/>
      <c r="CS803" s="21"/>
      <c r="CT803" s="21"/>
      <c r="CU803" s="21"/>
      <c r="CV803" s="21"/>
      <c r="CW803" s="21"/>
      <c r="CX803" s="21"/>
      <c r="CY803" s="21"/>
      <c r="CZ803" s="21"/>
      <c r="DA803" s="21"/>
      <c r="DB803" s="21"/>
      <c r="DC803" s="21"/>
      <c r="DD803" s="21"/>
      <c r="DE803" s="21"/>
      <c r="DF803" s="21"/>
      <c r="DG803" s="21"/>
      <c r="DH803" s="21"/>
      <c r="DI803" s="21"/>
      <c r="DJ803" s="21"/>
      <c r="DK803" s="21"/>
      <c r="DL803" s="21"/>
      <c r="DM803" s="21"/>
      <c r="DN803" s="21"/>
      <c r="DO803" s="21"/>
      <c r="DP803" s="21"/>
      <c r="DQ803" s="21"/>
      <c r="DR803" s="21"/>
      <c r="DS803" s="21"/>
      <c r="DT803" s="21"/>
      <c r="DU803" s="21"/>
      <c r="DV803" s="21"/>
    </row>
    <row r="804" spans="1:126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1"/>
      <c r="BX804" s="21"/>
      <c r="BY804" s="21"/>
      <c r="BZ804" s="21"/>
      <c r="CA804" s="21"/>
      <c r="CB804" s="21"/>
      <c r="CC804" s="21"/>
      <c r="CD804" s="21"/>
      <c r="CE804" s="21"/>
      <c r="CF804" s="21"/>
      <c r="CG804" s="21"/>
      <c r="CH804" s="21"/>
      <c r="CI804" s="21"/>
      <c r="CJ804" s="21"/>
      <c r="CK804" s="21"/>
      <c r="CL804" s="21"/>
      <c r="CM804" s="21"/>
      <c r="CN804" s="21"/>
      <c r="CO804" s="21"/>
      <c r="CP804" s="21"/>
      <c r="CQ804" s="21"/>
      <c r="CR804" s="21"/>
      <c r="CS804" s="21"/>
      <c r="CT804" s="21"/>
      <c r="CU804" s="21"/>
      <c r="CV804" s="21"/>
      <c r="CW804" s="21"/>
      <c r="CX804" s="21"/>
      <c r="CY804" s="21"/>
      <c r="CZ804" s="21"/>
      <c r="DA804" s="21"/>
      <c r="DB804" s="21"/>
      <c r="DC804" s="21"/>
      <c r="DD804" s="21"/>
      <c r="DE804" s="21"/>
      <c r="DF804" s="21"/>
      <c r="DG804" s="21"/>
      <c r="DH804" s="21"/>
      <c r="DI804" s="21"/>
      <c r="DJ804" s="21"/>
      <c r="DK804" s="21"/>
      <c r="DL804" s="21"/>
      <c r="DM804" s="21"/>
      <c r="DN804" s="21"/>
      <c r="DO804" s="21"/>
      <c r="DP804" s="21"/>
      <c r="DQ804" s="21"/>
      <c r="DR804" s="21"/>
      <c r="DS804" s="21"/>
      <c r="DT804" s="21"/>
      <c r="DU804" s="21"/>
      <c r="DV804" s="21"/>
    </row>
    <row r="805" spans="1:126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1"/>
      <c r="BX805" s="21"/>
      <c r="BY805" s="21"/>
      <c r="BZ805" s="21"/>
      <c r="CA805" s="21"/>
      <c r="CB805" s="21"/>
      <c r="CC805" s="21"/>
      <c r="CD805" s="21"/>
      <c r="CE805" s="21"/>
      <c r="CF805" s="21"/>
      <c r="CG805" s="21"/>
      <c r="CH805" s="21"/>
      <c r="CI805" s="21"/>
      <c r="CJ805" s="21"/>
      <c r="CK805" s="21"/>
      <c r="CL805" s="21"/>
      <c r="CM805" s="21"/>
      <c r="CN805" s="21"/>
      <c r="CO805" s="21"/>
      <c r="CP805" s="21"/>
      <c r="CQ805" s="21"/>
      <c r="CR805" s="21"/>
      <c r="CS805" s="21"/>
      <c r="CT805" s="21"/>
      <c r="CU805" s="21"/>
      <c r="CV805" s="21"/>
      <c r="CW805" s="21"/>
      <c r="CX805" s="21"/>
      <c r="CY805" s="21"/>
      <c r="CZ805" s="21"/>
      <c r="DA805" s="21"/>
      <c r="DB805" s="21"/>
      <c r="DC805" s="21"/>
      <c r="DD805" s="21"/>
      <c r="DE805" s="21"/>
      <c r="DF805" s="21"/>
      <c r="DG805" s="21"/>
      <c r="DH805" s="21"/>
      <c r="DI805" s="21"/>
      <c r="DJ805" s="21"/>
      <c r="DK805" s="21"/>
      <c r="DL805" s="21"/>
      <c r="DM805" s="21"/>
      <c r="DN805" s="21"/>
      <c r="DO805" s="21"/>
      <c r="DP805" s="21"/>
      <c r="DQ805" s="21"/>
      <c r="DR805" s="21"/>
      <c r="DS805" s="21"/>
      <c r="DT805" s="21"/>
      <c r="DU805" s="21"/>
      <c r="DV805" s="21"/>
    </row>
    <row r="806" spans="1:12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1"/>
      <c r="BX806" s="21"/>
      <c r="BY806" s="21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  <c r="CK806" s="21"/>
      <c r="CL806" s="21"/>
      <c r="CM806" s="21"/>
      <c r="CN806" s="21"/>
      <c r="CO806" s="21"/>
      <c r="CP806" s="21"/>
      <c r="CQ806" s="21"/>
      <c r="CR806" s="21"/>
      <c r="CS806" s="21"/>
      <c r="CT806" s="21"/>
      <c r="CU806" s="21"/>
      <c r="CV806" s="21"/>
      <c r="CW806" s="21"/>
      <c r="CX806" s="21"/>
      <c r="CY806" s="21"/>
      <c r="CZ806" s="21"/>
      <c r="DA806" s="21"/>
      <c r="DB806" s="21"/>
      <c r="DC806" s="21"/>
      <c r="DD806" s="21"/>
      <c r="DE806" s="21"/>
      <c r="DF806" s="21"/>
      <c r="DG806" s="21"/>
      <c r="DH806" s="21"/>
      <c r="DI806" s="21"/>
      <c r="DJ806" s="21"/>
      <c r="DK806" s="21"/>
      <c r="DL806" s="21"/>
      <c r="DM806" s="21"/>
      <c r="DN806" s="21"/>
      <c r="DO806" s="21"/>
      <c r="DP806" s="21"/>
      <c r="DQ806" s="21"/>
      <c r="DR806" s="21"/>
      <c r="DS806" s="21"/>
      <c r="DT806" s="21"/>
      <c r="DU806" s="21"/>
      <c r="DV806" s="21"/>
    </row>
    <row r="807" spans="1:126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1"/>
      <c r="BX807" s="21"/>
      <c r="BY807" s="21"/>
      <c r="BZ807" s="21"/>
      <c r="CA807" s="21"/>
      <c r="CB807" s="21"/>
      <c r="CC807" s="21"/>
      <c r="CD807" s="21"/>
      <c r="CE807" s="21"/>
      <c r="CF807" s="21"/>
      <c r="CG807" s="21"/>
      <c r="CH807" s="21"/>
      <c r="CI807" s="21"/>
      <c r="CJ807" s="21"/>
      <c r="CK807" s="21"/>
      <c r="CL807" s="21"/>
      <c r="CM807" s="21"/>
      <c r="CN807" s="21"/>
      <c r="CO807" s="21"/>
      <c r="CP807" s="21"/>
      <c r="CQ807" s="21"/>
      <c r="CR807" s="21"/>
      <c r="CS807" s="21"/>
      <c r="CT807" s="21"/>
      <c r="CU807" s="21"/>
      <c r="CV807" s="21"/>
      <c r="CW807" s="21"/>
      <c r="CX807" s="21"/>
      <c r="CY807" s="21"/>
      <c r="CZ807" s="21"/>
      <c r="DA807" s="21"/>
      <c r="DB807" s="21"/>
      <c r="DC807" s="21"/>
      <c r="DD807" s="21"/>
      <c r="DE807" s="21"/>
      <c r="DF807" s="21"/>
      <c r="DG807" s="21"/>
      <c r="DH807" s="21"/>
      <c r="DI807" s="21"/>
      <c r="DJ807" s="21"/>
      <c r="DK807" s="21"/>
      <c r="DL807" s="21"/>
      <c r="DM807" s="21"/>
      <c r="DN807" s="21"/>
      <c r="DO807" s="21"/>
      <c r="DP807" s="21"/>
      <c r="DQ807" s="21"/>
      <c r="DR807" s="21"/>
      <c r="DS807" s="21"/>
      <c r="DT807" s="21"/>
      <c r="DU807" s="21"/>
      <c r="DV807" s="21"/>
    </row>
    <row r="808" spans="1:126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  <c r="BM808" s="21"/>
      <c r="BN808" s="21"/>
      <c r="BO808" s="21"/>
      <c r="BP808" s="21"/>
      <c r="BQ808" s="21"/>
      <c r="BR808" s="21"/>
      <c r="BS808" s="21"/>
      <c r="BT808" s="21"/>
      <c r="BU808" s="21"/>
      <c r="BV808" s="21"/>
      <c r="BW808" s="21"/>
      <c r="BX808" s="21"/>
      <c r="BY808" s="21"/>
      <c r="BZ808" s="21"/>
      <c r="CA808" s="21"/>
      <c r="CB808" s="21"/>
      <c r="CC808" s="21"/>
      <c r="CD808" s="21"/>
      <c r="CE808" s="21"/>
      <c r="CF808" s="21"/>
      <c r="CG808" s="21"/>
      <c r="CH808" s="21"/>
      <c r="CI808" s="21"/>
      <c r="CJ808" s="21"/>
      <c r="CK808" s="21"/>
      <c r="CL808" s="21"/>
      <c r="CM808" s="21"/>
      <c r="CN808" s="21"/>
      <c r="CO808" s="21"/>
      <c r="CP808" s="21"/>
      <c r="CQ808" s="21"/>
      <c r="CR808" s="21"/>
      <c r="CS808" s="21"/>
      <c r="CT808" s="21"/>
      <c r="CU808" s="21"/>
      <c r="CV808" s="21"/>
      <c r="CW808" s="21"/>
      <c r="CX808" s="21"/>
      <c r="CY808" s="21"/>
      <c r="CZ808" s="21"/>
      <c r="DA808" s="21"/>
      <c r="DB808" s="21"/>
      <c r="DC808" s="21"/>
      <c r="DD808" s="21"/>
      <c r="DE808" s="21"/>
      <c r="DF808" s="21"/>
      <c r="DG808" s="21"/>
      <c r="DH808" s="21"/>
      <c r="DI808" s="21"/>
      <c r="DJ808" s="21"/>
      <c r="DK808" s="21"/>
      <c r="DL808" s="21"/>
      <c r="DM808" s="21"/>
      <c r="DN808" s="21"/>
      <c r="DO808" s="21"/>
      <c r="DP808" s="21"/>
      <c r="DQ808" s="21"/>
      <c r="DR808" s="21"/>
      <c r="DS808" s="21"/>
      <c r="DT808" s="21"/>
      <c r="DU808" s="21"/>
      <c r="DV808" s="21"/>
    </row>
    <row r="809" spans="1:126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  <c r="BM809" s="21"/>
      <c r="BN809" s="21"/>
      <c r="BO809" s="21"/>
      <c r="BP809" s="21"/>
      <c r="BQ809" s="21"/>
      <c r="BR809" s="21"/>
      <c r="BS809" s="21"/>
      <c r="BT809" s="21"/>
      <c r="BU809" s="21"/>
      <c r="BV809" s="21"/>
      <c r="BW809" s="21"/>
      <c r="BX809" s="21"/>
      <c r="BY809" s="21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  <c r="CK809" s="21"/>
      <c r="CL809" s="21"/>
      <c r="CM809" s="21"/>
      <c r="CN809" s="21"/>
      <c r="CO809" s="21"/>
      <c r="CP809" s="21"/>
      <c r="CQ809" s="21"/>
      <c r="CR809" s="21"/>
      <c r="CS809" s="21"/>
      <c r="CT809" s="21"/>
      <c r="CU809" s="21"/>
      <c r="CV809" s="21"/>
      <c r="CW809" s="21"/>
      <c r="CX809" s="21"/>
      <c r="CY809" s="21"/>
      <c r="CZ809" s="21"/>
      <c r="DA809" s="21"/>
      <c r="DB809" s="21"/>
      <c r="DC809" s="21"/>
      <c r="DD809" s="21"/>
      <c r="DE809" s="21"/>
      <c r="DF809" s="21"/>
      <c r="DG809" s="21"/>
      <c r="DH809" s="21"/>
      <c r="DI809" s="21"/>
      <c r="DJ809" s="21"/>
      <c r="DK809" s="21"/>
      <c r="DL809" s="21"/>
      <c r="DM809" s="21"/>
      <c r="DN809" s="21"/>
      <c r="DO809" s="21"/>
      <c r="DP809" s="21"/>
      <c r="DQ809" s="21"/>
      <c r="DR809" s="21"/>
      <c r="DS809" s="21"/>
      <c r="DT809" s="21"/>
      <c r="DU809" s="21"/>
      <c r="DV809" s="21"/>
    </row>
    <row r="810" spans="1:126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1"/>
      <c r="BX810" s="21"/>
      <c r="BY810" s="21"/>
      <c r="BZ810" s="21"/>
      <c r="CA810" s="21"/>
      <c r="CB810" s="21"/>
      <c r="CC810" s="21"/>
      <c r="CD810" s="21"/>
      <c r="CE810" s="21"/>
      <c r="CF810" s="21"/>
      <c r="CG810" s="21"/>
      <c r="CH810" s="21"/>
      <c r="CI810" s="21"/>
      <c r="CJ810" s="21"/>
      <c r="CK810" s="21"/>
      <c r="CL810" s="21"/>
      <c r="CM810" s="21"/>
      <c r="CN810" s="21"/>
      <c r="CO810" s="21"/>
      <c r="CP810" s="21"/>
      <c r="CQ810" s="21"/>
      <c r="CR810" s="21"/>
      <c r="CS810" s="21"/>
      <c r="CT810" s="21"/>
      <c r="CU810" s="21"/>
      <c r="CV810" s="21"/>
      <c r="CW810" s="21"/>
      <c r="CX810" s="21"/>
      <c r="CY810" s="21"/>
      <c r="CZ810" s="21"/>
      <c r="DA810" s="21"/>
      <c r="DB810" s="21"/>
      <c r="DC810" s="21"/>
      <c r="DD810" s="21"/>
      <c r="DE810" s="21"/>
      <c r="DF810" s="21"/>
      <c r="DG810" s="21"/>
      <c r="DH810" s="21"/>
      <c r="DI810" s="21"/>
      <c r="DJ810" s="21"/>
      <c r="DK810" s="21"/>
      <c r="DL810" s="21"/>
      <c r="DM810" s="21"/>
      <c r="DN810" s="21"/>
      <c r="DO810" s="21"/>
      <c r="DP810" s="21"/>
      <c r="DQ810" s="21"/>
      <c r="DR810" s="21"/>
      <c r="DS810" s="21"/>
      <c r="DT810" s="21"/>
      <c r="DU810" s="21"/>
      <c r="DV810" s="21"/>
    </row>
    <row r="811" spans="1:126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21"/>
      <c r="CA811" s="21"/>
      <c r="CB811" s="21"/>
      <c r="CC811" s="21"/>
      <c r="CD811" s="21"/>
      <c r="CE811" s="21"/>
      <c r="CF811" s="21"/>
      <c r="CG811" s="21"/>
      <c r="CH811" s="21"/>
      <c r="CI811" s="21"/>
      <c r="CJ811" s="21"/>
      <c r="CK811" s="21"/>
      <c r="CL811" s="21"/>
      <c r="CM811" s="21"/>
      <c r="CN811" s="21"/>
      <c r="CO811" s="21"/>
      <c r="CP811" s="21"/>
      <c r="CQ811" s="21"/>
      <c r="CR811" s="21"/>
      <c r="CS811" s="21"/>
      <c r="CT811" s="21"/>
      <c r="CU811" s="21"/>
      <c r="CV811" s="21"/>
      <c r="CW811" s="21"/>
      <c r="CX811" s="21"/>
      <c r="CY811" s="21"/>
      <c r="CZ811" s="21"/>
      <c r="DA811" s="21"/>
      <c r="DB811" s="21"/>
      <c r="DC811" s="21"/>
      <c r="DD811" s="21"/>
      <c r="DE811" s="21"/>
      <c r="DF811" s="21"/>
      <c r="DG811" s="21"/>
      <c r="DH811" s="21"/>
      <c r="DI811" s="21"/>
      <c r="DJ811" s="21"/>
      <c r="DK811" s="21"/>
      <c r="DL811" s="21"/>
      <c r="DM811" s="21"/>
      <c r="DN811" s="21"/>
      <c r="DO811" s="21"/>
      <c r="DP811" s="21"/>
      <c r="DQ811" s="21"/>
      <c r="DR811" s="21"/>
      <c r="DS811" s="21"/>
      <c r="DT811" s="21"/>
      <c r="DU811" s="21"/>
      <c r="DV811" s="21"/>
    </row>
    <row r="812" spans="1:126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1"/>
      <c r="BW812" s="21"/>
      <c r="BX812" s="21"/>
      <c r="BY812" s="21"/>
      <c r="BZ812" s="21"/>
      <c r="CA812" s="21"/>
      <c r="CB812" s="21"/>
      <c r="CC812" s="21"/>
      <c r="CD812" s="21"/>
      <c r="CE812" s="21"/>
      <c r="CF812" s="21"/>
      <c r="CG812" s="21"/>
      <c r="CH812" s="21"/>
      <c r="CI812" s="21"/>
      <c r="CJ812" s="21"/>
      <c r="CK812" s="21"/>
      <c r="CL812" s="21"/>
      <c r="CM812" s="21"/>
      <c r="CN812" s="21"/>
      <c r="CO812" s="21"/>
      <c r="CP812" s="21"/>
      <c r="CQ812" s="21"/>
      <c r="CR812" s="21"/>
      <c r="CS812" s="21"/>
      <c r="CT812" s="21"/>
      <c r="CU812" s="21"/>
      <c r="CV812" s="21"/>
      <c r="CW812" s="21"/>
      <c r="CX812" s="21"/>
      <c r="CY812" s="21"/>
      <c r="CZ812" s="21"/>
      <c r="DA812" s="21"/>
      <c r="DB812" s="21"/>
      <c r="DC812" s="21"/>
      <c r="DD812" s="21"/>
      <c r="DE812" s="21"/>
      <c r="DF812" s="21"/>
      <c r="DG812" s="21"/>
      <c r="DH812" s="21"/>
      <c r="DI812" s="21"/>
      <c r="DJ812" s="21"/>
      <c r="DK812" s="21"/>
      <c r="DL812" s="21"/>
      <c r="DM812" s="21"/>
      <c r="DN812" s="21"/>
      <c r="DO812" s="21"/>
      <c r="DP812" s="21"/>
      <c r="DQ812" s="21"/>
      <c r="DR812" s="21"/>
      <c r="DS812" s="21"/>
      <c r="DT812" s="21"/>
      <c r="DU812" s="21"/>
      <c r="DV812" s="21"/>
    </row>
    <row r="813" spans="1:126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1"/>
      <c r="BW813" s="21"/>
      <c r="BX813" s="21"/>
      <c r="BY813" s="21"/>
      <c r="BZ813" s="21"/>
      <c r="CA813" s="21"/>
      <c r="CB813" s="21"/>
      <c r="CC813" s="21"/>
      <c r="CD813" s="21"/>
      <c r="CE813" s="21"/>
      <c r="CF813" s="21"/>
      <c r="CG813" s="21"/>
      <c r="CH813" s="21"/>
      <c r="CI813" s="21"/>
      <c r="CJ813" s="21"/>
      <c r="CK813" s="21"/>
      <c r="CL813" s="21"/>
      <c r="CM813" s="21"/>
      <c r="CN813" s="21"/>
      <c r="CO813" s="21"/>
      <c r="CP813" s="21"/>
      <c r="CQ813" s="21"/>
      <c r="CR813" s="21"/>
      <c r="CS813" s="21"/>
      <c r="CT813" s="21"/>
      <c r="CU813" s="21"/>
      <c r="CV813" s="21"/>
      <c r="CW813" s="21"/>
      <c r="CX813" s="21"/>
      <c r="CY813" s="21"/>
      <c r="CZ813" s="21"/>
      <c r="DA813" s="21"/>
      <c r="DB813" s="21"/>
      <c r="DC813" s="21"/>
      <c r="DD813" s="21"/>
      <c r="DE813" s="21"/>
      <c r="DF813" s="21"/>
      <c r="DG813" s="21"/>
      <c r="DH813" s="21"/>
      <c r="DI813" s="21"/>
      <c r="DJ813" s="21"/>
      <c r="DK813" s="21"/>
      <c r="DL813" s="21"/>
      <c r="DM813" s="21"/>
      <c r="DN813" s="21"/>
      <c r="DO813" s="21"/>
      <c r="DP813" s="21"/>
      <c r="DQ813" s="21"/>
      <c r="DR813" s="21"/>
      <c r="DS813" s="21"/>
      <c r="DT813" s="21"/>
      <c r="DU813" s="21"/>
      <c r="DV813" s="21"/>
    </row>
    <row r="814" spans="1:126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1"/>
      <c r="BW814" s="21"/>
      <c r="BX814" s="21"/>
      <c r="BY814" s="21"/>
      <c r="BZ814" s="21"/>
      <c r="CA814" s="21"/>
      <c r="CB814" s="21"/>
      <c r="CC814" s="21"/>
      <c r="CD814" s="21"/>
      <c r="CE814" s="21"/>
      <c r="CF814" s="21"/>
      <c r="CG814" s="21"/>
      <c r="CH814" s="21"/>
      <c r="CI814" s="21"/>
      <c r="CJ814" s="21"/>
      <c r="CK814" s="21"/>
      <c r="CL814" s="21"/>
      <c r="CM814" s="21"/>
      <c r="CN814" s="21"/>
      <c r="CO814" s="21"/>
      <c r="CP814" s="21"/>
      <c r="CQ814" s="21"/>
      <c r="CR814" s="21"/>
      <c r="CS814" s="21"/>
      <c r="CT814" s="21"/>
      <c r="CU814" s="21"/>
      <c r="CV814" s="21"/>
      <c r="CW814" s="21"/>
      <c r="CX814" s="21"/>
      <c r="CY814" s="21"/>
      <c r="CZ814" s="21"/>
      <c r="DA814" s="21"/>
      <c r="DB814" s="21"/>
      <c r="DC814" s="21"/>
      <c r="DD814" s="21"/>
      <c r="DE814" s="21"/>
      <c r="DF814" s="21"/>
      <c r="DG814" s="21"/>
      <c r="DH814" s="21"/>
      <c r="DI814" s="21"/>
      <c r="DJ814" s="21"/>
      <c r="DK814" s="21"/>
      <c r="DL814" s="21"/>
      <c r="DM814" s="21"/>
      <c r="DN814" s="21"/>
      <c r="DO814" s="21"/>
      <c r="DP814" s="21"/>
      <c r="DQ814" s="21"/>
      <c r="DR814" s="21"/>
      <c r="DS814" s="21"/>
      <c r="DT814" s="21"/>
      <c r="DU814" s="21"/>
      <c r="DV814" s="21"/>
    </row>
    <row r="815" spans="1:126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1"/>
      <c r="BW815" s="21"/>
      <c r="BX815" s="21"/>
      <c r="BY815" s="21"/>
      <c r="BZ815" s="21"/>
      <c r="CA815" s="21"/>
      <c r="CB815" s="21"/>
      <c r="CC815" s="21"/>
      <c r="CD815" s="21"/>
      <c r="CE815" s="21"/>
      <c r="CF815" s="21"/>
      <c r="CG815" s="21"/>
      <c r="CH815" s="21"/>
      <c r="CI815" s="21"/>
      <c r="CJ815" s="21"/>
      <c r="CK815" s="21"/>
      <c r="CL815" s="21"/>
      <c r="CM815" s="21"/>
      <c r="CN815" s="21"/>
      <c r="CO815" s="21"/>
      <c r="CP815" s="21"/>
      <c r="CQ815" s="21"/>
      <c r="CR815" s="21"/>
      <c r="CS815" s="21"/>
      <c r="CT815" s="21"/>
      <c r="CU815" s="21"/>
      <c r="CV815" s="21"/>
      <c r="CW815" s="21"/>
      <c r="CX815" s="21"/>
      <c r="CY815" s="21"/>
      <c r="CZ815" s="21"/>
      <c r="DA815" s="21"/>
      <c r="DB815" s="21"/>
      <c r="DC815" s="21"/>
      <c r="DD815" s="21"/>
      <c r="DE815" s="21"/>
      <c r="DF815" s="21"/>
      <c r="DG815" s="21"/>
      <c r="DH815" s="21"/>
      <c r="DI815" s="21"/>
      <c r="DJ815" s="21"/>
      <c r="DK815" s="21"/>
      <c r="DL815" s="21"/>
      <c r="DM815" s="21"/>
      <c r="DN815" s="21"/>
      <c r="DO815" s="21"/>
      <c r="DP815" s="21"/>
      <c r="DQ815" s="21"/>
      <c r="DR815" s="21"/>
      <c r="DS815" s="21"/>
      <c r="DT815" s="21"/>
      <c r="DU815" s="21"/>
      <c r="DV815" s="21"/>
    </row>
    <row r="816" spans="1:12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1"/>
      <c r="BX816" s="21"/>
      <c r="BY816" s="21"/>
      <c r="BZ816" s="21"/>
      <c r="CA816" s="21"/>
      <c r="CB816" s="21"/>
      <c r="CC816" s="21"/>
      <c r="CD816" s="21"/>
      <c r="CE816" s="21"/>
      <c r="CF816" s="21"/>
      <c r="CG816" s="21"/>
      <c r="CH816" s="21"/>
      <c r="CI816" s="21"/>
      <c r="CJ816" s="21"/>
      <c r="CK816" s="21"/>
      <c r="CL816" s="21"/>
      <c r="CM816" s="21"/>
      <c r="CN816" s="21"/>
      <c r="CO816" s="21"/>
      <c r="CP816" s="21"/>
      <c r="CQ816" s="21"/>
      <c r="CR816" s="21"/>
      <c r="CS816" s="21"/>
      <c r="CT816" s="21"/>
      <c r="CU816" s="21"/>
      <c r="CV816" s="21"/>
      <c r="CW816" s="21"/>
      <c r="CX816" s="21"/>
      <c r="CY816" s="21"/>
      <c r="CZ816" s="21"/>
      <c r="DA816" s="21"/>
      <c r="DB816" s="21"/>
      <c r="DC816" s="21"/>
      <c r="DD816" s="21"/>
      <c r="DE816" s="21"/>
      <c r="DF816" s="21"/>
      <c r="DG816" s="21"/>
      <c r="DH816" s="21"/>
      <c r="DI816" s="21"/>
      <c r="DJ816" s="21"/>
      <c r="DK816" s="21"/>
      <c r="DL816" s="21"/>
      <c r="DM816" s="21"/>
      <c r="DN816" s="21"/>
      <c r="DO816" s="21"/>
      <c r="DP816" s="21"/>
      <c r="DQ816" s="21"/>
      <c r="DR816" s="21"/>
      <c r="DS816" s="21"/>
      <c r="DT816" s="21"/>
      <c r="DU816" s="21"/>
      <c r="DV816" s="21"/>
    </row>
    <row r="817" spans="1:126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1"/>
      <c r="BX817" s="21"/>
      <c r="BY817" s="21"/>
      <c r="BZ817" s="21"/>
      <c r="CA817" s="21"/>
      <c r="CB817" s="21"/>
      <c r="CC817" s="21"/>
      <c r="CD817" s="21"/>
      <c r="CE817" s="21"/>
      <c r="CF817" s="21"/>
      <c r="CG817" s="21"/>
      <c r="CH817" s="21"/>
      <c r="CI817" s="21"/>
      <c r="CJ817" s="21"/>
      <c r="CK817" s="21"/>
      <c r="CL817" s="21"/>
      <c r="CM817" s="21"/>
      <c r="CN817" s="21"/>
      <c r="CO817" s="21"/>
      <c r="CP817" s="21"/>
      <c r="CQ817" s="21"/>
      <c r="CR817" s="21"/>
      <c r="CS817" s="21"/>
      <c r="CT817" s="21"/>
      <c r="CU817" s="21"/>
      <c r="CV817" s="21"/>
      <c r="CW817" s="21"/>
      <c r="CX817" s="21"/>
      <c r="CY817" s="21"/>
      <c r="CZ817" s="21"/>
      <c r="DA817" s="21"/>
      <c r="DB817" s="21"/>
      <c r="DC817" s="21"/>
      <c r="DD817" s="21"/>
      <c r="DE817" s="21"/>
      <c r="DF817" s="21"/>
      <c r="DG817" s="21"/>
      <c r="DH817" s="21"/>
      <c r="DI817" s="21"/>
      <c r="DJ817" s="21"/>
      <c r="DK817" s="21"/>
      <c r="DL817" s="21"/>
      <c r="DM817" s="21"/>
      <c r="DN817" s="21"/>
      <c r="DO817" s="21"/>
      <c r="DP817" s="21"/>
      <c r="DQ817" s="21"/>
      <c r="DR817" s="21"/>
      <c r="DS817" s="21"/>
      <c r="DT817" s="21"/>
      <c r="DU817" s="21"/>
      <c r="DV817" s="21"/>
    </row>
    <row r="818" spans="1:126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1"/>
      <c r="BW818" s="21"/>
      <c r="BX818" s="21"/>
      <c r="BY818" s="21"/>
      <c r="BZ818" s="21"/>
      <c r="CA818" s="21"/>
      <c r="CB818" s="21"/>
      <c r="CC818" s="21"/>
      <c r="CD818" s="21"/>
      <c r="CE818" s="21"/>
      <c r="CF818" s="21"/>
      <c r="CG818" s="21"/>
      <c r="CH818" s="21"/>
      <c r="CI818" s="21"/>
      <c r="CJ818" s="21"/>
      <c r="CK818" s="21"/>
      <c r="CL818" s="21"/>
      <c r="CM818" s="21"/>
      <c r="CN818" s="21"/>
      <c r="CO818" s="21"/>
      <c r="CP818" s="21"/>
      <c r="CQ818" s="21"/>
      <c r="CR818" s="21"/>
      <c r="CS818" s="21"/>
      <c r="CT818" s="21"/>
      <c r="CU818" s="21"/>
      <c r="CV818" s="21"/>
      <c r="CW818" s="21"/>
      <c r="CX818" s="21"/>
      <c r="CY818" s="21"/>
      <c r="CZ818" s="21"/>
      <c r="DA818" s="21"/>
      <c r="DB818" s="21"/>
      <c r="DC818" s="21"/>
      <c r="DD818" s="21"/>
      <c r="DE818" s="21"/>
      <c r="DF818" s="21"/>
      <c r="DG818" s="21"/>
      <c r="DH818" s="21"/>
      <c r="DI818" s="21"/>
      <c r="DJ818" s="21"/>
      <c r="DK818" s="21"/>
      <c r="DL818" s="21"/>
      <c r="DM818" s="21"/>
      <c r="DN818" s="21"/>
      <c r="DO818" s="21"/>
      <c r="DP818" s="21"/>
      <c r="DQ818" s="21"/>
      <c r="DR818" s="21"/>
      <c r="DS818" s="21"/>
      <c r="DT818" s="21"/>
      <c r="DU818" s="21"/>
      <c r="DV818" s="21"/>
    </row>
    <row r="819" spans="1:126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1"/>
      <c r="BW819" s="21"/>
      <c r="BX819" s="21"/>
      <c r="BY819" s="21"/>
      <c r="BZ819" s="21"/>
      <c r="CA819" s="21"/>
      <c r="CB819" s="21"/>
      <c r="CC819" s="21"/>
      <c r="CD819" s="21"/>
      <c r="CE819" s="21"/>
      <c r="CF819" s="21"/>
      <c r="CG819" s="21"/>
      <c r="CH819" s="21"/>
      <c r="CI819" s="21"/>
      <c r="CJ819" s="21"/>
      <c r="CK819" s="21"/>
      <c r="CL819" s="21"/>
      <c r="CM819" s="21"/>
      <c r="CN819" s="21"/>
      <c r="CO819" s="21"/>
      <c r="CP819" s="21"/>
      <c r="CQ819" s="21"/>
      <c r="CR819" s="21"/>
      <c r="CS819" s="21"/>
      <c r="CT819" s="21"/>
      <c r="CU819" s="21"/>
      <c r="CV819" s="21"/>
      <c r="CW819" s="21"/>
      <c r="CX819" s="21"/>
      <c r="CY819" s="21"/>
      <c r="CZ819" s="21"/>
      <c r="DA819" s="21"/>
      <c r="DB819" s="21"/>
      <c r="DC819" s="21"/>
      <c r="DD819" s="21"/>
      <c r="DE819" s="21"/>
      <c r="DF819" s="21"/>
      <c r="DG819" s="21"/>
      <c r="DH819" s="21"/>
      <c r="DI819" s="21"/>
      <c r="DJ819" s="21"/>
      <c r="DK819" s="21"/>
      <c r="DL819" s="21"/>
      <c r="DM819" s="21"/>
      <c r="DN819" s="21"/>
      <c r="DO819" s="21"/>
      <c r="DP819" s="21"/>
      <c r="DQ819" s="21"/>
      <c r="DR819" s="21"/>
      <c r="DS819" s="21"/>
      <c r="DT819" s="21"/>
      <c r="DU819" s="21"/>
      <c r="DV819" s="21"/>
    </row>
    <row r="820" spans="1:126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1"/>
      <c r="BW820" s="21"/>
      <c r="BX820" s="21"/>
      <c r="BY820" s="21"/>
      <c r="BZ820" s="21"/>
      <c r="CA820" s="21"/>
      <c r="CB820" s="21"/>
      <c r="CC820" s="21"/>
      <c r="CD820" s="21"/>
      <c r="CE820" s="21"/>
      <c r="CF820" s="21"/>
      <c r="CG820" s="21"/>
      <c r="CH820" s="21"/>
      <c r="CI820" s="21"/>
      <c r="CJ820" s="21"/>
      <c r="CK820" s="21"/>
      <c r="CL820" s="21"/>
      <c r="CM820" s="21"/>
      <c r="CN820" s="21"/>
      <c r="CO820" s="21"/>
      <c r="CP820" s="21"/>
      <c r="CQ820" s="21"/>
      <c r="CR820" s="21"/>
      <c r="CS820" s="21"/>
      <c r="CT820" s="21"/>
      <c r="CU820" s="21"/>
      <c r="CV820" s="21"/>
      <c r="CW820" s="21"/>
      <c r="CX820" s="21"/>
      <c r="CY820" s="21"/>
      <c r="CZ820" s="21"/>
      <c r="DA820" s="21"/>
      <c r="DB820" s="21"/>
      <c r="DC820" s="21"/>
      <c r="DD820" s="21"/>
      <c r="DE820" s="21"/>
      <c r="DF820" s="21"/>
      <c r="DG820" s="21"/>
      <c r="DH820" s="21"/>
      <c r="DI820" s="21"/>
      <c r="DJ820" s="21"/>
      <c r="DK820" s="21"/>
      <c r="DL820" s="21"/>
      <c r="DM820" s="21"/>
      <c r="DN820" s="21"/>
      <c r="DO820" s="21"/>
      <c r="DP820" s="21"/>
      <c r="DQ820" s="21"/>
      <c r="DR820" s="21"/>
      <c r="DS820" s="21"/>
      <c r="DT820" s="21"/>
      <c r="DU820" s="21"/>
      <c r="DV820" s="21"/>
    </row>
    <row r="821" spans="1:126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1"/>
      <c r="BW821" s="21"/>
      <c r="BX821" s="21"/>
      <c r="BY821" s="21"/>
      <c r="BZ821" s="21"/>
      <c r="CA821" s="21"/>
      <c r="CB821" s="21"/>
      <c r="CC821" s="21"/>
      <c r="CD821" s="21"/>
      <c r="CE821" s="21"/>
      <c r="CF821" s="21"/>
      <c r="CG821" s="21"/>
      <c r="CH821" s="21"/>
      <c r="CI821" s="21"/>
      <c r="CJ821" s="21"/>
      <c r="CK821" s="21"/>
      <c r="CL821" s="21"/>
      <c r="CM821" s="21"/>
      <c r="CN821" s="21"/>
      <c r="CO821" s="21"/>
      <c r="CP821" s="21"/>
      <c r="CQ821" s="21"/>
      <c r="CR821" s="21"/>
      <c r="CS821" s="21"/>
      <c r="CT821" s="21"/>
      <c r="CU821" s="21"/>
      <c r="CV821" s="21"/>
      <c r="CW821" s="21"/>
      <c r="CX821" s="21"/>
      <c r="CY821" s="21"/>
      <c r="CZ821" s="21"/>
      <c r="DA821" s="21"/>
      <c r="DB821" s="21"/>
      <c r="DC821" s="21"/>
      <c r="DD821" s="21"/>
      <c r="DE821" s="21"/>
      <c r="DF821" s="21"/>
      <c r="DG821" s="21"/>
      <c r="DH821" s="21"/>
      <c r="DI821" s="21"/>
      <c r="DJ821" s="21"/>
      <c r="DK821" s="21"/>
      <c r="DL821" s="21"/>
      <c r="DM821" s="21"/>
      <c r="DN821" s="21"/>
      <c r="DO821" s="21"/>
      <c r="DP821" s="21"/>
      <c r="DQ821" s="21"/>
      <c r="DR821" s="21"/>
      <c r="DS821" s="21"/>
      <c r="DT821" s="21"/>
      <c r="DU821" s="21"/>
      <c r="DV821" s="21"/>
    </row>
    <row r="822" spans="1:126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1"/>
      <c r="BW822" s="21"/>
      <c r="BX822" s="21"/>
      <c r="BY822" s="21"/>
      <c r="BZ822" s="21"/>
      <c r="CA822" s="21"/>
      <c r="CB822" s="21"/>
      <c r="CC822" s="21"/>
      <c r="CD822" s="21"/>
      <c r="CE822" s="21"/>
      <c r="CF822" s="21"/>
      <c r="CG822" s="21"/>
      <c r="CH822" s="21"/>
      <c r="CI822" s="21"/>
      <c r="CJ822" s="21"/>
      <c r="CK822" s="21"/>
      <c r="CL822" s="21"/>
      <c r="CM822" s="21"/>
      <c r="CN822" s="21"/>
      <c r="CO822" s="21"/>
      <c r="CP822" s="21"/>
      <c r="CQ822" s="21"/>
      <c r="CR822" s="21"/>
      <c r="CS822" s="21"/>
      <c r="CT822" s="21"/>
      <c r="CU822" s="21"/>
      <c r="CV822" s="21"/>
      <c r="CW822" s="21"/>
      <c r="CX822" s="21"/>
      <c r="CY822" s="21"/>
      <c r="CZ822" s="21"/>
      <c r="DA822" s="21"/>
      <c r="DB822" s="21"/>
      <c r="DC822" s="21"/>
      <c r="DD822" s="21"/>
      <c r="DE822" s="21"/>
      <c r="DF822" s="21"/>
      <c r="DG822" s="21"/>
      <c r="DH822" s="21"/>
      <c r="DI822" s="21"/>
      <c r="DJ822" s="21"/>
      <c r="DK822" s="21"/>
      <c r="DL822" s="21"/>
      <c r="DM822" s="21"/>
      <c r="DN822" s="21"/>
      <c r="DO822" s="21"/>
      <c r="DP822" s="21"/>
      <c r="DQ822" s="21"/>
      <c r="DR822" s="21"/>
      <c r="DS822" s="21"/>
      <c r="DT822" s="21"/>
      <c r="DU822" s="21"/>
      <c r="DV822" s="21"/>
    </row>
    <row r="823" spans="1:126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1"/>
      <c r="BX823" s="21"/>
      <c r="BY823" s="21"/>
      <c r="BZ823" s="21"/>
      <c r="CA823" s="21"/>
      <c r="CB823" s="21"/>
      <c r="CC823" s="21"/>
      <c r="CD823" s="21"/>
      <c r="CE823" s="21"/>
      <c r="CF823" s="21"/>
      <c r="CG823" s="21"/>
      <c r="CH823" s="21"/>
      <c r="CI823" s="21"/>
      <c r="CJ823" s="21"/>
      <c r="CK823" s="21"/>
      <c r="CL823" s="21"/>
      <c r="CM823" s="21"/>
      <c r="CN823" s="21"/>
      <c r="CO823" s="21"/>
      <c r="CP823" s="21"/>
      <c r="CQ823" s="21"/>
      <c r="CR823" s="21"/>
      <c r="CS823" s="21"/>
      <c r="CT823" s="21"/>
      <c r="CU823" s="21"/>
      <c r="CV823" s="21"/>
      <c r="CW823" s="21"/>
      <c r="CX823" s="21"/>
      <c r="CY823" s="21"/>
      <c r="CZ823" s="21"/>
      <c r="DA823" s="21"/>
      <c r="DB823" s="21"/>
      <c r="DC823" s="21"/>
      <c r="DD823" s="21"/>
      <c r="DE823" s="21"/>
      <c r="DF823" s="21"/>
      <c r="DG823" s="21"/>
      <c r="DH823" s="21"/>
      <c r="DI823" s="21"/>
      <c r="DJ823" s="21"/>
      <c r="DK823" s="21"/>
      <c r="DL823" s="21"/>
      <c r="DM823" s="21"/>
      <c r="DN823" s="21"/>
      <c r="DO823" s="21"/>
      <c r="DP823" s="21"/>
      <c r="DQ823" s="21"/>
      <c r="DR823" s="21"/>
      <c r="DS823" s="21"/>
      <c r="DT823" s="21"/>
      <c r="DU823" s="21"/>
      <c r="DV823" s="21"/>
    </row>
    <row r="824" spans="1:126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1"/>
      <c r="BX824" s="21"/>
      <c r="BY824" s="21"/>
      <c r="BZ824" s="21"/>
      <c r="CA824" s="21"/>
      <c r="CB824" s="21"/>
      <c r="CC824" s="21"/>
      <c r="CD824" s="21"/>
      <c r="CE824" s="21"/>
      <c r="CF824" s="21"/>
      <c r="CG824" s="21"/>
      <c r="CH824" s="21"/>
      <c r="CI824" s="21"/>
      <c r="CJ824" s="21"/>
      <c r="CK824" s="21"/>
      <c r="CL824" s="21"/>
      <c r="CM824" s="21"/>
      <c r="CN824" s="21"/>
      <c r="CO824" s="21"/>
      <c r="CP824" s="21"/>
      <c r="CQ824" s="21"/>
      <c r="CR824" s="21"/>
      <c r="CS824" s="21"/>
      <c r="CT824" s="21"/>
      <c r="CU824" s="21"/>
      <c r="CV824" s="21"/>
      <c r="CW824" s="21"/>
      <c r="CX824" s="21"/>
      <c r="CY824" s="21"/>
      <c r="CZ824" s="21"/>
      <c r="DA824" s="21"/>
      <c r="DB824" s="21"/>
      <c r="DC824" s="21"/>
      <c r="DD824" s="21"/>
      <c r="DE824" s="21"/>
      <c r="DF824" s="21"/>
      <c r="DG824" s="21"/>
      <c r="DH824" s="21"/>
      <c r="DI824" s="21"/>
      <c r="DJ824" s="21"/>
      <c r="DK824" s="21"/>
      <c r="DL824" s="21"/>
      <c r="DM824" s="21"/>
      <c r="DN824" s="21"/>
      <c r="DO824" s="21"/>
      <c r="DP824" s="21"/>
      <c r="DQ824" s="21"/>
      <c r="DR824" s="21"/>
      <c r="DS824" s="21"/>
      <c r="DT824" s="21"/>
      <c r="DU824" s="21"/>
      <c r="DV824" s="21"/>
    </row>
    <row r="825" spans="1:126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1"/>
      <c r="BW825" s="21"/>
      <c r="BX825" s="21"/>
      <c r="BY825" s="21"/>
      <c r="BZ825" s="21"/>
      <c r="CA825" s="21"/>
      <c r="CB825" s="21"/>
      <c r="CC825" s="21"/>
      <c r="CD825" s="21"/>
      <c r="CE825" s="21"/>
      <c r="CF825" s="21"/>
      <c r="CG825" s="21"/>
      <c r="CH825" s="21"/>
      <c r="CI825" s="21"/>
      <c r="CJ825" s="21"/>
      <c r="CK825" s="21"/>
      <c r="CL825" s="21"/>
      <c r="CM825" s="21"/>
      <c r="CN825" s="21"/>
      <c r="CO825" s="21"/>
      <c r="CP825" s="21"/>
      <c r="CQ825" s="21"/>
      <c r="CR825" s="21"/>
      <c r="CS825" s="21"/>
      <c r="CT825" s="21"/>
      <c r="CU825" s="21"/>
      <c r="CV825" s="21"/>
      <c r="CW825" s="21"/>
      <c r="CX825" s="21"/>
      <c r="CY825" s="21"/>
      <c r="CZ825" s="21"/>
      <c r="DA825" s="21"/>
      <c r="DB825" s="21"/>
      <c r="DC825" s="21"/>
      <c r="DD825" s="21"/>
      <c r="DE825" s="21"/>
      <c r="DF825" s="21"/>
      <c r="DG825" s="21"/>
      <c r="DH825" s="21"/>
      <c r="DI825" s="21"/>
      <c r="DJ825" s="21"/>
      <c r="DK825" s="21"/>
      <c r="DL825" s="21"/>
      <c r="DM825" s="21"/>
      <c r="DN825" s="21"/>
      <c r="DO825" s="21"/>
      <c r="DP825" s="21"/>
      <c r="DQ825" s="21"/>
      <c r="DR825" s="21"/>
      <c r="DS825" s="21"/>
      <c r="DT825" s="21"/>
      <c r="DU825" s="21"/>
      <c r="DV825" s="21"/>
    </row>
    <row r="826" spans="1:1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1"/>
      <c r="BW826" s="21"/>
      <c r="BX826" s="21"/>
      <c r="BY826" s="21"/>
      <c r="BZ826" s="21"/>
      <c r="CA826" s="21"/>
      <c r="CB826" s="21"/>
      <c r="CC826" s="21"/>
      <c r="CD826" s="21"/>
      <c r="CE826" s="21"/>
      <c r="CF826" s="21"/>
      <c r="CG826" s="21"/>
      <c r="CH826" s="21"/>
      <c r="CI826" s="21"/>
      <c r="CJ826" s="21"/>
      <c r="CK826" s="21"/>
      <c r="CL826" s="21"/>
      <c r="CM826" s="21"/>
      <c r="CN826" s="21"/>
      <c r="CO826" s="21"/>
      <c r="CP826" s="21"/>
      <c r="CQ826" s="21"/>
      <c r="CR826" s="21"/>
      <c r="CS826" s="21"/>
      <c r="CT826" s="21"/>
      <c r="CU826" s="21"/>
      <c r="CV826" s="21"/>
      <c r="CW826" s="21"/>
      <c r="CX826" s="21"/>
      <c r="CY826" s="21"/>
      <c r="CZ826" s="21"/>
      <c r="DA826" s="21"/>
      <c r="DB826" s="21"/>
      <c r="DC826" s="21"/>
      <c r="DD826" s="21"/>
      <c r="DE826" s="21"/>
      <c r="DF826" s="21"/>
      <c r="DG826" s="21"/>
      <c r="DH826" s="21"/>
      <c r="DI826" s="21"/>
      <c r="DJ826" s="21"/>
      <c r="DK826" s="21"/>
      <c r="DL826" s="21"/>
      <c r="DM826" s="21"/>
      <c r="DN826" s="21"/>
      <c r="DO826" s="21"/>
      <c r="DP826" s="21"/>
      <c r="DQ826" s="21"/>
      <c r="DR826" s="21"/>
      <c r="DS826" s="21"/>
      <c r="DT826" s="21"/>
      <c r="DU826" s="21"/>
      <c r="DV826" s="21"/>
    </row>
    <row r="827" spans="1:126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1"/>
      <c r="BW827" s="21"/>
      <c r="BX827" s="21"/>
      <c r="BY827" s="21"/>
      <c r="BZ827" s="21"/>
      <c r="CA827" s="21"/>
      <c r="CB827" s="21"/>
      <c r="CC827" s="21"/>
      <c r="CD827" s="21"/>
      <c r="CE827" s="21"/>
      <c r="CF827" s="21"/>
      <c r="CG827" s="21"/>
      <c r="CH827" s="21"/>
      <c r="CI827" s="21"/>
      <c r="CJ827" s="21"/>
      <c r="CK827" s="21"/>
      <c r="CL827" s="21"/>
      <c r="CM827" s="21"/>
      <c r="CN827" s="21"/>
      <c r="CO827" s="21"/>
      <c r="CP827" s="21"/>
      <c r="CQ827" s="21"/>
      <c r="CR827" s="21"/>
      <c r="CS827" s="21"/>
      <c r="CT827" s="21"/>
      <c r="CU827" s="21"/>
      <c r="CV827" s="21"/>
      <c r="CW827" s="21"/>
      <c r="CX827" s="21"/>
      <c r="CY827" s="21"/>
      <c r="CZ827" s="21"/>
      <c r="DA827" s="21"/>
      <c r="DB827" s="21"/>
      <c r="DC827" s="21"/>
      <c r="DD827" s="21"/>
      <c r="DE827" s="21"/>
      <c r="DF827" s="21"/>
      <c r="DG827" s="21"/>
      <c r="DH827" s="21"/>
      <c r="DI827" s="21"/>
      <c r="DJ827" s="21"/>
      <c r="DK827" s="21"/>
      <c r="DL827" s="21"/>
      <c r="DM827" s="21"/>
      <c r="DN827" s="21"/>
      <c r="DO827" s="21"/>
      <c r="DP827" s="21"/>
      <c r="DQ827" s="21"/>
      <c r="DR827" s="21"/>
      <c r="DS827" s="21"/>
      <c r="DT827" s="21"/>
      <c r="DU827" s="21"/>
      <c r="DV827" s="21"/>
    </row>
    <row r="828" spans="1:126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1"/>
      <c r="BW828" s="21"/>
      <c r="BX828" s="21"/>
      <c r="BY828" s="21"/>
      <c r="BZ828" s="21"/>
      <c r="CA828" s="21"/>
      <c r="CB828" s="21"/>
      <c r="CC828" s="21"/>
      <c r="CD828" s="21"/>
      <c r="CE828" s="21"/>
      <c r="CF828" s="21"/>
      <c r="CG828" s="21"/>
      <c r="CH828" s="21"/>
      <c r="CI828" s="21"/>
      <c r="CJ828" s="21"/>
      <c r="CK828" s="21"/>
      <c r="CL828" s="21"/>
      <c r="CM828" s="21"/>
      <c r="CN828" s="21"/>
      <c r="CO828" s="21"/>
      <c r="CP828" s="21"/>
      <c r="CQ828" s="21"/>
      <c r="CR828" s="21"/>
      <c r="CS828" s="21"/>
      <c r="CT828" s="21"/>
      <c r="CU828" s="21"/>
      <c r="CV828" s="21"/>
      <c r="CW828" s="21"/>
      <c r="CX828" s="21"/>
      <c r="CY828" s="21"/>
      <c r="CZ828" s="21"/>
      <c r="DA828" s="21"/>
      <c r="DB828" s="21"/>
      <c r="DC828" s="21"/>
      <c r="DD828" s="21"/>
      <c r="DE828" s="21"/>
      <c r="DF828" s="21"/>
      <c r="DG828" s="21"/>
      <c r="DH828" s="21"/>
      <c r="DI828" s="21"/>
      <c r="DJ828" s="21"/>
      <c r="DK828" s="21"/>
      <c r="DL828" s="21"/>
      <c r="DM828" s="21"/>
      <c r="DN828" s="21"/>
      <c r="DO828" s="21"/>
      <c r="DP828" s="21"/>
      <c r="DQ828" s="21"/>
      <c r="DR828" s="21"/>
      <c r="DS828" s="21"/>
      <c r="DT828" s="21"/>
      <c r="DU828" s="21"/>
      <c r="DV828" s="21"/>
    </row>
    <row r="829" spans="1:126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1"/>
      <c r="BW829" s="21"/>
      <c r="BX829" s="21"/>
      <c r="BY829" s="21"/>
      <c r="BZ829" s="21"/>
      <c r="CA829" s="21"/>
      <c r="CB829" s="21"/>
      <c r="CC829" s="21"/>
      <c r="CD829" s="21"/>
      <c r="CE829" s="21"/>
      <c r="CF829" s="21"/>
      <c r="CG829" s="21"/>
      <c r="CH829" s="21"/>
      <c r="CI829" s="21"/>
      <c r="CJ829" s="21"/>
      <c r="CK829" s="21"/>
      <c r="CL829" s="21"/>
      <c r="CM829" s="21"/>
      <c r="CN829" s="21"/>
      <c r="CO829" s="21"/>
      <c r="CP829" s="21"/>
      <c r="CQ829" s="21"/>
      <c r="CR829" s="21"/>
      <c r="CS829" s="21"/>
      <c r="CT829" s="21"/>
      <c r="CU829" s="21"/>
      <c r="CV829" s="21"/>
      <c r="CW829" s="21"/>
      <c r="CX829" s="21"/>
      <c r="CY829" s="21"/>
      <c r="CZ829" s="21"/>
      <c r="DA829" s="21"/>
      <c r="DB829" s="21"/>
      <c r="DC829" s="21"/>
      <c r="DD829" s="21"/>
      <c r="DE829" s="21"/>
      <c r="DF829" s="21"/>
      <c r="DG829" s="21"/>
      <c r="DH829" s="21"/>
      <c r="DI829" s="21"/>
      <c r="DJ829" s="21"/>
      <c r="DK829" s="21"/>
      <c r="DL829" s="21"/>
      <c r="DM829" s="21"/>
      <c r="DN829" s="21"/>
      <c r="DO829" s="21"/>
      <c r="DP829" s="21"/>
      <c r="DQ829" s="21"/>
      <c r="DR829" s="21"/>
      <c r="DS829" s="21"/>
      <c r="DT829" s="21"/>
      <c r="DU829" s="21"/>
      <c r="DV829" s="21"/>
    </row>
    <row r="830" spans="1:126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1"/>
      <c r="BW830" s="21"/>
      <c r="BX830" s="21"/>
      <c r="BY830" s="21"/>
      <c r="BZ830" s="21"/>
      <c r="CA830" s="21"/>
      <c r="CB830" s="21"/>
      <c r="CC830" s="21"/>
      <c r="CD830" s="21"/>
      <c r="CE830" s="21"/>
      <c r="CF830" s="21"/>
      <c r="CG830" s="21"/>
      <c r="CH830" s="21"/>
      <c r="CI830" s="21"/>
      <c r="CJ830" s="21"/>
      <c r="CK830" s="21"/>
      <c r="CL830" s="21"/>
      <c r="CM830" s="21"/>
      <c r="CN830" s="21"/>
      <c r="CO830" s="21"/>
      <c r="CP830" s="21"/>
      <c r="CQ830" s="21"/>
      <c r="CR830" s="21"/>
      <c r="CS830" s="21"/>
      <c r="CT830" s="21"/>
      <c r="CU830" s="21"/>
      <c r="CV830" s="21"/>
      <c r="CW830" s="21"/>
      <c r="CX830" s="21"/>
      <c r="CY830" s="21"/>
      <c r="CZ830" s="21"/>
      <c r="DA830" s="21"/>
      <c r="DB830" s="21"/>
      <c r="DC830" s="21"/>
      <c r="DD830" s="21"/>
      <c r="DE830" s="21"/>
      <c r="DF830" s="21"/>
      <c r="DG830" s="21"/>
      <c r="DH830" s="21"/>
      <c r="DI830" s="21"/>
      <c r="DJ830" s="21"/>
      <c r="DK830" s="21"/>
      <c r="DL830" s="21"/>
      <c r="DM830" s="21"/>
      <c r="DN830" s="21"/>
      <c r="DO830" s="21"/>
      <c r="DP830" s="21"/>
      <c r="DQ830" s="21"/>
      <c r="DR830" s="21"/>
      <c r="DS830" s="21"/>
      <c r="DT830" s="21"/>
      <c r="DU830" s="21"/>
      <c r="DV830" s="21"/>
    </row>
    <row r="831" spans="1:126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  <c r="BM831" s="21"/>
      <c r="BN831" s="21"/>
      <c r="BO831" s="21"/>
      <c r="BP831" s="21"/>
      <c r="BQ831" s="21"/>
      <c r="BR831" s="21"/>
      <c r="BS831" s="21"/>
      <c r="BT831" s="21"/>
      <c r="BU831" s="21"/>
      <c r="BV831" s="21"/>
      <c r="BW831" s="21"/>
      <c r="BX831" s="21"/>
      <c r="BY831" s="21"/>
      <c r="BZ831" s="21"/>
      <c r="CA831" s="21"/>
      <c r="CB831" s="21"/>
      <c r="CC831" s="21"/>
      <c r="CD831" s="21"/>
      <c r="CE831" s="21"/>
      <c r="CF831" s="21"/>
      <c r="CG831" s="21"/>
      <c r="CH831" s="21"/>
      <c r="CI831" s="21"/>
      <c r="CJ831" s="21"/>
      <c r="CK831" s="21"/>
      <c r="CL831" s="21"/>
      <c r="CM831" s="21"/>
      <c r="CN831" s="21"/>
      <c r="CO831" s="21"/>
      <c r="CP831" s="21"/>
      <c r="CQ831" s="21"/>
      <c r="CR831" s="21"/>
      <c r="CS831" s="21"/>
      <c r="CT831" s="21"/>
      <c r="CU831" s="21"/>
      <c r="CV831" s="21"/>
      <c r="CW831" s="21"/>
      <c r="CX831" s="21"/>
      <c r="CY831" s="21"/>
      <c r="CZ831" s="21"/>
      <c r="DA831" s="21"/>
      <c r="DB831" s="21"/>
      <c r="DC831" s="21"/>
      <c r="DD831" s="21"/>
      <c r="DE831" s="21"/>
      <c r="DF831" s="21"/>
      <c r="DG831" s="21"/>
      <c r="DH831" s="21"/>
      <c r="DI831" s="21"/>
      <c r="DJ831" s="21"/>
      <c r="DK831" s="21"/>
      <c r="DL831" s="21"/>
      <c r="DM831" s="21"/>
      <c r="DN831" s="21"/>
      <c r="DO831" s="21"/>
      <c r="DP831" s="21"/>
      <c r="DQ831" s="21"/>
      <c r="DR831" s="21"/>
      <c r="DS831" s="21"/>
      <c r="DT831" s="21"/>
      <c r="DU831" s="21"/>
      <c r="DV831" s="21"/>
    </row>
    <row r="832" spans="1:126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1"/>
      <c r="BW832" s="21"/>
      <c r="BX832" s="21"/>
      <c r="BY832" s="21"/>
      <c r="BZ832" s="21"/>
      <c r="CA832" s="21"/>
      <c r="CB832" s="21"/>
      <c r="CC832" s="21"/>
      <c r="CD832" s="21"/>
      <c r="CE832" s="21"/>
      <c r="CF832" s="21"/>
      <c r="CG832" s="21"/>
      <c r="CH832" s="21"/>
      <c r="CI832" s="21"/>
      <c r="CJ832" s="21"/>
      <c r="CK832" s="21"/>
      <c r="CL832" s="21"/>
      <c r="CM832" s="21"/>
      <c r="CN832" s="21"/>
      <c r="CO832" s="21"/>
      <c r="CP832" s="21"/>
      <c r="CQ832" s="21"/>
      <c r="CR832" s="21"/>
      <c r="CS832" s="21"/>
      <c r="CT832" s="21"/>
      <c r="CU832" s="21"/>
      <c r="CV832" s="21"/>
      <c r="CW832" s="21"/>
      <c r="CX832" s="21"/>
      <c r="CY832" s="21"/>
      <c r="CZ832" s="21"/>
      <c r="DA832" s="21"/>
      <c r="DB832" s="21"/>
      <c r="DC832" s="21"/>
      <c r="DD832" s="21"/>
      <c r="DE832" s="21"/>
      <c r="DF832" s="21"/>
      <c r="DG832" s="21"/>
      <c r="DH832" s="21"/>
      <c r="DI832" s="21"/>
      <c r="DJ832" s="21"/>
      <c r="DK832" s="21"/>
      <c r="DL832" s="21"/>
      <c r="DM832" s="21"/>
      <c r="DN832" s="21"/>
      <c r="DO832" s="21"/>
      <c r="DP832" s="21"/>
      <c r="DQ832" s="21"/>
      <c r="DR832" s="21"/>
      <c r="DS832" s="21"/>
      <c r="DT832" s="21"/>
      <c r="DU832" s="21"/>
      <c r="DV832" s="21"/>
    </row>
    <row r="833" spans="1:126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1"/>
      <c r="BW833" s="21"/>
      <c r="BX833" s="21"/>
      <c r="BY833" s="21"/>
      <c r="BZ833" s="21"/>
      <c r="CA833" s="21"/>
      <c r="CB833" s="21"/>
      <c r="CC833" s="21"/>
      <c r="CD833" s="21"/>
      <c r="CE833" s="21"/>
      <c r="CF833" s="21"/>
      <c r="CG833" s="21"/>
      <c r="CH833" s="21"/>
      <c r="CI833" s="21"/>
      <c r="CJ833" s="21"/>
      <c r="CK833" s="21"/>
      <c r="CL833" s="21"/>
      <c r="CM833" s="21"/>
      <c r="CN833" s="21"/>
      <c r="CO833" s="21"/>
      <c r="CP833" s="21"/>
      <c r="CQ833" s="21"/>
      <c r="CR833" s="21"/>
      <c r="CS833" s="21"/>
      <c r="CT833" s="21"/>
      <c r="CU833" s="21"/>
      <c r="CV833" s="21"/>
      <c r="CW833" s="21"/>
      <c r="CX833" s="21"/>
      <c r="CY833" s="21"/>
      <c r="CZ833" s="21"/>
      <c r="DA833" s="21"/>
      <c r="DB833" s="21"/>
      <c r="DC833" s="21"/>
      <c r="DD833" s="21"/>
      <c r="DE833" s="21"/>
      <c r="DF833" s="21"/>
      <c r="DG833" s="21"/>
      <c r="DH833" s="21"/>
      <c r="DI833" s="21"/>
      <c r="DJ833" s="21"/>
      <c r="DK833" s="21"/>
      <c r="DL833" s="21"/>
      <c r="DM833" s="21"/>
      <c r="DN833" s="21"/>
      <c r="DO833" s="21"/>
      <c r="DP833" s="21"/>
      <c r="DQ833" s="21"/>
      <c r="DR833" s="21"/>
      <c r="DS833" s="21"/>
      <c r="DT833" s="21"/>
      <c r="DU833" s="21"/>
      <c r="DV833" s="21"/>
    </row>
    <row r="834" spans="1:126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1"/>
      <c r="BW834" s="21"/>
      <c r="BX834" s="21"/>
      <c r="BY834" s="21"/>
      <c r="BZ834" s="21"/>
      <c r="CA834" s="21"/>
      <c r="CB834" s="21"/>
      <c r="CC834" s="21"/>
      <c r="CD834" s="21"/>
      <c r="CE834" s="21"/>
      <c r="CF834" s="21"/>
      <c r="CG834" s="21"/>
      <c r="CH834" s="21"/>
      <c r="CI834" s="21"/>
      <c r="CJ834" s="21"/>
      <c r="CK834" s="21"/>
      <c r="CL834" s="21"/>
      <c r="CM834" s="21"/>
      <c r="CN834" s="21"/>
      <c r="CO834" s="21"/>
      <c r="CP834" s="21"/>
      <c r="CQ834" s="21"/>
      <c r="CR834" s="21"/>
      <c r="CS834" s="21"/>
      <c r="CT834" s="21"/>
      <c r="CU834" s="21"/>
      <c r="CV834" s="21"/>
      <c r="CW834" s="21"/>
      <c r="CX834" s="21"/>
      <c r="CY834" s="21"/>
      <c r="CZ834" s="21"/>
      <c r="DA834" s="21"/>
      <c r="DB834" s="21"/>
      <c r="DC834" s="21"/>
      <c r="DD834" s="21"/>
      <c r="DE834" s="21"/>
      <c r="DF834" s="21"/>
      <c r="DG834" s="21"/>
      <c r="DH834" s="21"/>
      <c r="DI834" s="21"/>
      <c r="DJ834" s="21"/>
      <c r="DK834" s="21"/>
      <c r="DL834" s="21"/>
      <c r="DM834" s="21"/>
      <c r="DN834" s="21"/>
      <c r="DO834" s="21"/>
      <c r="DP834" s="21"/>
      <c r="DQ834" s="21"/>
      <c r="DR834" s="21"/>
      <c r="DS834" s="21"/>
      <c r="DT834" s="21"/>
      <c r="DU834" s="21"/>
      <c r="DV834" s="21"/>
    </row>
    <row r="835" spans="1:126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  <c r="BM835" s="21"/>
      <c r="BN835" s="21"/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21"/>
      <c r="CA835" s="21"/>
      <c r="CB835" s="21"/>
      <c r="CC835" s="21"/>
      <c r="CD835" s="21"/>
      <c r="CE835" s="21"/>
      <c r="CF835" s="21"/>
      <c r="CG835" s="21"/>
      <c r="CH835" s="21"/>
      <c r="CI835" s="21"/>
      <c r="CJ835" s="21"/>
      <c r="CK835" s="21"/>
      <c r="CL835" s="21"/>
      <c r="CM835" s="21"/>
      <c r="CN835" s="21"/>
      <c r="CO835" s="21"/>
      <c r="CP835" s="21"/>
      <c r="CQ835" s="21"/>
      <c r="CR835" s="21"/>
      <c r="CS835" s="21"/>
      <c r="CT835" s="21"/>
      <c r="CU835" s="21"/>
      <c r="CV835" s="21"/>
      <c r="CW835" s="21"/>
      <c r="CX835" s="21"/>
      <c r="CY835" s="21"/>
      <c r="CZ835" s="21"/>
      <c r="DA835" s="21"/>
      <c r="DB835" s="21"/>
      <c r="DC835" s="21"/>
      <c r="DD835" s="21"/>
      <c r="DE835" s="21"/>
      <c r="DF835" s="21"/>
      <c r="DG835" s="21"/>
      <c r="DH835" s="21"/>
      <c r="DI835" s="21"/>
      <c r="DJ835" s="21"/>
      <c r="DK835" s="21"/>
      <c r="DL835" s="21"/>
      <c r="DM835" s="21"/>
      <c r="DN835" s="21"/>
      <c r="DO835" s="21"/>
      <c r="DP835" s="21"/>
      <c r="DQ835" s="21"/>
      <c r="DR835" s="21"/>
      <c r="DS835" s="21"/>
      <c r="DT835" s="21"/>
      <c r="DU835" s="21"/>
      <c r="DV835" s="21"/>
    </row>
    <row r="836" spans="1:12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  <c r="BM836" s="21"/>
      <c r="BN836" s="21"/>
      <c r="BO836" s="21"/>
      <c r="BP836" s="21"/>
      <c r="BQ836" s="21"/>
      <c r="BR836" s="21"/>
      <c r="BS836" s="21"/>
      <c r="BT836" s="21"/>
      <c r="BU836" s="21"/>
      <c r="BV836" s="21"/>
      <c r="BW836" s="21"/>
      <c r="BX836" s="21"/>
      <c r="BY836" s="21"/>
      <c r="BZ836" s="21"/>
      <c r="CA836" s="21"/>
      <c r="CB836" s="21"/>
      <c r="CC836" s="21"/>
      <c r="CD836" s="21"/>
      <c r="CE836" s="21"/>
      <c r="CF836" s="21"/>
      <c r="CG836" s="21"/>
      <c r="CH836" s="21"/>
      <c r="CI836" s="21"/>
      <c r="CJ836" s="21"/>
      <c r="CK836" s="21"/>
      <c r="CL836" s="21"/>
      <c r="CM836" s="21"/>
      <c r="CN836" s="21"/>
      <c r="CO836" s="21"/>
      <c r="CP836" s="21"/>
      <c r="CQ836" s="21"/>
      <c r="CR836" s="21"/>
      <c r="CS836" s="21"/>
      <c r="CT836" s="21"/>
      <c r="CU836" s="21"/>
      <c r="CV836" s="21"/>
      <c r="CW836" s="21"/>
      <c r="CX836" s="21"/>
      <c r="CY836" s="21"/>
      <c r="CZ836" s="21"/>
      <c r="DA836" s="21"/>
      <c r="DB836" s="21"/>
      <c r="DC836" s="21"/>
      <c r="DD836" s="21"/>
      <c r="DE836" s="21"/>
      <c r="DF836" s="21"/>
      <c r="DG836" s="21"/>
      <c r="DH836" s="21"/>
      <c r="DI836" s="21"/>
      <c r="DJ836" s="21"/>
      <c r="DK836" s="21"/>
      <c r="DL836" s="21"/>
      <c r="DM836" s="21"/>
      <c r="DN836" s="21"/>
      <c r="DO836" s="21"/>
      <c r="DP836" s="21"/>
      <c r="DQ836" s="21"/>
      <c r="DR836" s="21"/>
      <c r="DS836" s="21"/>
      <c r="DT836" s="21"/>
      <c r="DU836" s="21"/>
      <c r="DV836" s="21"/>
    </row>
    <row r="837" spans="1:126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1"/>
      <c r="BY837" s="21"/>
      <c r="BZ837" s="21"/>
      <c r="CA837" s="21"/>
      <c r="CB837" s="21"/>
      <c r="CC837" s="21"/>
      <c r="CD837" s="21"/>
      <c r="CE837" s="21"/>
      <c r="CF837" s="21"/>
      <c r="CG837" s="21"/>
      <c r="CH837" s="21"/>
      <c r="CI837" s="21"/>
      <c r="CJ837" s="21"/>
      <c r="CK837" s="21"/>
      <c r="CL837" s="21"/>
      <c r="CM837" s="21"/>
      <c r="CN837" s="21"/>
      <c r="CO837" s="21"/>
      <c r="CP837" s="21"/>
      <c r="CQ837" s="21"/>
      <c r="CR837" s="21"/>
      <c r="CS837" s="21"/>
      <c r="CT837" s="21"/>
      <c r="CU837" s="21"/>
      <c r="CV837" s="21"/>
      <c r="CW837" s="21"/>
      <c r="CX837" s="21"/>
      <c r="CY837" s="21"/>
      <c r="CZ837" s="21"/>
      <c r="DA837" s="21"/>
      <c r="DB837" s="21"/>
      <c r="DC837" s="21"/>
      <c r="DD837" s="21"/>
      <c r="DE837" s="21"/>
      <c r="DF837" s="21"/>
      <c r="DG837" s="21"/>
      <c r="DH837" s="21"/>
      <c r="DI837" s="21"/>
      <c r="DJ837" s="21"/>
      <c r="DK837" s="21"/>
      <c r="DL837" s="21"/>
      <c r="DM837" s="21"/>
      <c r="DN837" s="21"/>
      <c r="DO837" s="21"/>
      <c r="DP837" s="21"/>
      <c r="DQ837" s="21"/>
      <c r="DR837" s="21"/>
      <c r="DS837" s="21"/>
      <c r="DT837" s="21"/>
      <c r="DU837" s="21"/>
      <c r="DV837" s="21"/>
    </row>
    <row r="838" spans="1:126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  <c r="BM838" s="21"/>
      <c r="BN838" s="21"/>
      <c r="BO838" s="21"/>
      <c r="BP838" s="21"/>
      <c r="BQ838" s="21"/>
      <c r="BR838" s="21"/>
      <c r="BS838" s="21"/>
      <c r="BT838" s="21"/>
      <c r="BU838" s="21"/>
      <c r="BV838" s="21"/>
      <c r="BW838" s="21"/>
      <c r="BX838" s="21"/>
      <c r="BY838" s="21"/>
      <c r="BZ838" s="21"/>
      <c r="CA838" s="21"/>
      <c r="CB838" s="21"/>
      <c r="CC838" s="21"/>
      <c r="CD838" s="21"/>
      <c r="CE838" s="21"/>
      <c r="CF838" s="21"/>
      <c r="CG838" s="21"/>
      <c r="CH838" s="21"/>
      <c r="CI838" s="21"/>
      <c r="CJ838" s="21"/>
      <c r="CK838" s="21"/>
      <c r="CL838" s="21"/>
      <c r="CM838" s="21"/>
      <c r="CN838" s="21"/>
      <c r="CO838" s="21"/>
      <c r="CP838" s="21"/>
      <c r="CQ838" s="21"/>
      <c r="CR838" s="21"/>
      <c r="CS838" s="21"/>
      <c r="CT838" s="21"/>
      <c r="CU838" s="21"/>
      <c r="CV838" s="21"/>
      <c r="CW838" s="21"/>
      <c r="CX838" s="21"/>
      <c r="CY838" s="21"/>
      <c r="CZ838" s="21"/>
      <c r="DA838" s="21"/>
      <c r="DB838" s="21"/>
      <c r="DC838" s="21"/>
      <c r="DD838" s="21"/>
      <c r="DE838" s="21"/>
      <c r="DF838" s="21"/>
      <c r="DG838" s="21"/>
      <c r="DH838" s="21"/>
      <c r="DI838" s="21"/>
      <c r="DJ838" s="21"/>
      <c r="DK838" s="21"/>
      <c r="DL838" s="21"/>
      <c r="DM838" s="21"/>
      <c r="DN838" s="21"/>
      <c r="DO838" s="21"/>
      <c r="DP838" s="21"/>
      <c r="DQ838" s="21"/>
      <c r="DR838" s="21"/>
      <c r="DS838" s="21"/>
      <c r="DT838" s="21"/>
      <c r="DU838" s="21"/>
      <c r="DV838" s="21"/>
    </row>
    <row r="839" spans="1:126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1"/>
      <c r="BW839" s="21"/>
      <c r="BX839" s="21"/>
      <c r="BY839" s="21"/>
      <c r="BZ839" s="21"/>
      <c r="CA839" s="21"/>
      <c r="CB839" s="21"/>
      <c r="CC839" s="21"/>
      <c r="CD839" s="21"/>
      <c r="CE839" s="21"/>
      <c r="CF839" s="21"/>
      <c r="CG839" s="21"/>
      <c r="CH839" s="21"/>
      <c r="CI839" s="21"/>
      <c r="CJ839" s="21"/>
      <c r="CK839" s="21"/>
      <c r="CL839" s="21"/>
      <c r="CM839" s="21"/>
      <c r="CN839" s="21"/>
      <c r="CO839" s="21"/>
      <c r="CP839" s="21"/>
      <c r="CQ839" s="21"/>
      <c r="CR839" s="21"/>
      <c r="CS839" s="21"/>
      <c r="CT839" s="21"/>
      <c r="CU839" s="21"/>
      <c r="CV839" s="21"/>
      <c r="CW839" s="21"/>
      <c r="CX839" s="21"/>
      <c r="CY839" s="21"/>
      <c r="CZ839" s="21"/>
      <c r="DA839" s="21"/>
      <c r="DB839" s="21"/>
      <c r="DC839" s="21"/>
      <c r="DD839" s="21"/>
      <c r="DE839" s="21"/>
      <c r="DF839" s="21"/>
      <c r="DG839" s="21"/>
      <c r="DH839" s="21"/>
      <c r="DI839" s="21"/>
      <c r="DJ839" s="21"/>
      <c r="DK839" s="21"/>
      <c r="DL839" s="21"/>
      <c r="DM839" s="21"/>
      <c r="DN839" s="21"/>
      <c r="DO839" s="21"/>
      <c r="DP839" s="21"/>
      <c r="DQ839" s="21"/>
      <c r="DR839" s="21"/>
      <c r="DS839" s="21"/>
      <c r="DT839" s="21"/>
      <c r="DU839" s="21"/>
      <c r="DV839" s="21"/>
    </row>
    <row r="840" spans="1:126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  <c r="BM840" s="21"/>
      <c r="BN840" s="21"/>
      <c r="BO840" s="21"/>
      <c r="BP840" s="21"/>
      <c r="BQ840" s="21"/>
      <c r="BR840" s="21"/>
      <c r="BS840" s="21"/>
      <c r="BT840" s="21"/>
      <c r="BU840" s="21"/>
      <c r="BV840" s="21"/>
      <c r="BW840" s="21"/>
      <c r="BX840" s="21"/>
      <c r="BY840" s="21"/>
      <c r="BZ840" s="21"/>
      <c r="CA840" s="21"/>
      <c r="CB840" s="21"/>
      <c r="CC840" s="21"/>
      <c r="CD840" s="21"/>
      <c r="CE840" s="21"/>
      <c r="CF840" s="21"/>
      <c r="CG840" s="21"/>
      <c r="CH840" s="21"/>
      <c r="CI840" s="21"/>
      <c r="CJ840" s="21"/>
      <c r="CK840" s="21"/>
      <c r="CL840" s="21"/>
      <c r="CM840" s="21"/>
      <c r="CN840" s="21"/>
      <c r="CO840" s="21"/>
      <c r="CP840" s="21"/>
      <c r="CQ840" s="21"/>
      <c r="CR840" s="21"/>
      <c r="CS840" s="21"/>
      <c r="CT840" s="21"/>
      <c r="CU840" s="21"/>
      <c r="CV840" s="21"/>
      <c r="CW840" s="21"/>
      <c r="CX840" s="21"/>
      <c r="CY840" s="21"/>
      <c r="CZ840" s="21"/>
      <c r="DA840" s="21"/>
      <c r="DB840" s="21"/>
      <c r="DC840" s="21"/>
      <c r="DD840" s="21"/>
      <c r="DE840" s="21"/>
      <c r="DF840" s="21"/>
      <c r="DG840" s="21"/>
      <c r="DH840" s="21"/>
      <c r="DI840" s="21"/>
      <c r="DJ840" s="21"/>
      <c r="DK840" s="21"/>
      <c r="DL840" s="21"/>
      <c r="DM840" s="21"/>
      <c r="DN840" s="21"/>
      <c r="DO840" s="21"/>
      <c r="DP840" s="21"/>
      <c r="DQ840" s="21"/>
      <c r="DR840" s="21"/>
      <c r="DS840" s="21"/>
      <c r="DT840" s="21"/>
      <c r="DU840" s="21"/>
      <c r="DV840" s="21"/>
    </row>
    <row r="841" spans="1:126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  <c r="BM841" s="21"/>
      <c r="BN841" s="21"/>
      <c r="BO841" s="21"/>
      <c r="BP841" s="21"/>
      <c r="BQ841" s="21"/>
      <c r="BR841" s="21"/>
      <c r="BS841" s="21"/>
      <c r="BT841" s="21"/>
      <c r="BU841" s="21"/>
      <c r="BV841" s="21"/>
      <c r="BW841" s="21"/>
      <c r="BX841" s="21"/>
      <c r="BY841" s="21"/>
      <c r="BZ841" s="21"/>
      <c r="CA841" s="21"/>
      <c r="CB841" s="21"/>
      <c r="CC841" s="21"/>
      <c r="CD841" s="21"/>
      <c r="CE841" s="21"/>
      <c r="CF841" s="21"/>
      <c r="CG841" s="21"/>
      <c r="CH841" s="21"/>
      <c r="CI841" s="21"/>
      <c r="CJ841" s="21"/>
      <c r="CK841" s="21"/>
      <c r="CL841" s="21"/>
      <c r="CM841" s="21"/>
      <c r="CN841" s="21"/>
      <c r="CO841" s="21"/>
      <c r="CP841" s="21"/>
      <c r="CQ841" s="21"/>
      <c r="CR841" s="21"/>
      <c r="CS841" s="21"/>
      <c r="CT841" s="21"/>
      <c r="CU841" s="21"/>
      <c r="CV841" s="21"/>
      <c r="CW841" s="21"/>
      <c r="CX841" s="21"/>
      <c r="CY841" s="21"/>
      <c r="CZ841" s="21"/>
      <c r="DA841" s="21"/>
      <c r="DB841" s="21"/>
      <c r="DC841" s="21"/>
      <c r="DD841" s="21"/>
      <c r="DE841" s="21"/>
      <c r="DF841" s="21"/>
      <c r="DG841" s="21"/>
      <c r="DH841" s="21"/>
      <c r="DI841" s="21"/>
      <c r="DJ841" s="21"/>
      <c r="DK841" s="21"/>
      <c r="DL841" s="21"/>
      <c r="DM841" s="21"/>
      <c r="DN841" s="21"/>
      <c r="DO841" s="21"/>
      <c r="DP841" s="21"/>
      <c r="DQ841" s="21"/>
      <c r="DR841" s="21"/>
      <c r="DS841" s="21"/>
      <c r="DT841" s="21"/>
      <c r="DU841" s="21"/>
      <c r="DV841" s="21"/>
    </row>
    <row r="842" spans="1:126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  <c r="BM842" s="21"/>
      <c r="BN842" s="21"/>
      <c r="BO842" s="21"/>
      <c r="BP842" s="21"/>
      <c r="BQ842" s="21"/>
      <c r="BR842" s="21"/>
      <c r="BS842" s="21"/>
      <c r="BT842" s="21"/>
      <c r="BU842" s="21"/>
      <c r="BV842" s="21"/>
      <c r="BW842" s="21"/>
      <c r="BX842" s="21"/>
      <c r="BY842" s="21"/>
      <c r="BZ842" s="21"/>
      <c r="CA842" s="21"/>
      <c r="CB842" s="21"/>
      <c r="CC842" s="21"/>
      <c r="CD842" s="21"/>
      <c r="CE842" s="21"/>
      <c r="CF842" s="21"/>
      <c r="CG842" s="21"/>
      <c r="CH842" s="21"/>
      <c r="CI842" s="21"/>
      <c r="CJ842" s="21"/>
      <c r="CK842" s="21"/>
      <c r="CL842" s="21"/>
      <c r="CM842" s="21"/>
      <c r="CN842" s="21"/>
      <c r="CO842" s="21"/>
      <c r="CP842" s="21"/>
      <c r="CQ842" s="21"/>
      <c r="CR842" s="21"/>
      <c r="CS842" s="21"/>
      <c r="CT842" s="21"/>
      <c r="CU842" s="21"/>
      <c r="CV842" s="21"/>
      <c r="CW842" s="21"/>
      <c r="CX842" s="21"/>
      <c r="CY842" s="21"/>
      <c r="CZ842" s="21"/>
      <c r="DA842" s="21"/>
      <c r="DB842" s="21"/>
      <c r="DC842" s="21"/>
      <c r="DD842" s="21"/>
      <c r="DE842" s="21"/>
      <c r="DF842" s="21"/>
      <c r="DG842" s="21"/>
      <c r="DH842" s="21"/>
      <c r="DI842" s="21"/>
      <c r="DJ842" s="21"/>
      <c r="DK842" s="21"/>
      <c r="DL842" s="21"/>
      <c r="DM842" s="21"/>
      <c r="DN842" s="21"/>
      <c r="DO842" s="21"/>
      <c r="DP842" s="21"/>
      <c r="DQ842" s="21"/>
      <c r="DR842" s="21"/>
      <c r="DS842" s="21"/>
      <c r="DT842" s="21"/>
      <c r="DU842" s="21"/>
      <c r="DV842" s="21"/>
    </row>
    <row r="843" spans="1:126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21"/>
      <c r="CA843" s="21"/>
      <c r="CB843" s="21"/>
      <c r="CC843" s="21"/>
      <c r="CD843" s="21"/>
      <c r="CE843" s="21"/>
      <c r="CF843" s="21"/>
      <c r="CG843" s="21"/>
      <c r="CH843" s="21"/>
      <c r="CI843" s="21"/>
      <c r="CJ843" s="21"/>
      <c r="CK843" s="21"/>
      <c r="CL843" s="21"/>
      <c r="CM843" s="21"/>
      <c r="CN843" s="21"/>
      <c r="CO843" s="21"/>
      <c r="CP843" s="21"/>
      <c r="CQ843" s="21"/>
      <c r="CR843" s="21"/>
      <c r="CS843" s="21"/>
      <c r="CT843" s="21"/>
      <c r="CU843" s="21"/>
      <c r="CV843" s="21"/>
      <c r="CW843" s="21"/>
      <c r="CX843" s="21"/>
      <c r="CY843" s="21"/>
      <c r="CZ843" s="21"/>
      <c r="DA843" s="21"/>
      <c r="DB843" s="21"/>
      <c r="DC843" s="21"/>
      <c r="DD843" s="21"/>
      <c r="DE843" s="21"/>
      <c r="DF843" s="21"/>
      <c r="DG843" s="21"/>
      <c r="DH843" s="21"/>
      <c r="DI843" s="21"/>
      <c r="DJ843" s="21"/>
      <c r="DK843" s="21"/>
      <c r="DL843" s="21"/>
      <c r="DM843" s="21"/>
      <c r="DN843" s="21"/>
      <c r="DO843" s="21"/>
      <c r="DP843" s="21"/>
      <c r="DQ843" s="21"/>
      <c r="DR843" s="21"/>
      <c r="DS843" s="21"/>
      <c r="DT843" s="21"/>
      <c r="DU843" s="21"/>
      <c r="DV843" s="21"/>
    </row>
    <row r="844" spans="1:126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21"/>
      <c r="CA844" s="21"/>
      <c r="CB844" s="21"/>
      <c r="CC844" s="21"/>
      <c r="CD844" s="21"/>
      <c r="CE844" s="21"/>
      <c r="CF844" s="21"/>
      <c r="CG844" s="21"/>
      <c r="CH844" s="21"/>
      <c r="CI844" s="21"/>
      <c r="CJ844" s="21"/>
      <c r="CK844" s="21"/>
      <c r="CL844" s="21"/>
      <c r="CM844" s="21"/>
      <c r="CN844" s="21"/>
      <c r="CO844" s="21"/>
      <c r="CP844" s="21"/>
      <c r="CQ844" s="21"/>
      <c r="CR844" s="21"/>
      <c r="CS844" s="21"/>
      <c r="CT844" s="21"/>
      <c r="CU844" s="21"/>
      <c r="CV844" s="21"/>
      <c r="CW844" s="21"/>
      <c r="CX844" s="21"/>
      <c r="CY844" s="21"/>
      <c r="CZ844" s="21"/>
      <c r="DA844" s="21"/>
      <c r="DB844" s="21"/>
      <c r="DC844" s="21"/>
      <c r="DD844" s="21"/>
      <c r="DE844" s="21"/>
      <c r="DF844" s="21"/>
      <c r="DG844" s="21"/>
      <c r="DH844" s="21"/>
      <c r="DI844" s="21"/>
      <c r="DJ844" s="21"/>
      <c r="DK844" s="21"/>
      <c r="DL844" s="21"/>
      <c r="DM844" s="21"/>
      <c r="DN844" s="21"/>
      <c r="DO844" s="21"/>
      <c r="DP844" s="21"/>
      <c r="DQ844" s="21"/>
      <c r="DR844" s="21"/>
      <c r="DS844" s="21"/>
      <c r="DT844" s="21"/>
      <c r="DU844" s="21"/>
      <c r="DV844" s="21"/>
    </row>
    <row r="845" spans="1:126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  <c r="BM845" s="21"/>
      <c r="BN845" s="21"/>
      <c r="BO845" s="21"/>
      <c r="BP845" s="21"/>
      <c r="BQ845" s="21"/>
      <c r="BR845" s="21"/>
      <c r="BS845" s="21"/>
      <c r="BT845" s="21"/>
      <c r="BU845" s="21"/>
      <c r="BV845" s="21"/>
      <c r="BW845" s="21"/>
      <c r="BX845" s="21"/>
      <c r="BY845" s="21"/>
      <c r="BZ845" s="21"/>
      <c r="CA845" s="21"/>
      <c r="CB845" s="21"/>
      <c r="CC845" s="21"/>
      <c r="CD845" s="21"/>
      <c r="CE845" s="21"/>
      <c r="CF845" s="21"/>
      <c r="CG845" s="21"/>
      <c r="CH845" s="21"/>
      <c r="CI845" s="21"/>
      <c r="CJ845" s="21"/>
      <c r="CK845" s="21"/>
      <c r="CL845" s="21"/>
      <c r="CM845" s="21"/>
      <c r="CN845" s="21"/>
      <c r="CO845" s="21"/>
      <c r="CP845" s="21"/>
      <c r="CQ845" s="21"/>
      <c r="CR845" s="21"/>
      <c r="CS845" s="21"/>
      <c r="CT845" s="21"/>
      <c r="CU845" s="21"/>
      <c r="CV845" s="21"/>
      <c r="CW845" s="21"/>
      <c r="CX845" s="21"/>
      <c r="CY845" s="21"/>
      <c r="CZ845" s="21"/>
      <c r="DA845" s="21"/>
      <c r="DB845" s="21"/>
      <c r="DC845" s="21"/>
      <c r="DD845" s="21"/>
      <c r="DE845" s="21"/>
      <c r="DF845" s="21"/>
      <c r="DG845" s="21"/>
      <c r="DH845" s="21"/>
      <c r="DI845" s="21"/>
      <c r="DJ845" s="21"/>
      <c r="DK845" s="21"/>
      <c r="DL845" s="21"/>
      <c r="DM845" s="21"/>
      <c r="DN845" s="21"/>
      <c r="DO845" s="21"/>
      <c r="DP845" s="21"/>
      <c r="DQ845" s="21"/>
      <c r="DR845" s="21"/>
      <c r="DS845" s="21"/>
      <c r="DT845" s="21"/>
      <c r="DU845" s="21"/>
      <c r="DV845" s="21"/>
    </row>
    <row r="846" spans="1:12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1"/>
      <c r="BW846" s="21"/>
      <c r="BX846" s="21"/>
      <c r="BY846" s="21"/>
      <c r="BZ846" s="21"/>
      <c r="CA846" s="21"/>
      <c r="CB846" s="21"/>
      <c r="CC846" s="21"/>
      <c r="CD846" s="21"/>
      <c r="CE846" s="21"/>
      <c r="CF846" s="21"/>
      <c r="CG846" s="21"/>
      <c r="CH846" s="21"/>
      <c r="CI846" s="21"/>
      <c r="CJ846" s="21"/>
      <c r="CK846" s="21"/>
      <c r="CL846" s="21"/>
      <c r="CM846" s="21"/>
      <c r="CN846" s="21"/>
      <c r="CO846" s="21"/>
      <c r="CP846" s="21"/>
      <c r="CQ846" s="21"/>
      <c r="CR846" s="21"/>
      <c r="CS846" s="21"/>
      <c r="CT846" s="21"/>
      <c r="CU846" s="21"/>
      <c r="CV846" s="21"/>
      <c r="CW846" s="21"/>
      <c r="CX846" s="21"/>
      <c r="CY846" s="21"/>
      <c r="CZ846" s="21"/>
      <c r="DA846" s="21"/>
      <c r="DB846" s="21"/>
      <c r="DC846" s="21"/>
      <c r="DD846" s="21"/>
      <c r="DE846" s="21"/>
      <c r="DF846" s="21"/>
      <c r="DG846" s="21"/>
      <c r="DH846" s="21"/>
      <c r="DI846" s="21"/>
      <c r="DJ846" s="21"/>
      <c r="DK846" s="21"/>
      <c r="DL846" s="21"/>
      <c r="DM846" s="21"/>
      <c r="DN846" s="21"/>
      <c r="DO846" s="21"/>
      <c r="DP846" s="21"/>
      <c r="DQ846" s="21"/>
      <c r="DR846" s="21"/>
      <c r="DS846" s="21"/>
      <c r="DT846" s="21"/>
      <c r="DU846" s="21"/>
      <c r="DV846" s="21"/>
    </row>
    <row r="847" spans="1:126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  <c r="BM847" s="21"/>
      <c r="BN847" s="21"/>
      <c r="BO847" s="21"/>
      <c r="BP847" s="21"/>
      <c r="BQ847" s="21"/>
      <c r="BR847" s="21"/>
      <c r="BS847" s="21"/>
      <c r="BT847" s="21"/>
      <c r="BU847" s="21"/>
      <c r="BV847" s="21"/>
      <c r="BW847" s="21"/>
      <c r="BX847" s="21"/>
      <c r="BY847" s="21"/>
      <c r="BZ847" s="21"/>
      <c r="CA847" s="21"/>
      <c r="CB847" s="21"/>
      <c r="CC847" s="21"/>
      <c r="CD847" s="21"/>
      <c r="CE847" s="21"/>
      <c r="CF847" s="21"/>
      <c r="CG847" s="21"/>
      <c r="CH847" s="21"/>
      <c r="CI847" s="21"/>
      <c r="CJ847" s="21"/>
      <c r="CK847" s="21"/>
      <c r="CL847" s="21"/>
      <c r="CM847" s="21"/>
      <c r="CN847" s="21"/>
      <c r="CO847" s="21"/>
      <c r="CP847" s="21"/>
      <c r="CQ847" s="21"/>
      <c r="CR847" s="21"/>
      <c r="CS847" s="21"/>
      <c r="CT847" s="21"/>
      <c r="CU847" s="21"/>
      <c r="CV847" s="21"/>
      <c r="CW847" s="21"/>
      <c r="CX847" s="21"/>
      <c r="CY847" s="21"/>
      <c r="CZ847" s="21"/>
      <c r="DA847" s="21"/>
      <c r="DB847" s="21"/>
      <c r="DC847" s="21"/>
      <c r="DD847" s="21"/>
      <c r="DE847" s="21"/>
      <c r="DF847" s="21"/>
      <c r="DG847" s="21"/>
      <c r="DH847" s="21"/>
      <c r="DI847" s="21"/>
      <c r="DJ847" s="21"/>
      <c r="DK847" s="21"/>
      <c r="DL847" s="21"/>
      <c r="DM847" s="21"/>
      <c r="DN847" s="21"/>
      <c r="DO847" s="21"/>
      <c r="DP847" s="21"/>
      <c r="DQ847" s="21"/>
      <c r="DR847" s="21"/>
      <c r="DS847" s="21"/>
      <c r="DT847" s="21"/>
      <c r="DU847" s="21"/>
      <c r="DV847" s="21"/>
    </row>
    <row r="848" spans="1:126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  <c r="BM848" s="21"/>
      <c r="BN848" s="21"/>
      <c r="BO848" s="21"/>
      <c r="BP848" s="21"/>
      <c r="BQ848" s="21"/>
      <c r="BR848" s="21"/>
      <c r="BS848" s="21"/>
      <c r="BT848" s="21"/>
      <c r="BU848" s="21"/>
      <c r="BV848" s="21"/>
      <c r="BW848" s="21"/>
      <c r="BX848" s="21"/>
      <c r="BY848" s="21"/>
      <c r="BZ848" s="21"/>
      <c r="CA848" s="21"/>
      <c r="CB848" s="21"/>
      <c r="CC848" s="21"/>
      <c r="CD848" s="21"/>
      <c r="CE848" s="21"/>
      <c r="CF848" s="21"/>
      <c r="CG848" s="21"/>
      <c r="CH848" s="21"/>
      <c r="CI848" s="21"/>
      <c r="CJ848" s="21"/>
      <c r="CK848" s="21"/>
      <c r="CL848" s="21"/>
      <c r="CM848" s="21"/>
      <c r="CN848" s="21"/>
      <c r="CO848" s="21"/>
      <c r="CP848" s="21"/>
      <c r="CQ848" s="21"/>
      <c r="CR848" s="21"/>
      <c r="CS848" s="21"/>
      <c r="CT848" s="21"/>
      <c r="CU848" s="21"/>
      <c r="CV848" s="21"/>
      <c r="CW848" s="21"/>
      <c r="CX848" s="21"/>
      <c r="CY848" s="21"/>
      <c r="CZ848" s="21"/>
      <c r="DA848" s="21"/>
      <c r="DB848" s="21"/>
      <c r="DC848" s="21"/>
      <c r="DD848" s="21"/>
      <c r="DE848" s="21"/>
      <c r="DF848" s="21"/>
      <c r="DG848" s="21"/>
      <c r="DH848" s="21"/>
      <c r="DI848" s="21"/>
      <c r="DJ848" s="21"/>
      <c r="DK848" s="21"/>
      <c r="DL848" s="21"/>
      <c r="DM848" s="21"/>
      <c r="DN848" s="21"/>
      <c r="DO848" s="21"/>
      <c r="DP848" s="21"/>
      <c r="DQ848" s="21"/>
      <c r="DR848" s="21"/>
      <c r="DS848" s="21"/>
      <c r="DT848" s="21"/>
      <c r="DU848" s="21"/>
      <c r="DV848" s="21"/>
    </row>
    <row r="849" spans="1:126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  <c r="BM849" s="21"/>
      <c r="BN849" s="21"/>
      <c r="BO849" s="21"/>
      <c r="BP849" s="21"/>
      <c r="BQ849" s="21"/>
      <c r="BR849" s="21"/>
      <c r="BS849" s="21"/>
      <c r="BT849" s="21"/>
      <c r="BU849" s="21"/>
      <c r="BV849" s="21"/>
      <c r="BW849" s="21"/>
      <c r="BX849" s="21"/>
      <c r="BY849" s="21"/>
      <c r="BZ849" s="21"/>
      <c r="CA849" s="21"/>
      <c r="CB849" s="21"/>
      <c r="CC849" s="21"/>
      <c r="CD849" s="21"/>
      <c r="CE849" s="21"/>
      <c r="CF849" s="21"/>
      <c r="CG849" s="21"/>
      <c r="CH849" s="21"/>
      <c r="CI849" s="21"/>
      <c r="CJ849" s="21"/>
      <c r="CK849" s="21"/>
      <c r="CL849" s="21"/>
      <c r="CM849" s="21"/>
      <c r="CN849" s="21"/>
      <c r="CO849" s="21"/>
      <c r="CP849" s="21"/>
      <c r="CQ849" s="21"/>
      <c r="CR849" s="21"/>
      <c r="CS849" s="21"/>
      <c r="CT849" s="21"/>
      <c r="CU849" s="21"/>
      <c r="CV849" s="21"/>
      <c r="CW849" s="21"/>
      <c r="CX849" s="21"/>
      <c r="CY849" s="21"/>
      <c r="CZ849" s="21"/>
      <c r="DA849" s="21"/>
      <c r="DB849" s="21"/>
      <c r="DC849" s="21"/>
      <c r="DD849" s="21"/>
      <c r="DE849" s="21"/>
      <c r="DF849" s="21"/>
      <c r="DG849" s="21"/>
      <c r="DH849" s="21"/>
      <c r="DI849" s="21"/>
      <c r="DJ849" s="21"/>
      <c r="DK849" s="21"/>
      <c r="DL849" s="21"/>
      <c r="DM849" s="21"/>
      <c r="DN849" s="21"/>
      <c r="DO849" s="21"/>
      <c r="DP849" s="21"/>
      <c r="DQ849" s="21"/>
      <c r="DR849" s="21"/>
      <c r="DS849" s="21"/>
      <c r="DT849" s="21"/>
      <c r="DU849" s="21"/>
      <c r="DV849" s="21"/>
    </row>
    <row r="850" spans="1:126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  <c r="BM850" s="21"/>
      <c r="BN850" s="21"/>
      <c r="BO850" s="21"/>
      <c r="BP850" s="21"/>
      <c r="BQ850" s="21"/>
      <c r="BR850" s="21"/>
      <c r="BS850" s="21"/>
      <c r="BT850" s="21"/>
      <c r="BU850" s="21"/>
      <c r="BV850" s="21"/>
      <c r="BW850" s="21"/>
      <c r="BX850" s="21"/>
      <c r="BY850" s="21"/>
      <c r="BZ850" s="21"/>
      <c r="CA850" s="21"/>
      <c r="CB850" s="21"/>
      <c r="CC850" s="21"/>
      <c r="CD850" s="21"/>
      <c r="CE850" s="21"/>
      <c r="CF850" s="21"/>
      <c r="CG850" s="21"/>
      <c r="CH850" s="21"/>
      <c r="CI850" s="21"/>
      <c r="CJ850" s="21"/>
      <c r="CK850" s="21"/>
      <c r="CL850" s="21"/>
      <c r="CM850" s="21"/>
      <c r="CN850" s="21"/>
      <c r="CO850" s="21"/>
      <c r="CP850" s="21"/>
      <c r="CQ850" s="21"/>
      <c r="CR850" s="21"/>
      <c r="CS850" s="21"/>
      <c r="CT850" s="21"/>
      <c r="CU850" s="21"/>
      <c r="CV850" s="21"/>
      <c r="CW850" s="21"/>
      <c r="CX850" s="21"/>
      <c r="CY850" s="21"/>
      <c r="CZ850" s="21"/>
      <c r="DA850" s="21"/>
      <c r="DB850" s="21"/>
      <c r="DC850" s="21"/>
      <c r="DD850" s="21"/>
      <c r="DE850" s="21"/>
      <c r="DF850" s="21"/>
      <c r="DG850" s="21"/>
      <c r="DH850" s="21"/>
      <c r="DI850" s="21"/>
      <c r="DJ850" s="21"/>
      <c r="DK850" s="21"/>
      <c r="DL850" s="21"/>
      <c r="DM850" s="21"/>
      <c r="DN850" s="21"/>
      <c r="DO850" s="21"/>
      <c r="DP850" s="21"/>
      <c r="DQ850" s="21"/>
      <c r="DR850" s="21"/>
      <c r="DS850" s="21"/>
      <c r="DT850" s="21"/>
      <c r="DU850" s="21"/>
      <c r="DV850" s="21"/>
    </row>
    <row r="851" spans="1:126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  <c r="BM851" s="21"/>
      <c r="BN851" s="21"/>
      <c r="BO851" s="21"/>
      <c r="BP851" s="21"/>
      <c r="BQ851" s="21"/>
      <c r="BR851" s="21"/>
      <c r="BS851" s="21"/>
      <c r="BT851" s="21"/>
      <c r="BU851" s="21"/>
      <c r="BV851" s="21"/>
      <c r="BW851" s="21"/>
      <c r="BX851" s="21"/>
      <c r="BY851" s="21"/>
      <c r="BZ851" s="21"/>
      <c r="CA851" s="21"/>
      <c r="CB851" s="21"/>
      <c r="CC851" s="21"/>
      <c r="CD851" s="21"/>
      <c r="CE851" s="21"/>
      <c r="CF851" s="21"/>
      <c r="CG851" s="21"/>
      <c r="CH851" s="21"/>
      <c r="CI851" s="21"/>
      <c r="CJ851" s="21"/>
      <c r="CK851" s="21"/>
      <c r="CL851" s="21"/>
      <c r="CM851" s="21"/>
      <c r="CN851" s="21"/>
      <c r="CO851" s="21"/>
      <c r="CP851" s="21"/>
      <c r="CQ851" s="21"/>
      <c r="CR851" s="21"/>
      <c r="CS851" s="21"/>
      <c r="CT851" s="21"/>
      <c r="CU851" s="21"/>
      <c r="CV851" s="21"/>
      <c r="CW851" s="21"/>
      <c r="CX851" s="21"/>
      <c r="CY851" s="21"/>
      <c r="CZ851" s="21"/>
      <c r="DA851" s="21"/>
      <c r="DB851" s="21"/>
      <c r="DC851" s="21"/>
      <c r="DD851" s="21"/>
      <c r="DE851" s="21"/>
      <c r="DF851" s="21"/>
      <c r="DG851" s="21"/>
      <c r="DH851" s="21"/>
      <c r="DI851" s="21"/>
      <c r="DJ851" s="21"/>
      <c r="DK851" s="21"/>
      <c r="DL851" s="21"/>
      <c r="DM851" s="21"/>
      <c r="DN851" s="21"/>
      <c r="DO851" s="21"/>
      <c r="DP851" s="21"/>
      <c r="DQ851" s="21"/>
      <c r="DR851" s="21"/>
      <c r="DS851" s="21"/>
      <c r="DT851" s="21"/>
      <c r="DU851" s="21"/>
      <c r="DV851" s="21"/>
    </row>
    <row r="852" spans="1:126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  <c r="BM852" s="21"/>
      <c r="BN852" s="21"/>
      <c r="BO852" s="21"/>
      <c r="BP852" s="21"/>
      <c r="BQ852" s="21"/>
      <c r="BR852" s="21"/>
      <c r="BS852" s="21"/>
      <c r="BT852" s="21"/>
      <c r="BU852" s="21"/>
      <c r="BV852" s="21"/>
      <c r="BW852" s="21"/>
      <c r="BX852" s="21"/>
      <c r="BY852" s="21"/>
      <c r="BZ852" s="21"/>
      <c r="CA852" s="21"/>
      <c r="CB852" s="21"/>
      <c r="CC852" s="21"/>
      <c r="CD852" s="21"/>
      <c r="CE852" s="21"/>
      <c r="CF852" s="21"/>
      <c r="CG852" s="21"/>
      <c r="CH852" s="21"/>
      <c r="CI852" s="21"/>
      <c r="CJ852" s="21"/>
      <c r="CK852" s="21"/>
      <c r="CL852" s="21"/>
      <c r="CM852" s="21"/>
      <c r="CN852" s="21"/>
      <c r="CO852" s="21"/>
      <c r="CP852" s="21"/>
      <c r="CQ852" s="21"/>
      <c r="CR852" s="21"/>
      <c r="CS852" s="21"/>
      <c r="CT852" s="21"/>
      <c r="CU852" s="21"/>
      <c r="CV852" s="21"/>
      <c r="CW852" s="21"/>
      <c r="CX852" s="21"/>
      <c r="CY852" s="21"/>
      <c r="CZ852" s="21"/>
      <c r="DA852" s="21"/>
      <c r="DB852" s="21"/>
      <c r="DC852" s="21"/>
      <c r="DD852" s="21"/>
      <c r="DE852" s="21"/>
      <c r="DF852" s="21"/>
      <c r="DG852" s="21"/>
      <c r="DH852" s="21"/>
      <c r="DI852" s="21"/>
      <c r="DJ852" s="21"/>
      <c r="DK852" s="21"/>
      <c r="DL852" s="21"/>
      <c r="DM852" s="21"/>
      <c r="DN852" s="21"/>
      <c r="DO852" s="21"/>
      <c r="DP852" s="21"/>
      <c r="DQ852" s="21"/>
      <c r="DR852" s="21"/>
      <c r="DS852" s="21"/>
      <c r="DT852" s="21"/>
      <c r="DU852" s="21"/>
      <c r="DV852" s="21"/>
    </row>
    <row r="853" spans="1:126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  <c r="BM853" s="21"/>
      <c r="BN853" s="21"/>
      <c r="BO853" s="21"/>
      <c r="BP853" s="21"/>
      <c r="BQ853" s="21"/>
      <c r="BR853" s="21"/>
      <c r="BS853" s="21"/>
      <c r="BT853" s="21"/>
      <c r="BU853" s="21"/>
      <c r="BV853" s="21"/>
      <c r="BW853" s="21"/>
      <c r="BX853" s="21"/>
      <c r="BY853" s="21"/>
      <c r="BZ853" s="21"/>
      <c r="CA853" s="21"/>
      <c r="CB853" s="21"/>
      <c r="CC853" s="21"/>
      <c r="CD853" s="21"/>
      <c r="CE853" s="21"/>
      <c r="CF853" s="21"/>
      <c r="CG853" s="21"/>
      <c r="CH853" s="21"/>
      <c r="CI853" s="21"/>
      <c r="CJ853" s="21"/>
      <c r="CK853" s="21"/>
      <c r="CL853" s="21"/>
      <c r="CM853" s="21"/>
      <c r="CN853" s="21"/>
      <c r="CO853" s="21"/>
      <c r="CP853" s="21"/>
      <c r="CQ853" s="21"/>
      <c r="CR853" s="21"/>
      <c r="CS853" s="21"/>
      <c r="CT853" s="21"/>
      <c r="CU853" s="21"/>
      <c r="CV853" s="21"/>
      <c r="CW853" s="21"/>
      <c r="CX853" s="21"/>
      <c r="CY853" s="21"/>
      <c r="CZ853" s="21"/>
      <c r="DA853" s="21"/>
      <c r="DB853" s="21"/>
      <c r="DC853" s="21"/>
      <c r="DD853" s="21"/>
      <c r="DE853" s="21"/>
      <c r="DF853" s="21"/>
      <c r="DG853" s="21"/>
      <c r="DH853" s="21"/>
      <c r="DI853" s="21"/>
      <c r="DJ853" s="21"/>
      <c r="DK853" s="21"/>
      <c r="DL853" s="21"/>
      <c r="DM853" s="21"/>
      <c r="DN853" s="21"/>
      <c r="DO853" s="21"/>
      <c r="DP853" s="21"/>
      <c r="DQ853" s="21"/>
      <c r="DR853" s="21"/>
      <c r="DS853" s="21"/>
      <c r="DT853" s="21"/>
      <c r="DU853" s="21"/>
      <c r="DV853" s="21"/>
    </row>
    <row r="854" spans="1:126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  <c r="BM854" s="21"/>
      <c r="BN854" s="21"/>
      <c r="BO854" s="21"/>
      <c r="BP854" s="21"/>
      <c r="BQ854" s="21"/>
      <c r="BR854" s="21"/>
      <c r="BS854" s="21"/>
      <c r="BT854" s="21"/>
      <c r="BU854" s="21"/>
      <c r="BV854" s="21"/>
      <c r="BW854" s="21"/>
      <c r="BX854" s="21"/>
      <c r="BY854" s="21"/>
      <c r="BZ854" s="21"/>
      <c r="CA854" s="21"/>
      <c r="CB854" s="21"/>
      <c r="CC854" s="21"/>
      <c r="CD854" s="21"/>
      <c r="CE854" s="21"/>
      <c r="CF854" s="21"/>
      <c r="CG854" s="21"/>
      <c r="CH854" s="21"/>
      <c r="CI854" s="21"/>
      <c r="CJ854" s="21"/>
      <c r="CK854" s="21"/>
      <c r="CL854" s="21"/>
      <c r="CM854" s="21"/>
      <c r="CN854" s="21"/>
      <c r="CO854" s="21"/>
      <c r="CP854" s="21"/>
      <c r="CQ854" s="21"/>
      <c r="CR854" s="21"/>
      <c r="CS854" s="21"/>
      <c r="CT854" s="21"/>
      <c r="CU854" s="21"/>
      <c r="CV854" s="21"/>
      <c r="CW854" s="21"/>
      <c r="CX854" s="21"/>
      <c r="CY854" s="21"/>
      <c r="CZ854" s="21"/>
      <c r="DA854" s="21"/>
      <c r="DB854" s="21"/>
      <c r="DC854" s="21"/>
      <c r="DD854" s="21"/>
      <c r="DE854" s="21"/>
      <c r="DF854" s="21"/>
      <c r="DG854" s="21"/>
      <c r="DH854" s="21"/>
      <c r="DI854" s="21"/>
      <c r="DJ854" s="21"/>
      <c r="DK854" s="21"/>
      <c r="DL854" s="21"/>
      <c r="DM854" s="21"/>
      <c r="DN854" s="21"/>
      <c r="DO854" s="21"/>
      <c r="DP854" s="21"/>
      <c r="DQ854" s="21"/>
      <c r="DR854" s="21"/>
      <c r="DS854" s="21"/>
      <c r="DT854" s="21"/>
      <c r="DU854" s="21"/>
      <c r="DV854" s="21"/>
    </row>
    <row r="855" spans="1:126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  <c r="BM855" s="21"/>
      <c r="BN855" s="21"/>
      <c r="BO855" s="21"/>
      <c r="BP855" s="21"/>
      <c r="BQ855" s="21"/>
      <c r="BR855" s="21"/>
      <c r="BS855" s="21"/>
      <c r="BT855" s="21"/>
      <c r="BU855" s="21"/>
      <c r="BV855" s="21"/>
      <c r="BW855" s="21"/>
      <c r="BX855" s="21"/>
      <c r="BY855" s="21"/>
      <c r="BZ855" s="21"/>
      <c r="CA855" s="21"/>
      <c r="CB855" s="21"/>
      <c r="CC855" s="21"/>
      <c r="CD855" s="21"/>
      <c r="CE855" s="21"/>
      <c r="CF855" s="21"/>
      <c r="CG855" s="21"/>
      <c r="CH855" s="21"/>
      <c r="CI855" s="21"/>
      <c r="CJ855" s="21"/>
      <c r="CK855" s="21"/>
      <c r="CL855" s="21"/>
      <c r="CM855" s="21"/>
      <c r="CN855" s="21"/>
      <c r="CO855" s="21"/>
      <c r="CP855" s="21"/>
      <c r="CQ855" s="21"/>
      <c r="CR855" s="21"/>
      <c r="CS855" s="21"/>
      <c r="CT855" s="21"/>
      <c r="CU855" s="21"/>
      <c r="CV855" s="21"/>
      <c r="CW855" s="21"/>
      <c r="CX855" s="21"/>
      <c r="CY855" s="21"/>
      <c r="CZ855" s="21"/>
      <c r="DA855" s="21"/>
      <c r="DB855" s="21"/>
      <c r="DC855" s="21"/>
      <c r="DD855" s="21"/>
      <c r="DE855" s="21"/>
      <c r="DF855" s="21"/>
      <c r="DG855" s="21"/>
      <c r="DH855" s="21"/>
      <c r="DI855" s="21"/>
      <c r="DJ855" s="21"/>
      <c r="DK855" s="21"/>
      <c r="DL855" s="21"/>
      <c r="DM855" s="21"/>
      <c r="DN855" s="21"/>
      <c r="DO855" s="21"/>
      <c r="DP855" s="21"/>
      <c r="DQ855" s="21"/>
      <c r="DR855" s="21"/>
      <c r="DS855" s="21"/>
      <c r="DT855" s="21"/>
      <c r="DU855" s="21"/>
      <c r="DV855" s="21"/>
    </row>
    <row r="856" spans="1:12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  <c r="BM856" s="21"/>
      <c r="BN856" s="21"/>
      <c r="BO856" s="21"/>
      <c r="BP856" s="21"/>
      <c r="BQ856" s="21"/>
      <c r="BR856" s="21"/>
      <c r="BS856" s="21"/>
      <c r="BT856" s="21"/>
      <c r="BU856" s="21"/>
      <c r="BV856" s="21"/>
      <c r="BW856" s="21"/>
      <c r="BX856" s="21"/>
      <c r="BY856" s="21"/>
      <c r="BZ856" s="21"/>
      <c r="CA856" s="21"/>
      <c r="CB856" s="21"/>
      <c r="CC856" s="21"/>
      <c r="CD856" s="21"/>
      <c r="CE856" s="21"/>
      <c r="CF856" s="21"/>
      <c r="CG856" s="21"/>
      <c r="CH856" s="21"/>
      <c r="CI856" s="21"/>
      <c r="CJ856" s="21"/>
      <c r="CK856" s="21"/>
      <c r="CL856" s="21"/>
      <c r="CM856" s="21"/>
      <c r="CN856" s="21"/>
      <c r="CO856" s="21"/>
      <c r="CP856" s="21"/>
      <c r="CQ856" s="21"/>
      <c r="CR856" s="21"/>
      <c r="CS856" s="21"/>
      <c r="CT856" s="21"/>
      <c r="CU856" s="21"/>
      <c r="CV856" s="21"/>
      <c r="CW856" s="21"/>
      <c r="CX856" s="21"/>
      <c r="CY856" s="21"/>
      <c r="CZ856" s="21"/>
      <c r="DA856" s="21"/>
      <c r="DB856" s="21"/>
      <c r="DC856" s="21"/>
      <c r="DD856" s="21"/>
      <c r="DE856" s="21"/>
      <c r="DF856" s="21"/>
      <c r="DG856" s="21"/>
      <c r="DH856" s="21"/>
      <c r="DI856" s="21"/>
      <c r="DJ856" s="21"/>
      <c r="DK856" s="21"/>
      <c r="DL856" s="21"/>
      <c r="DM856" s="21"/>
      <c r="DN856" s="21"/>
      <c r="DO856" s="21"/>
      <c r="DP856" s="21"/>
      <c r="DQ856" s="21"/>
      <c r="DR856" s="21"/>
      <c r="DS856" s="21"/>
      <c r="DT856" s="21"/>
      <c r="DU856" s="21"/>
      <c r="DV856" s="21"/>
    </row>
    <row r="857" spans="1:126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1"/>
      <c r="BX857" s="21"/>
      <c r="BY857" s="21"/>
      <c r="BZ857" s="21"/>
      <c r="CA857" s="21"/>
      <c r="CB857" s="21"/>
      <c r="CC857" s="21"/>
      <c r="CD857" s="21"/>
      <c r="CE857" s="21"/>
      <c r="CF857" s="21"/>
      <c r="CG857" s="21"/>
      <c r="CH857" s="21"/>
      <c r="CI857" s="21"/>
      <c r="CJ857" s="21"/>
      <c r="CK857" s="21"/>
      <c r="CL857" s="21"/>
      <c r="CM857" s="21"/>
      <c r="CN857" s="21"/>
      <c r="CO857" s="21"/>
      <c r="CP857" s="21"/>
      <c r="CQ857" s="21"/>
      <c r="CR857" s="21"/>
      <c r="CS857" s="21"/>
      <c r="CT857" s="21"/>
      <c r="CU857" s="21"/>
      <c r="CV857" s="21"/>
      <c r="CW857" s="21"/>
      <c r="CX857" s="21"/>
      <c r="CY857" s="21"/>
      <c r="CZ857" s="21"/>
      <c r="DA857" s="21"/>
      <c r="DB857" s="21"/>
      <c r="DC857" s="21"/>
      <c r="DD857" s="21"/>
      <c r="DE857" s="21"/>
      <c r="DF857" s="21"/>
      <c r="DG857" s="21"/>
      <c r="DH857" s="21"/>
      <c r="DI857" s="21"/>
      <c r="DJ857" s="21"/>
      <c r="DK857" s="21"/>
      <c r="DL857" s="21"/>
      <c r="DM857" s="21"/>
      <c r="DN857" s="21"/>
      <c r="DO857" s="21"/>
      <c r="DP857" s="21"/>
      <c r="DQ857" s="21"/>
      <c r="DR857" s="21"/>
      <c r="DS857" s="21"/>
      <c r="DT857" s="21"/>
      <c r="DU857" s="21"/>
      <c r="DV857" s="21"/>
    </row>
    <row r="858" spans="1:126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  <c r="BM858" s="21"/>
      <c r="BN858" s="21"/>
      <c r="BO858" s="21"/>
      <c r="BP858" s="21"/>
      <c r="BQ858" s="21"/>
      <c r="BR858" s="21"/>
      <c r="BS858" s="21"/>
      <c r="BT858" s="21"/>
      <c r="BU858" s="21"/>
      <c r="BV858" s="21"/>
      <c r="BW858" s="21"/>
      <c r="BX858" s="21"/>
      <c r="BY858" s="21"/>
      <c r="BZ858" s="21"/>
      <c r="CA858" s="21"/>
      <c r="CB858" s="21"/>
      <c r="CC858" s="21"/>
      <c r="CD858" s="21"/>
      <c r="CE858" s="21"/>
      <c r="CF858" s="21"/>
      <c r="CG858" s="21"/>
      <c r="CH858" s="21"/>
      <c r="CI858" s="21"/>
      <c r="CJ858" s="21"/>
      <c r="CK858" s="21"/>
      <c r="CL858" s="21"/>
      <c r="CM858" s="21"/>
      <c r="CN858" s="21"/>
      <c r="CO858" s="21"/>
      <c r="CP858" s="21"/>
      <c r="CQ858" s="21"/>
      <c r="CR858" s="21"/>
      <c r="CS858" s="21"/>
      <c r="CT858" s="21"/>
      <c r="CU858" s="21"/>
      <c r="CV858" s="21"/>
      <c r="CW858" s="21"/>
      <c r="CX858" s="21"/>
      <c r="CY858" s="21"/>
      <c r="CZ858" s="21"/>
      <c r="DA858" s="21"/>
      <c r="DB858" s="21"/>
      <c r="DC858" s="21"/>
      <c r="DD858" s="21"/>
      <c r="DE858" s="21"/>
      <c r="DF858" s="21"/>
      <c r="DG858" s="21"/>
      <c r="DH858" s="21"/>
      <c r="DI858" s="21"/>
      <c r="DJ858" s="21"/>
      <c r="DK858" s="21"/>
      <c r="DL858" s="21"/>
      <c r="DM858" s="21"/>
      <c r="DN858" s="21"/>
      <c r="DO858" s="21"/>
      <c r="DP858" s="21"/>
      <c r="DQ858" s="21"/>
      <c r="DR858" s="21"/>
      <c r="DS858" s="21"/>
      <c r="DT858" s="21"/>
      <c r="DU858" s="21"/>
      <c r="DV858" s="21"/>
    </row>
    <row r="859" spans="1:126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  <c r="BM859" s="21"/>
      <c r="BN859" s="21"/>
      <c r="BO859" s="21"/>
      <c r="BP859" s="21"/>
      <c r="BQ859" s="21"/>
      <c r="BR859" s="21"/>
      <c r="BS859" s="21"/>
      <c r="BT859" s="21"/>
      <c r="BU859" s="21"/>
      <c r="BV859" s="21"/>
      <c r="BW859" s="21"/>
      <c r="BX859" s="21"/>
      <c r="BY859" s="21"/>
      <c r="BZ859" s="21"/>
      <c r="CA859" s="21"/>
      <c r="CB859" s="21"/>
      <c r="CC859" s="21"/>
      <c r="CD859" s="21"/>
      <c r="CE859" s="21"/>
      <c r="CF859" s="21"/>
      <c r="CG859" s="21"/>
      <c r="CH859" s="21"/>
      <c r="CI859" s="21"/>
      <c r="CJ859" s="21"/>
      <c r="CK859" s="21"/>
      <c r="CL859" s="21"/>
      <c r="CM859" s="21"/>
      <c r="CN859" s="21"/>
      <c r="CO859" s="21"/>
      <c r="CP859" s="21"/>
      <c r="CQ859" s="21"/>
      <c r="CR859" s="21"/>
      <c r="CS859" s="21"/>
      <c r="CT859" s="21"/>
      <c r="CU859" s="21"/>
      <c r="CV859" s="21"/>
      <c r="CW859" s="21"/>
      <c r="CX859" s="21"/>
      <c r="CY859" s="21"/>
      <c r="CZ859" s="21"/>
      <c r="DA859" s="21"/>
      <c r="DB859" s="21"/>
      <c r="DC859" s="21"/>
      <c r="DD859" s="21"/>
      <c r="DE859" s="21"/>
      <c r="DF859" s="21"/>
      <c r="DG859" s="21"/>
      <c r="DH859" s="21"/>
      <c r="DI859" s="21"/>
      <c r="DJ859" s="21"/>
      <c r="DK859" s="21"/>
      <c r="DL859" s="21"/>
      <c r="DM859" s="21"/>
      <c r="DN859" s="21"/>
      <c r="DO859" s="21"/>
      <c r="DP859" s="21"/>
      <c r="DQ859" s="21"/>
      <c r="DR859" s="21"/>
      <c r="DS859" s="21"/>
      <c r="DT859" s="21"/>
      <c r="DU859" s="21"/>
      <c r="DV859" s="21"/>
    </row>
    <row r="860" spans="1:126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  <c r="BM860" s="21"/>
      <c r="BN860" s="21"/>
      <c r="BO860" s="21"/>
      <c r="BP860" s="21"/>
      <c r="BQ860" s="21"/>
      <c r="BR860" s="21"/>
      <c r="BS860" s="21"/>
      <c r="BT860" s="21"/>
      <c r="BU860" s="21"/>
      <c r="BV860" s="21"/>
      <c r="BW860" s="21"/>
      <c r="BX860" s="21"/>
      <c r="BY860" s="21"/>
      <c r="BZ860" s="21"/>
      <c r="CA860" s="21"/>
      <c r="CB860" s="21"/>
      <c r="CC860" s="21"/>
      <c r="CD860" s="21"/>
      <c r="CE860" s="21"/>
      <c r="CF860" s="21"/>
      <c r="CG860" s="21"/>
      <c r="CH860" s="21"/>
      <c r="CI860" s="21"/>
      <c r="CJ860" s="21"/>
      <c r="CK860" s="21"/>
      <c r="CL860" s="21"/>
      <c r="CM860" s="21"/>
      <c r="CN860" s="21"/>
      <c r="CO860" s="21"/>
      <c r="CP860" s="21"/>
      <c r="CQ860" s="21"/>
      <c r="CR860" s="21"/>
      <c r="CS860" s="21"/>
      <c r="CT860" s="21"/>
      <c r="CU860" s="21"/>
      <c r="CV860" s="21"/>
      <c r="CW860" s="21"/>
      <c r="CX860" s="21"/>
      <c r="CY860" s="21"/>
      <c r="CZ860" s="21"/>
      <c r="DA860" s="21"/>
      <c r="DB860" s="21"/>
      <c r="DC860" s="21"/>
      <c r="DD860" s="21"/>
      <c r="DE860" s="21"/>
      <c r="DF860" s="21"/>
      <c r="DG860" s="21"/>
      <c r="DH860" s="21"/>
      <c r="DI860" s="21"/>
      <c r="DJ860" s="21"/>
      <c r="DK860" s="21"/>
      <c r="DL860" s="21"/>
      <c r="DM860" s="21"/>
      <c r="DN860" s="21"/>
      <c r="DO860" s="21"/>
      <c r="DP860" s="21"/>
      <c r="DQ860" s="21"/>
      <c r="DR860" s="21"/>
      <c r="DS860" s="21"/>
      <c r="DT860" s="21"/>
      <c r="DU860" s="21"/>
      <c r="DV860" s="21"/>
    </row>
    <row r="861" spans="1:126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  <c r="BM861" s="21"/>
      <c r="BN861" s="21"/>
      <c r="BO861" s="21"/>
      <c r="BP861" s="21"/>
      <c r="BQ861" s="21"/>
      <c r="BR861" s="21"/>
      <c r="BS861" s="21"/>
      <c r="BT861" s="21"/>
      <c r="BU861" s="21"/>
      <c r="BV861" s="21"/>
      <c r="BW861" s="21"/>
      <c r="BX861" s="21"/>
      <c r="BY861" s="21"/>
      <c r="BZ861" s="21"/>
      <c r="CA861" s="21"/>
      <c r="CB861" s="21"/>
      <c r="CC861" s="21"/>
      <c r="CD861" s="21"/>
      <c r="CE861" s="21"/>
      <c r="CF861" s="21"/>
      <c r="CG861" s="21"/>
      <c r="CH861" s="21"/>
      <c r="CI861" s="21"/>
      <c r="CJ861" s="21"/>
      <c r="CK861" s="21"/>
      <c r="CL861" s="21"/>
      <c r="CM861" s="21"/>
      <c r="CN861" s="21"/>
      <c r="CO861" s="21"/>
      <c r="CP861" s="21"/>
      <c r="CQ861" s="21"/>
      <c r="CR861" s="21"/>
      <c r="CS861" s="21"/>
      <c r="CT861" s="21"/>
      <c r="CU861" s="21"/>
      <c r="CV861" s="21"/>
      <c r="CW861" s="21"/>
      <c r="CX861" s="21"/>
      <c r="CY861" s="21"/>
      <c r="CZ861" s="21"/>
      <c r="DA861" s="21"/>
      <c r="DB861" s="21"/>
      <c r="DC861" s="21"/>
      <c r="DD861" s="21"/>
      <c r="DE861" s="21"/>
      <c r="DF861" s="21"/>
      <c r="DG861" s="21"/>
      <c r="DH861" s="21"/>
      <c r="DI861" s="21"/>
      <c r="DJ861" s="21"/>
      <c r="DK861" s="21"/>
      <c r="DL861" s="21"/>
      <c r="DM861" s="21"/>
      <c r="DN861" s="21"/>
      <c r="DO861" s="21"/>
      <c r="DP861" s="21"/>
      <c r="DQ861" s="21"/>
      <c r="DR861" s="21"/>
      <c r="DS861" s="21"/>
      <c r="DT861" s="21"/>
      <c r="DU861" s="21"/>
      <c r="DV861" s="21"/>
    </row>
    <row r="862" spans="1:126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  <c r="BM862" s="21"/>
      <c r="BN862" s="21"/>
      <c r="BO862" s="21"/>
      <c r="BP862" s="21"/>
      <c r="BQ862" s="21"/>
      <c r="BR862" s="21"/>
      <c r="BS862" s="21"/>
      <c r="BT862" s="21"/>
      <c r="BU862" s="21"/>
      <c r="BV862" s="21"/>
      <c r="BW862" s="21"/>
      <c r="BX862" s="21"/>
      <c r="BY862" s="21"/>
      <c r="BZ862" s="21"/>
      <c r="CA862" s="21"/>
      <c r="CB862" s="21"/>
      <c r="CC862" s="21"/>
      <c r="CD862" s="21"/>
      <c r="CE862" s="21"/>
      <c r="CF862" s="21"/>
      <c r="CG862" s="21"/>
      <c r="CH862" s="21"/>
      <c r="CI862" s="21"/>
      <c r="CJ862" s="21"/>
      <c r="CK862" s="21"/>
      <c r="CL862" s="21"/>
      <c r="CM862" s="21"/>
      <c r="CN862" s="21"/>
      <c r="CO862" s="21"/>
      <c r="CP862" s="21"/>
      <c r="CQ862" s="21"/>
      <c r="CR862" s="21"/>
      <c r="CS862" s="21"/>
      <c r="CT862" s="21"/>
      <c r="CU862" s="21"/>
      <c r="CV862" s="21"/>
      <c r="CW862" s="21"/>
      <c r="CX862" s="21"/>
      <c r="CY862" s="21"/>
      <c r="CZ862" s="21"/>
      <c r="DA862" s="21"/>
      <c r="DB862" s="21"/>
      <c r="DC862" s="21"/>
      <c r="DD862" s="21"/>
      <c r="DE862" s="21"/>
      <c r="DF862" s="21"/>
      <c r="DG862" s="21"/>
      <c r="DH862" s="21"/>
      <c r="DI862" s="21"/>
      <c r="DJ862" s="21"/>
      <c r="DK862" s="21"/>
      <c r="DL862" s="21"/>
      <c r="DM862" s="21"/>
      <c r="DN862" s="21"/>
      <c r="DO862" s="21"/>
      <c r="DP862" s="21"/>
      <c r="DQ862" s="21"/>
      <c r="DR862" s="21"/>
      <c r="DS862" s="21"/>
      <c r="DT862" s="21"/>
      <c r="DU862" s="21"/>
      <c r="DV862" s="21"/>
    </row>
    <row r="863" spans="1:126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21"/>
      <c r="CA863" s="21"/>
      <c r="CB863" s="21"/>
      <c r="CC863" s="21"/>
      <c r="CD863" s="21"/>
      <c r="CE863" s="21"/>
      <c r="CF863" s="21"/>
      <c r="CG863" s="21"/>
      <c r="CH863" s="21"/>
      <c r="CI863" s="21"/>
      <c r="CJ863" s="21"/>
      <c r="CK863" s="21"/>
      <c r="CL863" s="21"/>
      <c r="CM863" s="21"/>
      <c r="CN863" s="21"/>
      <c r="CO863" s="21"/>
      <c r="CP863" s="21"/>
      <c r="CQ863" s="21"/>
      <c r="CR863" s="21"/>
      <c r="CS863" s="21"/>
      <c r="CT863" s="21"/>
      <c r="CU863" s="21"/>
      <c r="CV863" s="21"/>
      <c r="CW863" s="21"/>
      <c r="CX863" s="21"/>
      <c r="CY863" s="21"/>
      <c r="CZ863" s="21"/>
      <c r="DA863" s="21"/>
      <c r="DB863" s="21"/>
      <c r="DC863" s="21"/>
      <c r="DD863" s="21"/>
      <c r="DE863" s="21"/>
      <c r="DF863" s="21"/>
      <c r="DG863" s="21"/>
      <c r="DH863" s="21"/>
      <c r="DI863" s="21"/>
      <c r="DJ863" s="21"/>
      <c r="DK863" s="21"/>
      <c r="DL863" s="21"/>
      <c r="DM863" s="21"/>
      <c r="DN863" s="21"/>
      <c r="DO863" s="21"/>
      <c r="DP863" s="21"/>
      <c r="DQ863" s="21"/>
      <c r="DR863" s="21"/>
      <c r="DS863" s="21"/>
      <c r="DT863" s="21"/>
      <c r="DU863" s="21"/>
      <c r="DV863" s="21"/>
    </row>
    <row r="864" spans="1:126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21"/>
      <c r="CA864" s="21"/>
      <c r="CB864" s="21"/>
      <c r="CC864" s="21"/>
      <c r="CD864" s="21"/>
      <c r="CE864" s="21"/>
      <c r="CF864" s="21"/>
      <c r="CG864" s="21"/>
      <c r="CH864" s="21"/>
      <c r="CI864" s="21"/>
      <c r="CJ864" s="21"/>
      <c r="CK864" s="21"/>
      <c r="CL864" s="21"/>
      <c r="CM864" s="21"/>
      <c r="CN864" s="21"/>
      <c r="CO864" s="21"/>
      <c r="CP864" s="21"/>
      <c r="CQ864" s="21"/>
      <c r="CR864" s="21"/>
      <c r="CS864" s="21"/>
      <c r="CT864" s="21"/>
      <c r="CU864" s="21"/>
      <c r="CV864" s="21"/>
      <c r="CW864" s="21"/>
      <c r="CX864" s="21"/>
      <c r="CY864" s="21"/>
      <c r="CZ864" s="21"/>
      <c r="DA864" s="21"/>
      <c r="DB864" s="21"/>
      <c r="DC864" s="21"/>
      <c r="DD864" s="21"/>
      <c r="DE864" s="21"/>
      <c r="DF864" s="21"/>
      <c r="DG864" s="21"/>
      <c r="DH864" s="21"/>
      <c r="DI864" s="21"/>
      <c r="DJ864" s="21"/>
      <c r="DK864" s="21"/>
      <c r="DL864" s="21"/>
      <c r="DM864" s="21"/>
      <c r="DN864" s="21"/>
      <c r="DO864" s="21"/>
      <c r="DP864" s="21"/>
      <c r="DQ864" s="21"/>
      <c r="DR864" s="21"/>
      <c r="DS864" s="21"/>
      <c r="DT864" s="21"/>
      <c r="DU864" s="21"/>
      <c r="DV864" s="21"/>
    </row>
    <row r="865" spans="1:126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21"/>
      <c r="CA865" s="21"/>
      <c r="CB865" s="21"/>
      <c r="CC865" s="21"/>
      <c r="CD865" s="21"/>
      <c r="CE865" s="21"/>
      <c r="CF865" s="21"/>
      <c r="CG865" s="21"/>
      <c r="CH865" s="21"/>
      <c r="CI865" s="21"/>
      <c r="CJ865" s="21"/>
      <c r="CK865" s="21"/>
      <c r="CL865" s="21"/>
      <c r="CM865" s="21"/>
      <c r="CN865" s="21"/>
      <c r="CO865" s="21"/>
      <c r="CP865" s="21"/>
      <c r="CQ865" s="21"/>
      <c r="CR865" s="21"/>
      <c r="CS865" s="21"/>
      <c r="CT865" s="21"/>
      <c r="CU865" s="21"/>
      <c r="CV865" s="21"/>
      <c r="CW865" s="21"/>
      <c r="CX865" s="21"/>
      <c r="CY865" s="21"/>
      <c r="CZ865" s="21"/>
      <c r="DA865" s="21"/>
      <c r="DB865" s="21"/>
      <c r="DC865" s="21"/>
      <c r="DD865" s="21"/>
      <c r="DE865" s="21"/>
      <c r="DF865" s="21"/>
      <c r="DG865" s="21"/>
      <c r="DH865" s="21"/>
      <c r="DI865" s="21"/>
      <c r="DJ865" s="21"/>
      <c r="DK865" s="21"/>
      <c r="DL865" s="21"/>
      <c r="DM865" s="21"/>
      <c r="DN865" s="21"/>
      <c r="DO865" s="21"/>
      <c r="DP865" s="21"/>
      <c r="DQ865" s="21"/>
      <c r="DR865" s="21"/>
      <c r="DS865" s="21"/>
      <c r="DT865" s="21"/>
      <c r="DU865" s="21"/>
      <c r="DV865" s="21"/>
    </row>
    <row r="866" spans="1:12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21"/>
      <c r="CA866" s="21"/>
      <c r="CB866" s="21"/>
      <c r="CC866" s="21"/>
      <c r="CD866" s="21"/>
      <c r="CE866" s="21"/>
      <c r="CF866" s="21"/>
      <c r="CG866" s="21"/>
      <c r="CH866" s="21"/>
      <c r="CI866" s="21"/>
      <c r="CJ866" s="21"/>
      <c r="CK866" s="21"/>
      <c r="CL866" s="21"/>
      <c r="CM866" s="21"/>
      <c r="CN866" s="21"/>
      <c r="CO866" s="21"/>
      <c r="CP866" s="21"/>
      <c r="CQ866" s="21"/>
      <c r="CR866" s="21"/>
      <c r="CS866" s="21"/>
      <c r="CT866" s="21"/>
      <c r="CU866" s="21"/>
      <c r="CV866" s="21"/>
      <c r="CW866" s="21"/>
      <c r="CX866" s="21"/>
      <c r="CY866" s="21"/>
      <c r="CZ866" s="21"/>
      <c r="DA866" s="21"/>
      <c r="DB866" s="21"/>
      <c r="DC866" s="21"/>
      <c r="DD866" s="21"/>
      <c r="DE866" s="21"/>
      <c r="DF866" s="21"/>
      <c r="DG866" s="21"/>
      <c r="DH866" s="21"/>
      <c r="DI866" s="21"/>
      <c r="DJ866" s="21"/>
      <c r="DK866" s="21"/>
      <c r="DL866" s="21"/>
      <c r="DM866" s="21"/>
      <c r="DN866" s="21"/>
      <c r="DO866" s="21"/>
      <c r="DP866" s="21"/>
      <c r="DQ866" s="21"/>
      <c r="DR866" s="21"/>
      <c r="DS866" s="21"/>
      <c r="DT866" s="21"/>
      <c r="DU866" s="21"/>
      <c r="DV866" s="21"/>
    </row>
    <row r="867" spans="1:126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21"/>
      <c r="CA867" s="21"/>
      <c r="CB867" s="21"/>
      <c r="CC867" s="21"/>
      <c r="CD867" s="21"/>
      <c r="CE867" s="21"/>
      <c r="CF867" s="21"/>
      <c r="CG867" s="21"/>
      <c r="CH867" s="21"/>
      <c r="CI867" s="21"/>
      <c r="CJ867" s="21"/>
      <c r="CK867" s="21"/>
      <c r="CL867" s="21"/>
      <c r="CM867" s="21"/>
      <c r="CN867" s="21"/>
      <c r="CO867" s="21"/>
      <c r="CP867" s="21"/>
      <c r="CQ867" s="21"/>
      <c r="CR867" s="21"/>
      <c r="CS867" s="21"/>
      <c r="CT867" s="21"/>
      <c r="CU867" s="21"/>
      <c r="CV867" s="21"/>
      <c r="CW867" s="21"/>
      <c r="CX867" s="21"/>
      <c r="CY867" s="21"/>
      <c r="CZ867" s="21"/>
      <c r="DA867" s="21"/>
      <c r="DB867" s="21"/>
      <c r="DC867" s="21"/>
      <c r="DD867" s="21"/>
      <c r="DE867" s="21"/>
      <c r="DF867" s="21"/>
      <c r="DG867" s="21"/>
      <c r="DH867" s="21"/>
      <c r="DI867" s="21"/>
      <c r="DJ867" s="21"/>
      <c r="DK867" s="21"/>
      <c r="DL867" s="21"/>
      <c r="DM867" s="21"/>
      <c r="DN867" s="21"/>
      <c r="DO867" s="21"/>
      <c r="DP867" s="21"/>
      <c r="DQ867" s="21"/>
      <c r="DR867" s="21"/>
      <c r="DS867" s="21"/>
      <c r="DT867" s="21"/>
      <c r="DU867" s="21"/>
      <c r="DV867" s="21"/>
    </row>
    <row r="868" spans="1:126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21"/>
      <c r="CA868" s="21"/>
      <c r="CB868" s="21"/>
      <c r="CC868" s="21"/>
      <c r="CD868" s="21"/>
      <c r="CE868" s="21"/>
      <c r="CF868" s="21"/>
      <c r="CG868" s="21"/>
      <c r="CH868" s="21"/>
      <c r="CI868" s="21"/>
      <c r="CJ868" s="21"/>
      <c r="CK868" s="21"/>
      <c r="CL868" s="21"/>
      <c r="CM868" s="21"/>
      <c r="CN868" s="21"/>
      <c r="CO868" s="21"/>
      <c r="CP868" s="21"/>
      <c r="CQ868" s="21"/>
      <c r="CR868" s="21"/>
      <c r="CS868" s="21"/>
      <c r="CT868" s="21"/>
      <c r="CU868" s="21"/>
      <c r="CV868" s="21"/>
      <c r="CW868" s="21"/>
      <c r="CX868" s="21"/>
      <c r="CY868" s="21"/>
      <c r="CZ868" s="21"/>
      <c r="DA868" s="21"/>
      <c r="DB868" s="21"/>
      <c r="DC868" s="21"/>
      <c r="DD868" s="21"/>
      <c r="DE868" s="21"/>
      <c r="DF868" s="21"/>
      <c r="DG868" s="21"/>
      <c r="DH868" s="21"/>
      <c r="DI868" s="21"/>
      <c r="DJ868" s="21"/>
      <c r="DK868" s="21"/>
      <c r="DL868" s="21"/>
      <c r="DM868" s="21"/>
      <c r="DN868" s="21"/>
      <c r="DO868" s="21"/>
      <c r="DP868" s="21"/>
      <c r="DQ868" s="21"/>
      <c r="DR868" s="21"/>
      <c r="DS868" s="21"/>
      <c r="DT868" s="21"/>
      <c r="DU868" s="21"/>
      <c r="DV868" s="21"/>
    </row>
    <row r="869" spans="1:126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21"/>
      <c r="CA869" s="21"/>
      <c r="CB869" s="21"/>
      <c r="CC869" s="21"/>
      <c r="CD869" s="21"/>
      <c r="CE869" s="21"/>
      <c r="CF869" s="21"/>
      <c r="CG869" s="21"/>
      <c r="CH869" s="21"/>
      <c r="CI869" s="21"/>
      <c r="CJ869" s="21"/>
      <c r="CK869" s="21"/>
      <c r="CL869" s="21"/>
      <c r="CM869" s="21"/>
      <c r="CN869" s="21"/>
      <c r="CO869" s="21"/>
      <c r="CP869" s="21"/>
      <c r="CQ869" s="21"/>
      <c r="CR869" s="21"/>
      <c r="CS869" s="21"/>
      <c r="CT869" s="21"/>
      <c r="CU869" s="21"/>
      <c r="CV869" s="21"/>
      <c r="CW869" s="21"/>
      <c r="CX869" s="21"/>
      <c r="CY869" s="21"/>
      <c r="CZ869" s="21"/>
      <c r="DA869" s="21"/>
      <c r="DB869" s="21"/>
      <c r="DC869" s="21"/>
      <c r="DD869" s="21"/>
      <c r="DE869" s="21"/>
      <c r="DF869" s="21"/>
      <c r="DG869" s="21"/>
      <c r="DH869" s="21"/>
      <c r="DI869" s="21"/>
      <c r="DJ869" s="21"/>
      <c r="DK869" s="21"/>
      <c r="DL869" s="21"/>
      <c r="DM869" s="21"/>
      <c r="DN869" s="21"/>
      <c r="DO869" s="21"/>
      <c r="DP869" s="21"/>
      <c r="DQ869" s="21"/>
      <c r="DR869" s="21"/>
      <c r="DS869" s="21"/>
      <c r="DT869" s="21"/>
      <c r="DU869" s="21"/>
      <c r="DV869" s="21"/>
    </row>
    <row r="870" spans="1:126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21"/>
      <c r="CA870" s="21"/>
      <c r="CB870" s="21"/>
      <c r="CC870" s="21"/>
      <c r="CD870" s="21"/>
      <c r="CE870" s="21"/>
      <c r="CF870" s="21"/>
      <c r="CG870" s="21"/>
      <c r="CH870" s="21"/>
      <c r="CI870" s="21"/>
      <c r="CJ870" s="21"/>
      <c r="CK870" s="21"/>
      <c r="CL870" s="21"/>
      <c r="CM870" s="21"/>
      <c r="CN870" s="21"/>
      <c r="CO870" s="21"/>
      <c r="CP870" s="21"/>
      <c r="CQ870" s="21"/>
      <c r="CR870" s="21"/>
      <c r="CS870" s="21"/>
      <c r="CT870" s="21"/>
      <c r="CU870" s="21"/>
      <c r="CV870" s="21"/>
      <c r="CW870" s="21"/>
      <c r="CX870" s="21"/>
      <c r="CY870" s="21"/>
      <c r="CZ870" s="21"/>
      <c r="DA870" s="21"/>
      <c r="DB870" s="21"/>
      <c r="DC870" s="21"/>
      <c r="DD870" s="21"/>
      <c r="DE870" s="21"/>
      <c r="DF870" s="21"/>
      <c r="DG870" s="21"/>
      <c r="DH870" s="21"/>
      <c r="DI870" s="21"/>
      <c r="DJ870" s="21"/>
      <c r="DK870" s="21"/>
      <c r="DL870" s="21"/>
      <c r="DM870" s="21"/>
      <c r="DN870" s="21"/>
      <c r="DO870" s="21"/>
      <c r="DP870" s="21"/>
      <c r="DQ870" s="21"/>
      <c r="DR870" s="21"/>
      <c r="DS870" s="21"/>
      <c r="DT870" s="21"/>
      <c r="DU870" s="21"/>
      <c r="DV870" s="21"/>
    </row>
    <row r="871" spans="1:126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21"/>
      <c r="CA871" s="21"/>
      <c r="CB871" s="21"/>
      <c r="CC871" s="21"/>
      <c r="CD871" s="21"/>
      <c r="CE871" s="21"/>
      <c r="CF871" s="21"/>
      <c r="CG871" s="21"/>
      <c r="CH871" s="21"/>
      <c r="CI871" s="21"/>
      <c r="CJ871" s="21"/>
      <c r="CK871" s="21"/>
      <c r="CL871" s="21"/>
      <c r="CM871" s="21"/>
      <c r="CN871" s="21"/>
      <c r="CO871" s="21"/>
      <c r="CP871" s="21"/>
      <c r="CQ871" s="21"/>
      <c r="CR871" s="21"/>
      <c r="CS871" s="21"/>
      <c r="CT871" s="21"/>
      <c r="CU871" s="21"/>
      <c r="CV871" s="21"/>
      <c r="CW871" s="21"/>
      <c r="CX871" s="21"/>
      <c r="CY871" s="21"/>
      <c r="CZ871" s="21"/>
      <c r="DA871" s="21"/>
      <c r="DB871" s="21"/>
      <c r="DC871" s="21"/>
      <c r="DD871" s="21"/>
      <c r="DE871" s="21"/>
      <c r="DF871" s="21"/>
      <c r="DG871" s="21"/>
      <c r="DH871" s="21"/>
      <c r="DI871" s="21"/>
      <c r="DJ871" s="21"/>
      <c r="DK871" s="21"/>
      <c r="DL871" s="21"/>
      <c r="DM871" s="21"/>
      <c r="DN871" s="21"/>
      <c r="DO871" s="21"/>
      <c r="DP871" s="21"/>
      <c r="DQ871" s="21"/>
      <c r="DR871" s="21"/>
      <c r="DS871" s="21"/>
      <c r="DT871" s="21"/>
      <c r="DU871" s="21"/>
      <c r="DV871" s="21"/>
    </row>
    <row r="872" spans="1:126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21"/>
      <c r="CA872" s="21"/>
      <c r="CB872" s="21"/>
      <c r="CC872" s="21"/>
      <c r="CD872" s="21"/>
      <c r="CE872" s="21"/>
      <c r="CF872" s="21"/>
      <c r="CG872" s="21"/>
      <c r="CH872" s="21"/>
      <c r="CI872" s="21"/>
      <c r="CJ872" s="21"/>
      <c r="CK872" s="21"/>
      <c r="CL872" s="21"/>
      <c r="CM872" s="21"/>
      <c r="CN872" s="21"/>
      <c r="CO872" s="21"/>
      <c r="CP872" s="21"/>
      <c r="CQ872" s="21"/>
      <c r="CR872" s="21"/>
      <c r="CS872" s="21"/>
      <c r="CT872" s="21"/>
      <c r="CU872" s="21"/>
      <c r="CV872" s="21"/>
      <c r="CW872" s="21"/>
      <c r="CX872" s="21"/>
      <c r="CY872" s="21"/>
      <c r="CZ872" s="21"/>
      <c r="DA872" s="21"/>
      <c r="DB872" s="21"/>
      <c r="DC872" s="21"/>
      <c r="DD872" s="21"/>
      <c r="DE872" s="21"/>
      <c r="DF872" s="21"/>
      <c r="DG872" s="21"/>
      <c r="DH872" s="21"/>
      <c r="DI872" s="21"/>
      <c r="DJ872" s="21"/>
      <c r="DK872" s="21"/>
      <c r="DL872" s="21"/>
      <c r="DM872" s="21"/>
      <c r="DN872" s="21"/>
      <c r="DO872" s="21"/>
      <c r="DP872" s="21"/>
      <c r="DQ872" s="21"/>
      <c r="DR872" s="21"/>
      <c r="DS872" s="21"/>
      <c r="DT872" s="21"/>
      <c r="DU872" s="21"/>
      <c r="DV872" s="21"/>
    </row>
    <row r="873" spans="1:126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1"/>
      <c r="BW873" s="21"/>
      <c r="BX873" s="21"/>
      <c r="BY873" s="21"/>
      <c r="BZ873" s="21"/>
      <c r="CA873" s="21"/>
      <c r="CB873" s="21"/>
      <c r="CC873" s="21"/>
      <c r="CD873" s="21"/>
      <c r="CE873" s="21"/>
      <c r="CF873" s="21"/>
      <c r="CG873" s="21"/>
      <c r="CH873" s="21"/>
      <c r="CI873" s="21"/>
      <c r="CJ873" s="21"/>
      <c r="CK873" s="21"/>
      <c r="CL873" s="21"/>
      <c r="CM873" s="21"/>
      <c r="CN873" s="21"/>
      <c r="CO873" s="21"/>
      <c r="CP873" s="21"/>
      <c r="CQ873" s="21"/>
      <c r="CR873" s="21"/>
      <c r="CS873" s="21"/>
      <c r="CT873" s="21"/>
      <c r="CU873" s="21"/>
      <c r="CV873" s="21"/>
      <c r="CW873" s="21"/>
      <c r="CX873" s="21"/>
      <c r="CY873" s="21"/>
      <c r="CZ873" s="21"/>
      <c r="DA873" s="21"/>
      <c r="DB873" s="21"/>
      <c r="DC873" s="21"/>
      <c r="DD873" s="21"/>
      <c r="DE873" s="21"/>
      <c r="DF873" s="21"/>
      <c r="DG873" s="21"/>
      <c r="DH873" s="21"/>
      <c r="DI873" s="21"/>
      <c r="DJ873" s="21"/>
      <c r="DK873" s="21"/>
      <c r="DL873" s="21"/>
      <c r="DM873" s="21"/>
      <c r="DN873" s="21"/>
      <c r="DO873" s="21"/>
      <c r="DP873" s="21"/>
      <c r="DQ873" s="21"/>
      <c r="DR873" s="21"/>
      <c r="DS873" s="21"/>
      <c r="DT873" s="21"/>
      <c r="DU873" s="21"/>
      <c r="DV873" s="21"/>
    </row>
    <row r="874" spans="1:126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1"/>
      <c r="BX874" s="21"/>
      <c r="BY874" s="21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  <c r="CK874" s="21"/>
      <c r="CL874" s="21"/>
      <c r="CM874" s="21"/>
      <c r="CN874" s="21"/>
      <c r="CO874" s="21"/>
      <c r="CP874" s="21"/>
      <c r="CQ874" s="21"/>
      <c r="CR874" s="21"/>
      <c r="CS874" s="21"/>
      <c r="CT874" s="21"/>
      <c r="CU874" s="21"/>
      <c r="CV874" s="21"/>
      <c r="CW874" s="21"/>
      <c r="CX874" s="21"/>
      <c r="CY874" s="21"/>
      <c r="CZ874" s="21"/>
      <c r="DA874" s="21"/>
      <c r="DB874" s="21"/>
      <c r="DC874" s="21"/>
      <c r="DD874" s="21"/>
      <c r="DE874" s="21"/>
      <c r="DF874" s="21"/>
      <c r="DG874" s="21"/>
      <c r="DH874" s="21"/>
      <c r="DI874" s="21"/>
      <c r="DJ874" s="21"/>
      <c r="DK874" s="21"/>
      <c r="DL874" s="21"/>
      <c r="DM874" s="21"/>
      <c r="DN874" s="21"/>
      <c r="DO874" s="21"/>
      <c r="DP874" s="21"/>
      <c r="DQ874" s="21"/>
      <c r="DR874" s="21"/>
      <c r="DS874" s="21"/>
      <c r="DT874" s="21"/>
      <c r="DU874" s="21"/>
      <c r="DV874" s="21"/>
    </row>
    <row r="875" spans="1:126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  <c r="CK875" s="21"/>
      <c r="CL875" s="21"/>
      <c r="CM875" s="21"/>
      <c r="CN875" s="21"/>
      <c r="CO875" s="21"/>
      <c r="CP875" s="21"/>
      <c r="CQ875" s="21"/>
      <c r="CR875" s="21"/>
      <c r="CS875" s="21"/>
      <c r="CT875" s="21"/>
      <c r="CU875" s="21"/>
      <c r="CV875" s="21"/>
      <c r="CW875" s="21"/>
      <c r="CX875" s="21"/>
      <c r="CY875" s="21"/>
      <c r="CZ875" s="21"/>
      <c r="DA875" s="21"/>
      <c r="DB875" s="21"/>
      <c r="DC875" s="21"/>
      <c r="DD875" s="21"/>
      <c r="DE875" s="21"/>
      <c r="DF875" s="21"/>
      <c r="DG875" s="21"/>
      <c r="DH875" s="21"/>
      <c r="DI875" s="21"/>
      <c r="DJ875" s="21"/>
      <c r="DK875" s="21"/>
      <c r="DL875" s="21"/>
      <c r="DM875" s="21"/>
      <c r="DN875" s="21"/>
      <c r="DO875" s="21"/>
      <c r="DP875" s="21"/>
      <c r="DQ875" s="21"/>
      <c r="DR875" s="21"/>
      <c r="DS875" s="21"/>
      <c r="DT875" s="21"/>
      <c r="DU875" s="21"/>
      <c r="DV875" s="21"/>
    </row>
    <row r="876" spans="1:12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21"/>
      <c r="CA876" s="21"/>
      <c r="CB876" s="21"/>
      <c r="CC876" s="21"/>
      <c r="CD876" s="21"/>
      <c r="CE876" s="21"/>
      <c r="CF876" s="21"/>
      <c r="CG876" s="21"/>
      <c r="CH876" s="21"/>
      <c r="CI876" s="21"/>
      <c r="CJ876" s="21"/>
      <c r="CK876" s="21"/>
      <c r="CL876" s="21"/>
      <c r="CM876" s="21"/>
      <c r="CN876" s="21"/>
      <c r="CO876" s="21"/>
      <c r="CP876" s="21"/>
      <c r="CQ876" s="21"/>
      <c r="CR876" s="21"/>
      <c r="CS876" s="21"/>
      <c r="CT876" s="21"/>
      <c r="CU876" s="21"/>
      <c r="CV876" s="21"/>
      <c r="CW876" s="21"/>
      <c r="CX876" s="21"/>
      <c r="CY876" s="21"/>
      <c r="CZ876" s="21"/>
      <c r="DA876" s="21"/>
      <c r="DB876" s="21"/>
      <c r="DC876" s="21"/>
      <c r="DD876" s="21"/>
      <c r="DE876" s="21"/>
      <c r="DF876" s="21"/>
      <c r="DG876" s="21"/>
      <c r="DH876" s="21"/>
      <c r="DI876" s="21"/>
      <c r="DJ876" s="21"/>
      <c r="DK876" s="21"/>
      <c r="DL876" s="21"/>
      <c r="DM876" s="21"/>
      <c r="DN876" s="21"/>
      <c r="DO876" s="21"/>
      <c r="DP876" s="21"/>
      <c r="DQ876" s="21"/>
      <c r="DR876" s="21"/>
      <c r="DS876" s="21"/>
      <c r="DT876" s="21"/>
      <c r="DU876" s="21"/>
      <c r="DV876" s="21"/>
    </row>
    <row r="877" spans="1:126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1"/>
      <c r="BX877" s="21"/>
      <c r="BY877" s="21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  <c r="CK877" s="21"/>
      <c r="CL877" s="21"/>
      <c r="CM877" s="21"/>
      <c r="CN877" s="21"/>
      <c r="CO877" s="21"/>
      <c r="CP877" s="21"/>
      <c r="CQ877" s="21"/>
      <c r="CR877" s="21"/>
      <c r="CS877" s="21"/>
      <c r="CT877" s="21"/>
      <c r="CU877" s="21"/>
      <c r="CV877" s="21"/>
      <c r="CW877" s="21"/>
      <c r="CX877" s="21"/>
      <c r="CY877" s="21"/>
      <c r="CZ877" s="21"/>
      <c r="DA877" s="21"/>
      <c r="DB877" s="21"/>
      <c r="DC877" s="21"/>
      <c r="DD877" s="21"/>
      <c r="DE877" s="21"/>
      <c r="DF877" s="21"/>
      <c r="DG877" s="21"/>
      <c r="DH877" s="21"/>
      <c r="DI877" s="21"/>
      <c r="DJ877" s="21"/>
      <c r="DK877" s="21"/>
      <c r="DL877" s="21"/>
      <c r="DM877" s="21"/>
      <c r="DN877" s="21"/>
      <c r="DO877" s="21"/>
      <c r="DP877" s="21"/>
      <c r="DQ877" s="21"/>
      <c r="DR877" s="21"/>
      <c r="DS877" s="21"/>
      <c r="DT877" s="21"/>
      <c r="DU877" s="21"/>
      <c r="DV877" s="21"/>
    </row>
    <row r="878" spans="1:126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1"/>
      <c r="BX878" s="21"/>
      <c r="BY878" s="21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  <c r="CK878" s="21"/>
      <c r="CL878" s="21"/>
      <c r="CM878" s="21"/>
      <c r="CN878" s="21"/>
      <c r="CO878" s="21"/>
      <c r="CP878" s="21"/>
      <c r="CQ878" s="21"/>
      <c r="CR878" s="21"/>
      <c r="CS878" s="21"/>
      <c r="CT878" s="21"/>
      <c r="CU878" s="21"/>
      <c r="CV878" s="21"/>
      <c r="CW878" s="21"/>
      <c r="CX878" s="21"/>
      <c r="CY878" s="21"/>
      <c r="CZ878" s="21"/>
      <c r="DA878" s="21"/>
      <c r="DB878" s="21"/>
      <c r="DC878" s="21"/>
      <c r="DD878" s="21"/>
      <c r="DE878" s="21"/>
      <c r="DF878" s="21"/>
      <c r="DG878" s="21"/>
      <c r="DH878" s="21"/>
      <c r="DI878" s="21"/>
      <c r="DJ878" s="21"/>
      <c r="DK878" s="21"/>
      <c r="DL878" s="21"/>
      <c r="DM878" s="21"/>
      <c r="DN878" s="21"/>
      <c r="DO878" s="21"/>
      <c r="DP878" s="21"/>
      <c r="DQ878" s="21"/>
      <c r="DR878" s="21"/>
      <c r="DS878" s="21"/>
      <c r="DT878" s="21"/>
      <c r="DU878" s="21"/>
      <c r="DV878" s="21"/>
    </row>
    <row r="879" spans="1:126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1"/>
      <c r="CB879" s="21"/>
      <c r="CC879" s="21"/>
      <c r="CD879" s="21"/>
      <c r="CE879" s="21"/>
      <c r="CF879" s="21"/>
      <c r="CG879" s="21"/>
      <c r="CH879" s="21"/>
      <c r="CI879" s="21"/>
      <c r="CJ879" s="21"/>
      <c r="CK879" s="21"/>
      <c r="CL879" s="21"/>
      <c r="CM879" s="21"/>
      <c r="CN879" s="21"/>
      <c r="CO879" s="21"/>
      <c r="CP879" s="21"/>
      <c r="CQ879" s="21"/>
      <c r="CR879" s="21"/>
      <c r="CS879" s="21"/>
      <c r="CT879" s="21"/>
      <c r="CU879" s="21"/>
      <c r="CV879" s="21"/>
      <c r="CW879" s="21"/>
      <c r="CX879" s="21"/>
      <c r="CY879" s="21"/>
      <c r="CZ879" s="21"/>
      <c r="DA879" s="21"/>
      <c r="DB879" s="21"/>
      <c r="DC879" s="21"/>
      <c r="DD879" s="21"/>
      <c r="DE879" s="21"/>
      <c r="DF879" s="21"/>
      <c r="DG879" s="21"/>
      <c r="DH879" s="21"/>
      <c r="DI879" s="21"/>
      <c r="DJ879" s="21"/>
      <c r="DK879" s="21"/>
      <c r="DL879" s="21"/>
      <c r="DM879" s="21"/>
      <c r="DN879" s="21"/>
      <c r="DO879" s="21"/>
      <c r="DP879" s="21"/>
      <c r="DQ879" s="21"/>
      <c r="DR879" s="21"/>
      <c r="DS879" s="21"/>
      <c r="DT879" s="21"/>
      <c r="DU879" s="21"/>
      <c r="DV879" s="21"/>
    </row>
    <row r="880" spans="1:126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1"/>
      <c r="CB880" s="21"/>
      <c r="CC880" s="21"/>
      <c r="CD880" s="21"/>
      <c r="CE880" s="21"/>
      <c r="CF880" s="21"/>
      <c r="CG880" s="21"/>
      <c r="CH880" s="21"/>
      <c r="CI880" s="21"/>
      <c r="CJ880" s="21"/>
      <c r="CK880" s="21"/>
      <c r="CL880" s="21"/>
      <c r="CM880" s="21"/>
      <c r="CN880" s="21"/>
      <c r="CO880" s="21"/>
      <c r="CP880" s="21"/>
      <c r="CQ880" s="21"/>
      <c r="CR880" s="21"/>
      <c r="CS880" s="21"/>
      <c r="CT880" s="21"/>
      <c r="CU880" s="21"/>
      <c r="CV880" s="21"/>
      <c r="CW880" s="21"/>
      <c r="CX880" s="21"/>
      <c r="CY880" s="21"/>
      <c r="CZ880" s="21"/>
      <c r="DA880" s="21"/>
      <c r="DB880" s="21"/>
      <c r="DC880" s="21"/>
      <c r="DD880" s="21"/>
      <c r="DE880" s="21"/>
      <c r="DF880" s="21"/>
      <c r="DG880" s="21"/>
      <c r="DH880" s="21"/>
      <c r="DI880" s="21"/>
      <c r="DJ880" s="21"/>
      <c r="DK880" s="21"/>
      <c r="DL880" s="21"/>
      <c r="DM880" s="21"/>
      <c r="DN880" s="21"/>
      <c r="DO880" s="21"/>
      <c r="DP880" s="21"/>
      <c r="DQ880" s="21"/>
      <c r="DR880" s="21"/>
      <c r="DS880" s="21"/>
      <c r="DT880" s="21"/>
      <c r="DU880" s="21"/>
      <c r="DV880" s="21"/>
    </row>
    <row r="881" spans="1:126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  <c r="BM881" s="21"/>
      <c r="BN881" s="21"/>
      <c r="BO881" s="21"/>
      <c r="BP881" s="21"/>
      <c r="BQ881" s="21"/>
      <c r="BR881" s="21"/>
      <c r="BS881" s="21"/>
      <c r="BT881" s="21"/>
      <c r="BU881" s="21"/>
      <c r="BV881" s="21"/>
      <c r="BW881" s="21"/>
      <c r="BX881" s="21"/>
      <c r="BY881" s="21"/>
      <c r="BZ881" s="21"/>
      <c r="CA881" s="21"/>
      <c r="CB881" s="21"/>
      <c r="CC881" s="21"/>
      <c r="CD881" s="21"/>
      <c r="CE881" s="21"/>
      <c r="CF881" s="21"/>
      <c r="CG881" s="21"/>
      <c r="CH881" s="21"/>
      <c r="CI881" s="21"/>
      <c r="CJ881" s="21"/>
      <c r="CK881" s="21"/>
      <c r="CL881" s="21"/>
      <c r="CM881" s="21"/>
      <c r="CN881" s="21"/>
      <c r="CO881" s="21"/>
      <c r="CP881" s="21"/>
      <c r="CQ881" s="21"/>
      <c r="CR881" s="21"/>
      <c r="CS881" s="21"/>
      <c r="CT881" s="21"/>
      <c r="CU881" s="21"/>
      <c r="CV881" s="21"/>
      <c r="CW881" s="21"/>
      <c r="CX881" s="21"/>
      <c r="CY881" s="21"/>
      <c r="CZ881" s="21"/>
      <c r="DA881" s="21"/>
      <c r="DB881" s="21"/>
      <c r="DC881" s="21"/>
      <c r="DD881" s="21"/>
      <c r="DE881" s="21"/>
      <c r="DF881" s="21"/>
      <c r="DG881" s="21"/>
      <c r="DH881" s="21"/>
      <c r="DI881" s="21"/>
      <c r="DJ881" s="21"/>
      <c r="DK881" s="21"/>
      <c r="DL881" s="21"/>
      <c r="DM881" s="21"/>
      <c r="DN881" s="21"/>
      <c r="DO881" s="21"/>
      <c r="DP881" s="21"/>
      <c r="DQ881" s="21"/>
      <c r="DR881" s="21"/>
      <c r="DS881" s="21"/>
      <c r="DT881" s="21"/>
      <c r="DU881" s="21"/>
      <c r="DV881" s="21"/>
    </row>
    <row r="882" spans="1:126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  <c r="BM882" s="21"/>
      <c r="BN882" s="21"/>
      <c r="BO882" s="21"/>
      <c r="BP882" s="21"/>
      <c r="BQ882" s="21"/>
      <c r="BR882" s="21"/>
      <c r="BS882" s="21"/>
      <c r="BT882" s="21"/>
      <c r="BU882" s="21"/>
      <c r="BV882" s="21"/>
      <c r="BW882" s="21"/>
      <c r="BX882" s="21"/>
      <c r="BY882" s="21"/>
      <c r="BZ882" s="21"/>
      <c r="CA882" s="21"/>
      <c r="CB882" s="21"/>
      <c r="CC882" s="21"/>
      <c r="CD882" s="21"/>
      <c r="CE882" s="21"/>
      <c r="CF882" s="21"/>
      <c r="CG882" s="21"/>
      <c r="CH882" s="21"/>
      <c r="CI882" s="21"/>
      <c r="CJ882" s="21"/>
      <c r="CK882" s="21"/>
      <c r="CL882" s="21"/>
      <c r="CM882" s="21"/>
      <c r="CN882" s="21"/>
      <c r="CO882" s="21"/>
      <c r="CP882" s="21"/>
      <c r="CQ882" s="21"/>
      <c r="CR882" s="21"/>
      <c r="CS882" s="21"/>
      <c r="CT882" s="21"/>
      <c r="CU882" s="21"/>
      <c r="CV882" s="21"/>
      <c r="CW882" s="21"/>
      <c r="CX882" s="21"/>
      <c r="CY882" s="21"/>
      <c r="CZ882" s="21"/>
      <c r="DA882" s="21"/>
      <c r="DB882" s="21"/>
      <c r="DC882" s="21"/>
      <c r="DD882" s="21"/>
      <c r="DE882" s="21"/>
      <c r="DF882" s="21"/>
      <c r="DG882" s="21"/>
      <c r="DH882" s="21"/>
      <c r="DI882" s="21"/>
      <c r="DJ882" s="21"/>
      <c r="DK882" s="21"/>
      <c r="DL882" s="21"/>
      <c r="DM882" s="21"/>
      <c r="DN882" s="21"/>
      <c r="DO882" s="21"/>
      <c r="DP882" s="21"/>
      <c r="DQ882" s="21"/>
      <c r="DR882" s="21"/>
      <c r="DS882" s="21"/>
      <c r="DT882" s="21"/>
      <c r="DU882" s="21"/>
      <c r="DV882" s="21"/>
    </row>
    <row r="883" spans="1:126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  <c r="BM883" s="21"/>
      <c r="BN883" s="21"/>
      <c r="BO883" s="21"/>
      <c r="BP883" s="21"/>
      <c r="BQ883" s="21"/>
      <c r="BR883" s="21"/>
      <c r="BS883" s="21"/>
      <c r="BT883" s="21"/>
      <c r="BU883" s="21"/>
      <c r="BV883" s="21"/>
      <c r="BW883" s="21"/>
      <c r="BX883" s="21"/>
      <c r="BY883" s="21"/>
      <c r="BZ883" s="21"/>
      <c r="CA883" s="21"/>
      <c r="CB883" s="21"/>
      <c r="CC883" s="21"/>
      <c r="CD883" s="21"/>
      <c r="CE883" s="21"/>
      <c r="CF883" s="21"/>
      <c r="CG883" s="21"/>
      <c r="CH883" s="21"/>
      <c r="CI883" s="21"/>
      <c r="CJ883" s="21"/>
      <c r="CK883" s="21"/>
      <c r="CL883" s="21"/>
      <c r="CM883" s="21"/>
      <c r="CN883" s="21"/>
      <c r="CO883" s="21"/>
      <c r="CP883" s="21"/>
      <c r="CQ883" s="21"/>
      <c r="CR883" s="21"/>
      <c r="CS883" s="21"/>
      <c r="CT883" s="21"/>
      <c r="CU883" s="21"/>
      <c r="CV883" s="21"/>
      <c r="CW883" s="21"/>
      <c r="CX883" s="21"/>
      <c r="CY883" s="21"/>
      <c r="CZ883" s="21"/>
      <c r="DA883" s="21"/>
      <c r="DB883" s="21"/>
      <c r="DC883" s="21"/>
      <c r="DD883" s="21"/>
      <c r="DE883" s="21"/>
      <c r="DF883" s="21"/>
      <c r="DG883" s="21"/>
      <c r="DH883" s="21"/>
      <c r="DI883" s="21"/>
      <c r="DJ883" s="21"/>
      <c r="DK883" s="21"/>
      <c r="DL883" s="21"/>
      <c r="DM883" s="21"/>
      <c r="DN883" s="21"/>
      <c r="DO883" s="21"/>
      <c r="DP883" s="21"/>
      <c r="DQ883" s="21"/>
      <c r="DR883" s="21"/>
      <c r="DS883" s="21"/>
      <c r="DT883" s="21"/>
      <c r="DU883" s="21"/>
      <c r="DV883" s="21"/>
    </row>
    <row r="884" spans="1:126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  <c r="BM884" s="21"/>
      <c r="BN884" s="21"/>
      <c r="BO884" s="21"/>
      <c r="BP884" s="21"/>
      <c r="BQ884" s="21"/>
      <c r="BR884" s="21"/>
      <c r="BS884" s="21"/>
      <c r="BT884" s="21"/>
      <c r="BU884" s="21"/>
      <c r="BV884" s="21"/>
      <c r="BW884" s="21"/>
      <c r="BX884" s="21"/>
      <c r="BY884" s="21"/>
      <c r="BZ884" s="21"/>
      <c r="CA884" s="21"/>
      <c r="CB884" s="21"/>
      <c r="CC884" s="21"/>
      <c r="CD884" s="21"/>
      <c r="CE884" s="21"/>
      <c r="CF884" s="21"/>
      <c r="CG884" s="21"/>
      <c r="CH884" s="21"/>
      <c r="CI884" s="21"/>
      <c r="CJ884" s="21"/>
      <c r="CK884" s="21"/>
      <c r="CL884" s="21"/>
      <c r="CM884" s="21"/>
      <c r="CN884" s="21"/>
      <c r="CO884" s="21"/>
      <c r="CP884" s="21"/>
      <c r="CQ884" s="21"/>
      <c r="CR884" s="21"/>
      <c r="CS884" s="21"/>
      <c r="CT884" s="21"/>
      <c r="CU884" s="21"/>
      <c r="CV884" s="21"/>
      <c r="CW884" s="21"/>
      <c r="CX884" s="21"/>
      <c r="CY884" s="21"/>
      <c r="CZ884" s="21"/>
      <c r="DA884" s="21"/>
      <c r="DB884" s="21"/>
      <c r="DC884" s="21"/>
      <c r="DD884" s="21"/>
      <c r="DE884" s="21"/>
      <c r="DF884" s="21"/>
      <c r="DG884" s="21"/>
      <c r="DH884" s="21"/>
      <c r="DI884" s="21"/>
      <c r="DJ884" s="21"/>
      <c r="DK884" s="21"/>
      <c r="DL884" s="21"/>
      <c r="DM884" s="21"/>
      <c r="DN884" s="21"/>
      <c r="DO884" s="21"/>
      <c r="DP884" s="21"/>
      <c r="DQ884" s="21"/>
      <c r="DR884" s="21"/>
      <c r="DS884" s="21"/>
      <c r="DT884" s="21"/>
      <c r="DU884" s="21"/>
      <c r="DV884" s="21"/>
    </row>
    <row r="885" spans="1:126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21"/>
      <c r="CA885" s="21"/>
      <c r="CB885" s="21"/>
      <c r="CC885" s="21"/>
      <c r="CD885" s="21"/>
      <c r="CE885" s="21"/>
      <c r="CF885" s="21"/>
      <c r="CG885" s="21"/>
      <c r="CH885" s="21"/>
      <c r="CI885" s="21"/>
      <c r="CJ885" s="21"/>
      <c r="CK885" s="21"/>
      <c r="CL885" s="21"/>
      <c r="CM885" s="21"/>
      <c r="CN885" s="21"/>
      <c r="CO885" s="21"/>
      <c r="CP885" s="21"/>
      <c r="CQ885" s="21"/>
      <c r="CR885" s="21"/>
      <c r="CS885" s="21"/>
      <c r="CT885" s="21"/>
      <c r="CU885" s="21"/>
      <c r="CV885" s="21"/>
      <c r="CW885" s="21"/>
      <c r="CX885" s="21"/>
      <c r="CY885" s="21"/>
      <c r="CZ885" s="21"/>
      <c r="DA885" s="21"/>
      <c r="DB885" s="21"/>
      <c r="DC885" s="21"/>
      <c r="DD885" s="21"/>
      <c r="DE885" s="21"/>
      <c r="DF885" s="21"/>
      <c r="DG885" s="21"/>
      <c r="DH885" s="21"/>
      <c r="DI885" s="21"/>
      <c r="DJ885" s="21"/>
      <c r="DK885" s="21"/>
      <c r="DL885" s="21"/>
      <c r="DM885" s="21"/>
      <c r="DN885" s="21"/>
      <c r="DO885" s="21"/>
      <c r="DP885" s="21"/>
      <c r="DQ885" s="21"/>
      <c r="DR885" s="21"/>
      <c r="DS885" s="21"/>
      <c r="DT885" s="21"/>
      <c r="DU885" s="21"/>
      <c r="DV885" s="21"/>
    </row>
    <row r="886" spans="1:12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1"/>
      <c r="CB886" s="21"/>
      <c r="CC886" s="21"/>
      <c r="CD886" s="21"/>
      <c r="CE886" s="21"/>
      <c r="CF886" s="21"/>
      <c r="CG886" s="21"/>
      <c r="CH886" s="21"/>
      <c r="CI886" s="21"/>
      <c r="CJ886" s="21"/>
      <c r="CK886" s="21"/>
      <c r="CL886" s="21"/>
      <c r="CM886" s="21"/>
      <c r="CN886" s="21"/>
      <c r="CO886" s="21"/>
      <c r="CP886" s="21"/>
      <c r="CQ886" s="21"/>
      <c r="CR886" s="21"/>
      <c r="CS886" s="21"/>
      <c r="CT886" s="21"/>
      <c r="CU886" s="21"/>
      <c r="CV886" s="21"/>
      <c r="CW886" s="21"/>
      <c r="CX886" s="21"/>
      <c r="CY886" s="21"/>
      <c r="CZ886" s="21"/>
      <c r="DA886" s="21"/>
      <c r="DB886" s="21"/>
      <c r="DC886" s="21"/>
      <c r="DD886" s="21"/>
      <c r="DE886" s="21"/>
      <c r="DF886" s="21"/>
      <c r="DG886" s="21"/>
      <c r="DH886" s="21"/>
      <c r="DI886" s="21"/>
      <c r="DJ886" s="21"/>
      <c r="DK886" s="21"/>
      <c r="DL886" s="21"/>
      <c r="DM886" s="21"/>
      <c r="DN886" s="21"/>
      <c r="DO886" s="21"/>
      <c r="DP886" s="21"/>
      <c r="DQ886" s="21"/>
      <c r="DR886" s="21"/>
      <c r="DS886" s="21"/>
      <c r="DT886" s="21"/>
      <c r="DU886" s="21"/>
      <c r="DV886" s="21"/>
    </row>
    <row r="887" spans="1:126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21"/>
      <c r="CA887" s="21"/>
      <c r="CB887" s="21"/>
      <c r="CC887" s="21"/>
      <c r="CD887" s="21"/>
      <c r="CE887" s="21"/>
      <c r="CF887" s="21"/>
      <c r="CG887" s="21"/>
      <c r="CH887" s="21"/>
      <c r="CI887" s="21"/>
      <c r="CJ887" s="21"/>
      <c r="CK887" s="21"/>
      <c r="CL887" s="21"/>
      <c r="CM887" s="21"/>
      <c r="CN887" s="21"/>
      <c r="CO887" s="21"/>
      <c r="CP887" s="21"/>
      <c r="CQ887" s="21"/>
      <c r="CR887" s="21"/>
      <c r="CS887" s="21"/>
      <c r="CT887" s="21"/>
      <c r="CU887" s="21"/>
      <c r="CV887" s="21"/>
      <c r="CW887" s="21"/>
      <c r="CX887" s="21"/>
      <c r="CY887" s="21"/>
      <c r="CZ887" s="21"/>
      <c r="DA887" s="21"/>
      <c r="DB887" s="21"/>
      <c r="DC887" s="21"/>
      <c r="DD887" s="21"/>
      <c r="DE887" s="21"/>
      <c r="DF887" s="21"/>
      <c r="DG887" s="21"/>
      <c r="DH887" s="21"/>
      <c r="DI887" s="21"/>
      <c r="DJ887" s="21"/>
      <c r="DK887" s="21"/>
      <c r="DL887" s="21"/>
      <c r="DM887" s="21"/>
      <c r="DN887" s="21"/>
      <c r="DO887" s="21"/>
      <c r="DP887" s="21"/>
      <c r="DQ887" s="21"/>
      <c r="DR887" s="21"/>
      <c r="DS887" s="21"/>
      <c r="DT887" s="21"/>
      <c r="DU887" s="21"/>
      <c r="DV887" s="21"/>
    </row>
    <row r="888" spans="1:126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  <c r="BM888" s="21"/>
      <c r="BN888" s="21"/>
      <c r="BO888" s="21"/>
      <c r="BP888" s="21"/>
      <c r="BQ888" s="21"/>
      <c r="BR888" s="21"/>
      <c r="BS888" s="21"/>
      <c r="BT888" s="21"/>
      <c r="BU888" s="21"/>
      <c r="BV888" s="21"/>
      <c r="BW888" s="21"/>
      <c r="BX888" s="21"/>
      <c r="BY888" s="21"/>
      <c r="BZ888" s="21"/>
      <c r="CA888" s="21"/>
      <c r="CB888" s="21"/>
      <c r="CC888" s="21"/>
      <c r="CD888" s="21"/>
      <c r="CE888" s="21"/>
      <c r="CF888" s="21"/>
      <c r="CG888" s="21"/>
      <c r="CH888" s="21"/>
      <c r="CI888" s="21"/>
      <c r="CJ888" s="21"/>
      <c r="CK888" s="21"/>
      <c r="CL888" s="21"/>
      <c r="CM888" s="21"/>
      <c r="CN888" s="21"/>
      <c r="CO888" s="21"/>
      <c r="CP888" s="21"/>
      <c r="CQ888" s="21"/>
      <c r="CR888" s="21"/>
      <c r="CS888" s="21"/>
      <c r="CT888" s="21"/>
      <c r="CU888" s="21"/>
      <c r="CV888" s="21"/>
      <c r="CW888" s="21"/>
      <c r="CX888" s="21"/>
      <c r="CY888" s="21"/>
      <c r="CZ888" s="21"/>
      <c r="DA888" s="21"/>
      <c r="DB888" s="21"/>
      <c r="DC888" s="21"/>
      <c r="DD888" s="21"/>
      <c r="DE888" s="21"/>
      <c r="DF888" s="21"/>
      <c r="DG888" s="21"/>
      <c r="DH888" s="21"/>
      <c r="DI888" s="21"/>
      <c r="DJ888" s="21"/>
      <c r="DK888" s="21"/>
      <c r="DL888" s="21"/>
      <c r="DM888" s="21"/>
      <c r="DN888" s="21"/>
      <c r="DO888" s="21"/>
      <c r="DP888" s="21"/>
      <c r="DQ888" s="21"/>
      <c r="DR888" s="21"/>
      <c r="DS888" s="21"/>
      <c r="DT888" s="21"/>
      <c r="DU888" s="21"/>
      <c r="DV888" s="21"/>
    </row>
    <row r="889" spans="1:126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  <c r="BM889" s="21"/>
      <c r="BN889" s="21"/>
      <c r="BO889" s="21"/>
      <c r="BP889" s="21"/>
      <c r="BQ889" s="21"/>
      <c r="BR889" s="21"/>
      <c r="BS889" s="21"/>
      <c r="BT889" s="21"/>
      <c r="BU889" s="21"/>
      <c r="BV889" s="21"/>
      <c r="BW889" s="21"/>
      <c r="BX889" s="21"/>
      <c r="BY889" s="21"/>
      <c r="BZ889" s="21"/>
      <c r="CA889" s="21"/>
      <c r="CB889" s="21"/>
      <c r="CC889" s="21"/>
      <c r="CD889" s="21"/>
      <c r="CE889" s="21"/>
      <c r="CF889" s="21"/>
      <c r="CG889" s="21"/>
      <c r="CH889" s="21"/>
      <c r="CI889" s="21"/>
      <c r="CJ889" s="21"/>
      <c r="CK889" s="21"/>
      <c r="CL889" s="21"/>
      <c r="CM889" s="21"/>
      <c r="CN889" s="21"/>
      <c r="CO889" s="21"/>
      <c r="CP889" s="21"/>
      <c r="CQ889" s="21"/>
      <c r="CR889" s="21"/>
      <c r="CS889" s="21"/>
      <c r="CT889" s="21"/>
      <c r="CU889" s="21"/>
      <c r="CV889" s="21"/>
      <c r="CW889" s="21"/>
      <c r="CX889" s="21"/>
      <c r="CY889" s="21"/>
      <c r="CZ889" s="21"/>
      <c r="DA889" s="21"/>
      <c r="DB889" s="21"/>
      <c r="DC889" s="21"/>
      <c r="DD889" s="21"/>
      <c r="DE889" s="21"/>
      <c r="DF889" s="21"/>
      <c r="DG889" s="21"/>
      <c r="DH889" s="21"/>
      <c r="DI889" s="21"/>
      <c r="DJ889" s="21"/>
      <c r="DK889" s="21"/>
      <c r="DL889" s="21"/>
      <c r="DM889" s="21"/>
      <c r="DN889" s="21"/>
      <c r="DO889" s="21"/>
      <c r="DP889" s="21"/>
      <c r="DQ889" s="21"/>
      <c r="DR889" s="21"/>
      <c r="DS889" s="21"/>
      <c r="DT889" s="21"/>
      <c r="DU889" s="21"/>
      <c r="DV889" s="21"/>
    </row>
    <row r="890" spans="1:126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1"/>
      <c r="CB890" s="21"/>
      <c r="CC890" s="21"/>
      <c r="CD890" s="21"/>
      <c r="CE890" s="21"/>
      <c r="CF890" s="21"/>
      <c r="CG890" s="21"/>
      <c r="CH890" s="21"/>
      <c r="CI890" s="21"/>
      <c r="CJ890" s="21"/>
      <c r="CK890" s="21"/>
      <c r="CL890" s="21"/>
      <c r="CM890" s="21"/>
      <c r="CN890" s="21"/>
      <c r="CO890" s="21"/>
      <c r="CP890" s="21"/>
      <c r="CQ890" s="21"/>
      <c r="CR890" s="21"/>
      <c r="CS890" s="21"/>
      <c r="CT890" s="21"/>
      <c r="CU890" s="21"/>
      <c r="CV890" s="21"/>
      <c r="CW890" s="21"/>
      <c r="CX890" s="21"/>
      <c r="CY890" s="21"/>
      <c r="CZ890" s="21"/>
      <c r="DA890" s="21"/>
      <c r="DB890" s="21"/>
      <c r="DC890" s="21"/>
      <c r="DD890" s="21"/>
      <c r="DE890" s="21"/>
      <c r="DF890" s="21"/>
      <c r="DG890" s="21"/>
      <c r="DH890" s="21"/>
      <c r="DI890" s="21"/>
      <c r="DJ890" s="21"/>
      <c r="DK890" s="21"/>
      <c r="DL890" s="21"/>
      <c r="DM890" s="21"/>
      <c r="DN890" s="21"/>
      <c r="DO890" s="21"/>
      <c r="DP890" s="21"/>
      <c r="DQ890" s="21"/>
      <c r="DR890" s="21"/>
      <c r="DS890" s="21"/>
      <c r="DT890" s="21"/>
      <c r="DU890" s="21"/>
      <c r="DV890" s="21"/>
    </row>
    <row r="891" spans="1:126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21"/>
      <c r="CA891" s="21"/>
      <c r="CB891" s="21"/>
      <c r="CC891" s="21"/>
      <c r="CD891" s="21"/>
      <c r="CE891" s="21"/>
      <c r="CF891" s="21"/>
      <c r="CG891" s="21"/>
      <c r="CH891" s="21"/>
      <c r="CI891" s="21"/>
      <c r="CJ891" s="21"/>
      <c r="CK891" s="21"/>
      <c r="CL891" s="21"/>
      <c r="CM891" s="21"/>
      <c r="CN891" s="21"/>
      <c r="CO891" s="21"/>
      <c r="CP891" s="21"/>
      <c r="CQ891" s="21"/>
      <c r="CR891" s="21"/>
      <c r="CS891" s="21"/>
      <c r="CT891" s="21"/>
      <c r="CU891" s="21"/>
      <c r="CV891" s="21"/>
      <c r="CW891" s="21"/>
      <c r="CX891" s="21"/>
      <c r="CY891" s="21"/>
      <c r="CZ891" s="21"/>
      <c r="DA891" s="21"/>
      <c r="DB891" s="21"/>
      <c r="DC891" s="21"/>
      <c r="DD891" s="21"/>
      <c r="DE891" s="21"/>
      <c r="DF891" s="21"/>
      <c r="DG891" s="21"/>
      <c r="DH891" s="21"/>
      <c r="DI891" s="21"/>
      <c r="DJ891" s="21"/>
      <c r="DK891" s="21"/>
      <c r="DL891" s="21"/>
      <c r="DM891" s="21"/>
      <c r="DN891" s="21"/>
      <c r="DO891" s="21"/>
      <c r="DP891" s="21"/>
      <c r="DQ891" s="21"/>
      <c r="DR891" s="21"/>
      <c r="DS891" s="21"/>
      <c r="DT891" s="21"/>
      <c r="DU891" s="21"/>
      <c r="DV891" s="21"/>
    </row>
    <row r="892" spans="1:126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21"/>
      <c r="CA892" s="21"/>
      <c r="CB892" s="21"/>
      <c r="CC892" s="21"/>
      <c r="CD892" s="21"/>
      <c r="CE892" s="21"/>
      <c r="CF892" s="21"/>
      <c r="CG892" s="21"/>
      <c r="CH892" s="21"/>
      <c r="CI892" s="21"/>
      <c r="CJ892" s="21"/>
      <c r="CK892" s="21"/>
      <c r="CL892" s="21"/>
      <c r="CM892" s="21"/>
      <c r="CN892" s="21"/>
      <c r="CO892" s="21"/>
      <c r="CP892" s="21"/>
      <c r="CQ892" s="21"/>
      <c r="CR892" s="21"/>
      <c r="CS892" s="21"/>
      <c r="CT892" s="21"/>
      <c r="CU892" s="21"/>
      <c r="CV892" s="21"/>
      <c r="CW892" s="21"/>
      <c r="CX892" s="21"/>
      <c r="CY892" s="21"/>
      <c r="CZ892" s="21"/>
      <c r="DA892" s="21"/>
      <c r="DB892" s="21"/>
      <c r="DC892" s="21"/>
      <c r="DD892" s="21"/>
      <c r="DE892" s="21"/>
      <c r="DF892" s="21"/>
      <c r="DG892" s="21"/>
      <c r="DH892" s="21"/>
      <c r="DI892" s="21"/>
      <c r="DJ892" s="21"/>
      <c r="DK892" s="21"/>
      <c r="DL892" s="21"/>
      <c r="DM892" s="21"/>
      <c r="DN892" s="21"/>
      <c r="DO892" s="21"/>
      <c r="DP892" s="21"/>
      <c r="DQ892" s="21"/>
      <c r="DR892" s="21"/>
      <c r="DS892" s="21"/>
      <c r="DT892" s="21"/>
      <c r="DU892" s="21"/>
      <c r="DV892" s="21"/>
    </row>
    <row r="893" spans="1:126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21"/>
      <c r="CA893" s="21"/>
      <c r="CB893" s="21"/>
      <c r="CC893" s="21"/>
      <c r="CD893" s="21"/>
      <c r="CE893" s="21"/>
      <c r="CF893" s="21"/>
      <c r="CG893" s="21"/>
      <c r="CH893" s="21"/>
      <c r="CI893" s="21"/>
      <c r="CJ893" s="21"/>
      <c r="CK893" s="21"/>
      <c r="CL893" s="21"/>
      <c r="CM893" s="21"/>
      <c r="CN893" s="21"/>
      <c r="CO893" s="21"/>
      <c r="CP893" s="21"/>
      <c r="CQ893" s="21"/>
      <c r="CR893" s="21"/>
      <c r="CS893" s="21"/>
      <c r="CT893" s="21"/>
      <c r="CU893" s="21"/>
      <c r="CV893" s="21"/>
      <c r="CW893" s="21"/>
      <c r="CX893" s="21"/>
      <c r="CY893" s="21"/>
      <c r="CZ893" s="21"/>
      <c r="DA893" s="21"/>
      <c r="DB893" s="21"/>
      <c r="DC893" s="21"/>
      <c r="DD893" s="21"/>
      <c r="DE893" s="21"/>
      <c r="DF893" s="21"/>
      <c r="DG893" s="21"/>
      <c r="DH893" s="21"/>
      <c r="DI893" s="21"/>
      <c r="DJ893" s="21"/>
      <c r="DK893" s="21"/>
      <c r="DL893" s="21"/>
      <c r="DM893" s="21"/>
      <c r="DN893" s="21"/>
      <c r="DO893" s="21"/>
      <c r="DP893" s="21"/>
      <c r="DQ893" s="21"/>
      <c r="DR893" s="21"/>
      <c r="DS893" s="21"/>
      <c r="DT893" s="21"/>
      <c r="DU893" s="21"/>
      <c r="DV893" s="21"/>
    </row>
    <row r="894" spans="1:126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21"/>
      <c r="CA894" s="21"/>
      <c r="CB894" s="21"/>
      <c r="CC894" s="21"/>
      <c r="CD894" s="21"/>
      <c r="CE894" s="21"/>
      <c r="CF894" s="21"/>
      <c r="CG894" s="21"/>
      <c r="CH894" s="21"/>
      <c r="CI894" s="21"/>
      <c r="CJ894" s="21"/>
      <c r="CK894" s="21"/>
      <c r="CL894" s="21"/>
      <c r="CM894" s="21"/>
      <c r="CN894" s="21"/>
      <c r="CO894" s="21"/>
      <c r="CP894" s="21"/>
      <c r="CQ894" s="21"/>
      <c r="CR894" s="21"/>
      <c r="CS894" s="21"/>
      <c r="CT894" s="21"/>
      <c r="CU894" s="21"/>
      <c r="CV894" s="21"/>
      <c r="CW894" s="21"/>
      <c r="CX894" s="21"/>
      <c r="CY894" s="21"/>
      <c r="CZ894" s="21"/>
      <c r="DA894" s="21"/>
      <c r="DB894" s="21"/>
      <c r="DC894" s="21"/>
      <c r="DD894" s="21"/>
      <c r="DE894" s="21"/>
      <c r="DF894" s="21"/>
      <c r="DG894" s="21"/>
      <c r="DH894" s="21"/>
      <c r="DI894" s="21"/>
      <c r="DJ894" s="21"/>
      <c r="DK894" s="21"/>
      <c r="DL894" s="21"/>
      <c r="DM894" s="21"/>
      <c r="DN894" s="21"/>
      <c r="DO894" s="21"/>
      <c r="DP894" s="21"/>
      <c r="DQ894" s="21"/>
      <c r="DR894" s="21"/>
      <c r="DS894" s="21"/>
      <c r="DT894" s="21"/>
      <c r="DU894" s="21"/>
      <c r="DV894" s="21"/>
    </row>
    <row r="895" spans="1:126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21"/>
      <c r="CA895" s="21"/>
      <c r="CB895" s="21"/>
      <c r="CC895" s="21"/>
      <c r="CD895" s="21"/>
      <c r="CE895" s="21"/>
      <c r="CF895" s="21"/>
      <c r="CG895" s="21"/>
      <c r="CH895" s="21"/>
      <c r="CI895" s="21"/>
      <c r="CJ895" s="21"/>
      <c r="CK895" s="21"/>
      <c r="CL895" s="21"/>
      <c r="CM895" s="21"/>
      <c r="CN895" s="21"/>
      <c r="CO895" s="21"/>
      <c r="CP895" s="21"/>
      <c r="CQ895" s="21"/>
      <c r="CR895" s="21"/>
      <c r="CS895" s="21"/>
      <c r="CT895" s="21"/>
      <c r="CU895" s="21"/>
      <c r="CV895" s="21"/>
      <c r="CW895" s="21"/>
      <c r="CX895" s="21"/>
      <c r="CY895" s="21"/>
      <c r="CZ895" s="21"/>
      <c r="DA895" s="21"/>
      <c r="DB895" s="21"/>
      <c r="DC895" s="21"/>
      <c r="DD895" s="21"/>
      <c r="DE895" s="21"/>
      <c r="DF895" s="21"/>
      <c r="DG895" s="21"/>
      <c r="DH895" s="21"/>
      <c r="DI895" s="21"/>
      <c r="DJ895" s="21"/>
      <c r="DK895" s="21"/>
      <c r="DL895" s="21"/>
      <c r="DM895" s="21"/>
      <c r="DN895" s="21"/>
      <c r="DO895" s="21"/>
      <c r="DP895" s="21"/>
      <c r="DQ895" s="21"/>
      <c r="DR895" s="21"/>
      <c r="DS895" s="21"/>
      <c r="DT895" s="21"/>
      <c r="DU895" s="21"/>
      <c r="DV895" s="21"/>
    </row>
    <row r="896" spans="1:12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21"/>
      <c r="CA896" s="21"/>
      <c r="CB896" s="21"/>
      <c r="CC896" s="21"/>
      <c r="CD896" s="21"/>
      <c r="CE896" s="21"/>
      <c r="CF896" s="21"/>
      <c r="CG896" s="21"/>
      <c r="CH896" s="21"/>
      <c r="CI896" s="21"/>
      <c r="CJ896" s="21"/>
      <c r="CK896" s="21"/>
      <c r="CL896" s="21"/>
      <c r="CM896" s="21"/>
      <c r="CN896" s="21"/>
      <c r="CO896" s="21"/>
      <c r="CP896" s="21"/>
      <c r="CQ896" s="21"/>
      <c r="CR896" s="21"/>
      <c r="CS896" s="21"/>
      <c r="CT896" s="21"/>
      <c r="CU896" s="21"/>
      <c r="CV896" s="21"/>
      <c r="CW896" s="21"/>
      <c r="CX896" s="21"/>
      <c r="CY896" s="21"/>
      <c r="CZ896" s="21"/>
      <c r="DA896" s="21"/>
      <c r="DB896" s="21"/>
      <c r="DC896" s="21"/>
      <c r="DD896" s="21"/>
      <c r="DE896" s="21"/>
      <c r="DF896" s="21"/>
      <c r="DG896" s="21"/>
      <c r="DH896" s="21"/>
      <c r="DI896" s="21"/>
      <c r="DJ896" s="21"/>
      <c r="DK896" s="21"/>
      <c r="DL896" s="21"/>
      <c r="DM896" s="21"/>
      <c r="DN896" s="21"/>
      <c r="DO896" s="21"/>
      <c r="DP896" s="21"/>
      <c r="DQ896" s="21"/>
      <c r="DR896" s="21"/>
      <c r="DS896" s="21"/>
      <c r="DT896" s="21"/>
      <c r="DU896" s="21"/>
      <c r="DV896" s="21"/>
    </row>
    <row r="897" spans="1:126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21"/>
      <c r="CA897" s="21"/>
      <c r="CB897" s="21"/>
      <c r="CC897" s="21"/>
      <c r="CD897" s="21"/>
      <c r="CE897" s="21"/>
      <c r="CF897" s="21"/>
      <c r="CG897" s="21"/>
      <c r="CH897" s="21"/>
      <c r="CI897" s="21"/>
      <c r="CJ897" s="21"/>
      <c r="CK897" s="21"/>
      <c r="CL897" s="21"/>
      <c r="CM897" s="21"/>
      <c r="CN897" s="21"/>
      <c r="CO897" s="21"/>
      <c r="CP897" s="21"/>
      <c r="CQ897" s="21"/>
      <c r="CR897" s="21"/>
      <c r="CS897" s="21"/>
      <c r="CT897" s="21"/>
      <c r="CU897" s="21"/>
      <c r="CV897" s="21"/>
      <c r="CW897" s="21"/>
      <c r="CX897" s="21"/>
      <c r="CY897" s="21"/>
      <c r="CZ897" s="21"/>
      <c r="DA897" s="21"/>
      <c r="DB897" s="21"/>
      <c r="DC897" s="21"/>
      <c r="DD897" s="21"/>
      <c r="DE897" s="21"/>
      <c r="DF897" s="21"/>
      <c r="DG897" s="21"/>
      <c r="DH897" s="21"/>
      <c r="DI897" s="21"/>
      <c r="DJ897" s="21"/>
      <c r="DK897" s="21"/>
      <c r="DL897" s="21"/>
      <c r="DM897" s="21"/>
      <c r="DN897" s="21"/>
      <c r="DO897" s="21"/>
      <c r="DP897" s="21"/>
      <c r="DQ897" s="21"/>
      <c r="DR897" s="21"/>
      <c r="DS897" s="21"/>
      <c r="DT897" s="21"/>
      <c r="DU897" s="21"/>
      <c r="DV897" s="21"/>
    </row>
    <row r="898" spans="1:126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21"/>
      <c r="CA898" s="21"/>
      <c r="CB898" s="21"/>
      <c r="CC898" s="21"/>
      <c r="CD898" s="21"/>
      <c r="CE898" s="21"/>
      <c r="CF898" s="21"/>
      <c r="CG898" s="21"/>
      <c r="CH898" s="21"/>
      <c r="CI898" s="21"/>
      <c r="CJ898" s="21"/>
      <c r="CK898" s="21"/>
      <c r="CL898" s="21"/>
      <c r="CM898" s="21"/>
      <c r="CN898" s="21"/>
      <c r="CO898" s="21"/>
      <c r="CP898" s="21"/>
      <c r="CQ898" s="21"/>
      <c r="CR898" s="21"/>
      <c r="CS898" s="21"/>
      <c r="CT898" s="21"/>
      <c r="CU898" s="21"/>
      <c r="CV898" s="21"/>
      <c r="CW898" s="21"/>
      <c r="CX898" s="21"/>
      <c r="CY898" s="21"/>
      <c r="CZ898" s="21"/>
      <c r="DA898" s="21"/>
      <c r="DB898" s="21"/>
      <c r="DC898" s="21"/>
      <c r="DD898" s="21"/>
      <c r="DE898" s="21"/>
      <c r="DF898" s="21"/>
      <c r="DG898" s="21"/>
      <c r="DH898" s="21"/>
      <c r="DI898" s="21"/>
      <c r="DJ898" s="21"/>
      <c r="DK898" s="21"/>
      <c r="DL898" s="21"/>
      <c r="DM898" s="21"/>
      <c r="DN898" s="21"/>
      <c r="DO898" s="21"/>
      <c r="DP898" s="21"/>
      <c r="DQ898" s="21"/>
      <c r="DR898" s="21"/>
      <c r="DS898" s="21"/>
      <c r="DT898" s="21"/>
      <c r="DU898" s="21"/>
      <c r="DV898" s="21"/>
    </row>
    <row r="899" spans="1:126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1"/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  <c r="CP899" s="21"/>
      <c r="CQ899" s="21"/>
      <c r="CR899" s="21"/>
      <c r="CS899" s="21"/>
      <c r="CT899" s="21"/>
      <c r="CU899" s="21"/>
      <c r="CV899" s="21"/>
      <c r="CW899" s="21"/>
      <c r="CX899" s="21"/>
      <c r="CY899" s="21"/>
      <c r="CZ899" s="21"/>
      <c r="DA899" s="21"/>
      <c r="DB899" s="21"/>
      <c r="DC899" s="21"/>
      <c r="DD899" s="21"/>
      <c r="DE899" s="21"/>
      <c r="DF899" s="21"/>
      <c r="DG899" s="21"/>
      <c r="DH899" s="21"/>
      <c r="DI899" s="21"/>
      <c r="DJ899" s="21"/>
      <c r="DK899" s="21"/>
      <c r="DL899" s="21"/>
      <c r="DM899" s="21"/>
      <c r="DN899" s="21"/>
      <c r="DO899" s="21"/>
      <c r="DP899" s="21"/>
      <c r="DQ899" s="21"/>
      <c r="DR899" s="21"/>
      <c r="DS899" s="21"/>
      <c r="DT899" s="21"/>
      <c r="DU899" s="21"/>
      <c r="DV899" s="21"/>
    </row>
    <row r="900" spans="1:126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21"/>
      <c r="CA900" s="21"/>
      <c r="CB900" s="21"/>
      <c r="CC900" s="21"/>
      <c r="CD900" s="21"/>
      <c r="CE900" s="21"/>
      <c r="CF900" s="21"/>
      <c r="CG900" s="21"/>
      <c r="CH900" s="21"/>
      <c r="CI900" s="21"/>
      <c r="CJ900" s="21"/>
      <c r="CK900" s="21"/>
      <c r="CL900" s="21"/>
      <c r="CM900" s="21"/>
      <c r="CN900" s="21"/>
      <c r="CO900" s="21"/>
      <c r="CP900" s="21"/>
      <c r="CQ900" s="21"/>
      <c r="CR900" s="21"/>
      <c r="CS900" s="21"/>
      <c r="CT900" s="21"/>
      <c r="CU900" s="21"/>
      <c r="CV900" s="21"/>
      <c r="CW900" s="21"/>
      <c r="CX900" s="21"/>
      <c r="CY900" s="21"/>
      <c r="CZ900" s="21"/>
      <c r="DA900" s="21"/>
      <c r="DB900" s="21"/>
      <c r="DC900" s="21"/>
      <c r="DD900" s="21"/>
      <c r="DE900" s="21"/>
      <c r="DF900" s="21"/>
      <c r="DG900" s="21"/>
      <c r="DH900" s="21"/>
      <c r="DI900" s="21"/>
      <c r="DJ900" s="21"/>
      <c r="DK900" s="21"/>
      <c r="DL900" s="21"/>
      <c r="DM900" s="21"/>
      <c r="DN900" s="21"/>
      <c r="DO900" s="21"/>
      <c r="DP900" s="21"/>
      <c r="DQ900" s="21"/>
      <c r="DR900" s="21"/>
      <c r="DS900" s="21"/>
      <c r="DT900" s="21"/>
      <c r="DU900" s="21"/>
      <c r="DV900" s="21"/>
    </row>
    <row r="901" spans="1:126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  <c r="BM901" s="21"/>
      <c r="BN901" s="21"/>
      <c r="BO901" s="21"/>
      <c r="BP901" s="21"/>
      <c r="BQ901" s="21"/>
      <c r="BR901" s="21"/>
      <c r="BS901" s="21"/>
      <c r="BT901" s="21"/>
      <c r="BU901" s="21"/>
      <c r="BV901" s="21"/>
      <c r="BW901" s="21"/>
      <c r="BX901" s="21"/>
      <c r="BY901" s="21"/>
      <c r="BZ901" s="21"/>
      <c r="CA901" s="21"/>
      <c r="CB901" s="21"/>
      <c r="CC901" s="21"/>
      <c r="CD901" s="21"/>
      <c r="CE901" s="21"/>
      <c r="CF901" s="21"/>
      <c r="CG901" s="21"/>
      <c r="CH901" s="21"/>
      <c r="CI901" s="21"/>
      <c r="CJ901" s="21"/>
      <c r="CK901" s="21"/>
      <c r="CL901" s="21"/>
      <c r="CM901" s="21"/>
      <c r="CN901" s="21"/>
      <c r="CO901" s="21"/>
      <c r="CP901" s="21"/>
      <c r="CQ901" s="21"/>
      <c r="CR901" s="21"/>
      <c r="CS901" s="21"/>
      <c r="CT901" s="21"/>
      <c r="CU901" s="21"/>
      <c r="CV901" s="21"/>
      <c r="CW901" s="21"/>
      <c r="CX901" s="21"/>
      <c r="CY901" s="21"/>
      <c r="CZ901" s="21"/>
      <c r="DA901" s="21"/>
      <c r="DB901" s="21"/>
      <c r="DC901" s="21"/>
      <c r="DD901" s="21"/>
      <c r="DE901" s="21"/>
      <c r="DF901" s="21"/>
      <c r="DG901" s="21"/>
      <c r="DH901" s="21"/>
      <c r="DI901" s="21"/>
      <c r="DJ901" s="21"/>
      <c r="DK901" s="21"/>
      <c r="DL901" s="21"/>
      <c r="DM901" s="21"/>
      <c r="DN901" s="21"/>
      <c r="DO901" s="21"/>
      <c r="DP901" s="21"/>
      <c r="DQ901" s="21"/>
      <c r="DR901" s="21"/>
      <c r="DS901" s="21"/>
      <c r="DT901" s="21"/>
      <c r="DU901" s="21"/>
      <c r="DV901" s="21"/>
    </row>
    <row r="902" spans="1:126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  <c r="BM902" s="21"/>
      <c r="BN902" s="21"/>
      <c r="BO902" s="21"/>
      <c r="BP902" s="21"/>
      <c r="BQ902" s="21"/>
      <c r="BR902" s="21"/>
      <c r="BS902" s="21"/>
      <c r="BT902" s="21"/>
      <c r="BU902" s="21"/>
      <c r="BV902" s="21"/>
      <c r="BW902" s="21"/>
      <c r="BX902" s="21"/>
      <c r="BY902" s="21"/>
      <c r="BZ902" s="21"/>
      <c r="CA902" s="21"/>
      <c r="CB902" s="21"/>
      <c r="CC902" s="21"/>
      <c r="CD902" s="21"/>
      <c r="CE902" s="21"/>
      <c r="CF902" s="21"/>
      <c r="CG902" s="21"/>
      <c r="CH902" s="21"/>
      <c r="CI902" s="21"/>
      <c r="CJ902" s="21"/>
      <c r="CK902" s="21"/>
      <c r="CL902" s="21"/>
      <c r="CM902" s="21"/>
      <c r="CN902" s="21"/>
      <c r="CO902" s="21"/>
      <c r="CP902" s="21"/>
      <c r="CQ902" s="21"/>
      <c r="CR902" s="21"/>
      <c r="CS902" s="21"/>
      <c r="CT902" s="21"/>
      <c r="CU902" s="21"/>
      <c r="CV902" s="21"/>
      <c r="CW902" s="21"/>
      <c r="CX902" s="21"/>
      <c r="CY902" s="21"/>
      <c r="CZ902" s="21"/>
      <c r="DA902" s="21"/>
      <c r="DB902" s="21"/>
      <c r="DC902" s="21"/>
      <c r="DD902" s="21"/>
      <c r="DE902" s="21"/>
      <c r="DF902" s="21"/>
      <c r="DG902" s="21"/>
      <c r="DH902" s="21"/>
      <c r="DI902" s="21"/>
      <c r="DJ902" s="21"/>
      <c r="DK902" s="21"/>
      <c r="DL902" s="21"/>
      <c r="DM902" s="21"/>
      <c r="DN902" s="21"/>
      <c r="DO902" s="21"/>
      <c r="DP902" s="21"/>
      <c r="DQ902" s="21"/>
      <c r="DR902" s="21"/>
      <c r="DS902" s="21"/>
      <c r="DT902" s="21"/>
      <c r="DU902" s="21"/>
      <c r="DV902" s="21"/>
    </row>
    <row r="903" spans="1:126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  <c r="BM903" s="21"/>
      <c r="BN903" s="21"/>
      <c r="BO903" s="21"/>
      <c r="BP903" s="21"/>
      <c r="BQ903" s="21"/>
      <c r="BR903" s="21"/>
      <c r="BS903" s="21"/>
      <c r="BT903" s="21"/>
      <c r="BU903" s="21"/>
      <c r="BV903" s="21"/>
      <c r="BW903" s="21"/>
      <c r="BX903" s="21"/>
      <c r="BY903" s="21"/>
      <c r="BZ903" s="21"/>
      <c r="CA903" s="21"/>
      <c r="CB903" s="21"/>
      <c r="CC903" s="21"/>
      <c r="CD903" s="21"/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  <c r="CS903" s="21"/>
      <c r="CT903" s="21"/>
      <c r="CU903" s="21"/>
      <c r="CV903" s="21"/>
      <c r="CW903" s="21"/>
      <c r="CX903" s="21"/>
      <c r="CY903" s="21"/>
      <c r="CZ903" s="21"/>
      <c r="DA903" s="21"/>
      <c r="DB903" s="21"/>
      <c r="DC903" s="21"/>
      <c r="DD903" s="21"/>
      <c r="DE903" s="21"/>
      <c r="DF903" s="21"/>
      <c r="DG903" s="21"/>
      <c r="DH903" s="21"/>
      <c r="DI903" s="21"/>
      <c r="DJ903" s="21"/>
      <c r="DK903" s="21"/>
      <c r="DL903" s="21"/>
      <c r="DM903" s="21"/>
      <c r="DN903" s="21"/>
      <c r="DO903" s="21"/>
      <c r="DP903" s="21"/>
      <c r="DQ903" s="21"/>
      <c r="DR903" s="21"/>
      <c r="DS903" s="21"/>
      <c r="DT903" s="21"/>
      <c r="DU903" s="21"/>
      <c r="DV903" s="21"/>
    </row>
    <row r="904" spans="1:126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  <c r="BM904" s="21"/>
      <c r="BN904" s="21"/>
      <c r="BO904" s="21"/>
      <c r="BP904" s="21"/>
      <c r="BQ904" s="21"/>
      <c r="BR904" s="21"/>
      <c r="BS904" s="21"/>
      <c r="BT904" s="21"/>
      <c r="BU904" s="21"/>
      <c r="BV904" s="21"/>
      <c r="BW904" s="21"/>
      <c r="BX904" s="21"/>
      <c r="BY904" s="21"/>
      <c r="BZ904" s="21"/>
      <c r="CA904" s="21"/>
      <c r="CB904" s="21"/>
      <c r="CC904" s="21"/>
      <c r="CD904" s="21"/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  <c r="CS904" s="21"/>
      <c r="CT904" s="21"/>
      <c r="CU904" s="21"/>
      <c r="CV904" s="21"/>
      <c r="CW904" s="21"/>
      <c r="CX904" s="21"/>
      <c r="CY904" s="21"/>
      <c r="CZ904" s="21"/>
      <c r="DA904" s="21"/>
      <c r="DB904" s="21"/>
      <c r="DC904" s="21"/>
      <c r="DD904" s="21"/>
      <c r="DE904" s="21"/>
      <c r="DF904" s="21"/>
      <c r="DG904" s="21"/>
      <c r="DH904" s="21"/>
      <c r="DI904" s="21"/>
      <c r="DJ904" s="21"/>
      <c r="DK904" s="21"/>
      <c r="DL904" s="21"/>
      <c r="DM904" s="21"/>
      <c r="DN904" s="21"/>
      <c r="DO904" s="21"/>
      <c r="DP904" s="21"/>
      <c r="DQ904" s="21"/>
      <c r="DR904" s="21"/>
      <c r="DS904" s="21"/>
      <c r="DT904" s="21"/>
      <c r="DU904" s="21"/>
      <c r="DV904" s="21"/>
    </row>
    <row r="905" spans="1:126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  <c r="BM905" s="21"/>
      <c r="BN905" s="21"/>
      <c r="BO905" s="21"/>
      <c r="BP905" s="21"/>
      <c r="BQ905" s="21"/>
      <c r="BR905" s="21"/>
      <c r="BS905" s="21"/>
      <c r="BT905" s="21"/>
      <c r="BU905" s="21"/>
      <c r="BV905" s="21"/>
      <c r="BW905" s="21"/>
      <c r="BX905" s="21"/>
      <c r="BY905" s="21"/>
      <c r="BZ905" s="21"/>
      <c r="CA905" s="21"/>
      <c r="CB905" s="21"/>
      <c r="CC905" s="21"/>
      <c r="CD905" s="21"/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1"/>
      <c r="CQ905" s="21"/>
      <c r="CR905" s="21"/>
      <c r="CS905" s="21"/>
      <c r="CT905" s="21"/>
      <c r="CU905" s="21"/>
      <c r="CV905" s="21"/>
      <c r="CW905" s="21"/>
      <c r="CX905" s="21"/>
      <c r="CY905" s="21"/>
      <c r="CZ905" s="21"/>
      <c r="DA905" s="21"/>
      <c r="DB905" s="21"/>
      <c r="DC905" s="21"/>
      <c r="DD905" s="21"/>
      <c r="DE905" s="21"/>
      <c r="DF905" s="21"/>
      <c r="DG905" s="21"/>
      <c r="DH905" s="21"/>
      <c r="DI905" s="21"/>
      <c r="DJ905" s="21"/>
      <c r="DK905" s="21"/>
      <c r="DL905" s="21"/>
      <c r="DM905" s="21"/>
      <c r="DN905" s="21"/>
      <c r="DO905" s="21"/>
      <c r="DP905" s="21"/>
      <c r="DQ905" s="21"/>
      <c r="DR905" s="21"/>
      <c r="DS905" s="21"/>
      <c r="DT905" s="21"/>
      <c r="DU905" s="21"/>
      <c r="DV905" s="21"/>
    </row>
    <row r="906" spans="1:12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  <c r="BM906" s="21"/>
      <c r="BN906" s="21"/>
      <c r="BO906" s="21"/>
      <c r="BP906" s="21"/>
      <c r="BQ906" s="21"/>
      <c r="BR906" s="21"/>
      <c r="BS906" s="21"/>
      <c r="BT906" s="21"/>
      <c r="BU906" s="21"/>
      <c r="BV906" s="21"/>
      <c r="BW906" s="21"/>
      <c r="BX906" s="21"/>
      <c r="BY906" s="21"/>
      <c r="BZ906" s="21"/>
      <c r="CA906" s="21"/>
      <c r="CB906" s="21"/>
      <c r="CC906" s="21"/>
      <c r="CD906" s="21"/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  <c r="CS906" s="21"/>
      <c r="CT906" s="21"/>
      <c r="CU906" s="21"/>
      <c r="CV906" s="21"/>
      <c r="CW906" s="21"/>
      <c r="CX906" s="21"/>
      <c r="CY906" s="21"/>
      <c r="CZ906" s="21"/>
      <c r="DA906" s="21"/>
      <c r="DB906" s="21"/>
      <c r="DC906" s="21"/>
      <c r="DD906" s="21"/>
      <c r="DE906" s="21"/>
      <c r="DF906" s="21"/>
      <c r="DG906" s="21"/>
      <c r="DH906" s="21"/>
      <c r="DI906" s="21"/>
      <c r="DJ906" s="21"/>
      <c r="DK906" s="21"/>
      <c r="DL906" s="21"/>
      <c r="DM906" s="21"/>
      <c r="DN906" s="21"/>
      <c r="DO906" s="21"/>
      <c r="DP906" s="21"/>
      <c r="DQ906" s="21"/>
      <c r="DR906" s="21"/>
      <c r="DS906" s="21"/>
      <c r="DT906" s="21"/>
      <c r="DU906" s="21"/>
      <c r="DV906" s="21"/>
    </row>
    <row r="907" spans="1:126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1"/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1"/>
      <c r="CQ907" s="21"/>
      <c r="CR907" s="21"/>
      <c r="CS907" s="21"/>
      <c r="CT907" s="21"/>
      <c r="CU907" s="21"/>
      <c r="CV907" s="21"/>
      <c r="CW907" s="21"/>
      <c r="CX907" s="21"/>
      <c r="CY907" s="21"/>
      <c r="CZ907" s="21"/>
      <c r="DA907" s="21"/>
      <c r="DB907" s="21"/>
      <c r="DC907" s="21"/>
      <c r="DD907" s="21"/>
      <c r="DE907" s="21"/>
      <c r="DF907" s="21"/>
      <c r="DG907" s="21"/>
      <c r="DH907" s="21"/>
      <c r="DI907" s="21"/>
      <c r="DJ907" s="21"/>
      <c r="DK907" s="21"/>
      <c r="DL907" s="21"/>
      <c r="DM907" s="21"/>
      <c r="DN907" s="21"/>
      <c r="DO907" s="21"/>
      <c r="DP907" s="21"/>
      <c r="DQ907" s="21"/>
      <c r="DR907" s="21"/>
      <c r="DS907" s="21"/>
      <c r="DT907" s="21"/>
      <c r="DU907" s="21"/>
      <c r="DV907" s="21"/>
    </row>
    <row r="908" spans="1:126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  <c r="BM908" s="21"/>
      <c r="BN908" s="21"/>
      <c r="BO908" s="21"/>
      <c r="BP908" s="21"/>
      <c r="BQ908" s="21"/>
      <c r="BR908" s="21"/>
      <c r="BS908" s="21"/>
      <c r="BT908" s="21"/>
      <c r="BU908" s="21"/>
      <c r="BV908" s="21"/>
      <c r="BW908" s="21"/>
      <c r="BX908" s="21"/>
      <c r="BY908" s="21"/>
      <c r="BZ908" s="21"/>
      <c r="CA908" s="21"/>
      <c r="CB908" s="21"/>
      <c r="CC908" s="21"/>
      <c r="CD908" s="21"/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  <c r="CS908" s="21"/>
      <c r="CT908" s="21"/>
      <c r="CU908" s="21"/>
      <c r="CV908" s="21"/>
      <c r="CW908" s="21"/>
      <c r="CX908" s="21"/>
      <c r="CY908" s="21"/>
      <c r="CZ908" s="21"/>
      <c r="DA908" s="21"/>
      <c r="DB908" s="21"/>
      <c r="DC908" s="21"/>
      <c r="DD908" s="21"/>
      <c r="DE908" s="21"/>
      <c r="DF908" s="21"/>
      <c r="DG908" s="21"/>
      <c r="DH908" s="21"/>
      <c r="DI908" s="21"/>
      <c r="DJ908" s="21"/>
      <c r="DK908" s="21"/>
      <c r="DL908" s="21"/>
      <c r="DM908" s="21"/>
      <c r="DN908" s="21"/>
      <c r="DO908" s="21"/>
      <c r="DP908" s="21"/>
      <c r="DQ908" s="21"/>
      <c r="DR908" s="21"/>
      <c r="DS908" s="21"/>
      <c r="DT908" s="21"/>
      <c r="DU908" s="21"/>
      <c r="DV908" s="21"/>
    </row>
    <row r="909" spans="1:126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1"/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1"/>
      <c r="CQ909" s="21"/>
      <c r="CR909" s="21"/>
      <c r="CS909" s="21"/>
      <c r="CT909" s="21"/>
      <c r="CU909" s="21"/>
      <c r="CV909" s="21"/>
      <c r="CW909" s="21"/>
      <c r="CX909" s="21"/>
      <c r="CY909" s="21"/>
      <c r="CZ909" s="21"/>
      <c r="DA909" s="21"/>
      <c r="DB909" s="21"/>
      <c r="DC909" s="21"/>
      <c r="DD909" s="21"/>
      <c r="DE909" s="21"/>
      <c r="DF909" s="21"/>
      <c r="DG909" s="21"/>
      <c r="DH909" s="21"/>
      <c r="DI909" s="21"/>
      <c r="DJ909" s="21"/>
      <c r="DK909" s="21"/>
      <c r="DL909" s="21"/>
      <c r="DM909" s="21"/>
      <c r="DN909" s="21"/>
      <c r="DO909" s="21"/>
      <c r="DP909" s="21"/>
      <c r="DQ909" s="21"/>
      <c r="DR909" s="21"/>
      <c r="DS909" s="21"/>
      <c r="DT909" s="21"/>
      <c r="DU909" s="21"/>
      <c r="DV909" s="21"/>
    </row>
    <row r="910" spans="1:126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1"/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  <c r="CS910" s="21"/>
      <c r="CT910" s="21"/>
      <c r="CU910" s="21"/>
      <c r="CV910" s="21"/>
      <c r="CW910" s="21"/>
      <c r="CX910" s="21"/>
      <c r="CY910" s="21"/>
      <c r="CZ910" s="21"/>
      <c r="DA910" s="21"/>
      <c r="DB910" s="21"/>
      <c r="DC910" s="21"/>
      <c r="DD910" s="21"/>
      <c r="DE910" s="21"/>
      <c r="DF910" s="21"/>
      <c r="DG910" s="21"/>
      <c r="DH910" s="21"/>
      <c r="DI910" s="21"/>
      <c r="DJ910" s="21"/>
      <c r="DK910" s="21"/>
      <c r="DL910" s="21"/>
      <c r="DM910" s="21"/>
      <c r="DN910" s="21"/>
      <c r="DO910" s="21"/>
      <c r="DP910" s="21"/>
      <c r="DQ910" s="21"/>
      <c r="DR910" s="21"/>
      <c r="DS910" s="21"/>
      <c r="DT910" s="21"/>
      <c r="DU910" s="21"/>
      <c r="DV910" s="21"/>
    </row>
    <row r="911" spans="1:126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1"/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  <c r="CS911" s="21"/>
      <c r="CT911" s="21"/>
      <c r="CU911" s="21"/>
      <c r="CV911" s="21"/>
      <c r="CW911" s="21"/>
      <c r="CX911" s="21"/>
      <c r="CY911" s="21"/>
      <c r="CZ911" s="21"/>
      <c r="DA911" s="21"/>
      <c r="DB911" s="21"/>
      <c r="DC911" s="21"/>
      <c r="DD911" s="21"/>
      <c r="DE911" s="21"/>
      <c r="DF911" s="21"/>
      <c r="DG911" s="21"/>
      <c r="DH911" s="21"/>
      <c r="DI911" s="21"/>
      <c r="DJ911" s="21"/>
      <c r="DK911" s="21"/>
      <c r="DL911" s="21"/>
      <c r="DM911" s="21"/>
      <c r="DN911" s="21"/>
      <c r="DO911" s="21"/>
      <c r="DP911" s="21"/>
      <c r="DQ911" s="21"/>
      <c r="DR911" s="21"/>
      <c r="DS911" s="21"/>
      <c r="DT911" s="21"/>
      <c r="DU911" s="21"/>
      <c r="DV911" s="21"/>
    </row>
    <row r="912" spans="1:126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1"/>
      <c r="BW912" s="21"/>
      <c r="BX912" s="21"/>
      <c r="BY912" s="21"/>
      <c r="BZ912" s="21"/>
      <c r="CA912" s="21"/>
      <c r="CB912" s="21"/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  <c r="CS912" s="21"/>
      <c r="CT912" s="21"/>
      <c r="CU912" s="21"/>
      <c r="CV912" s="21"/>
      <c r="CW912" s="21"/>
      <c r="CX912" s="21"/>
      <c r="CY912" s="21"/>
      <c r="CZ912" s="21"/>
      <c r="DA912" s="21"/>
      <c r="DB912" s="21"/>
      <c r="DC912" s="21"/>
      <c r="DD912" s="21"/>
      <c r="DE912" s="21"/>
      <c r="DF912" s="21"/>
      <c r="DG912" s="21"/>
      <c r="DH912" s="21"/>
      <c r="DI912" s="21"/>
      <c r="DJ912" s="21"/>
      <c r="DK912" s="21"/>
      <c r="DL912" s="21"/>
      <c r="DM912" s="21"/>
      <c r="DN912" s="21"/>
      <c r="DO912" s="21"/>
      <c r="DP912" s="21"/>
      <c r="DQ912" s="21"/>
      <c r="DR912" s="21"/>
      <c r="DS912" s="21"/>
      <c r="DT912" s="21"/>
      <c r="DU912" s="21"/>
      <c r="DV912" s="21"/>
    </row>
    <row r="913" spans="1:126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1"/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  <c r="CS913" s="21"/>
      <c r="CT913" s="21"/>
      <c r="CU913" s="21"/>
      <c r="CV913" s="21"/>
      <c r="CW913" s="21"/>
      <c r="CX913" s="21"/>
      <c r="CY913" s="21"/>
      <c r="CZ913" s="21"/>
      <c r="DA913" s="21"/>
      <c r="DB913" s="21"/>
      <c r="DC913" s="21"/>
      <c r="DD913" s="21"/>
      <c r="DE913" s="21"/>
      <c r="DF913" s="21"/>
      <c r="DG913" s="21"/>
      <c r="DH913" s="21"/>
      <c r="DI913" s="21"/>
      <c r="DJ913" s="21"/>
      <c r="DK913" s="21"/>
      <c r="DL913" s="21"/>
      <c r="DM913" s="21"/>
      <c r="DN913" s="21"/>
      <c r="DO913" s="21"/>
      <c r="DP913" s="21"/>
      <c r="DQ913" s="21"/>
      <c r="DR913" s="21"/>
      <c r="DS913" s="21"/>
      <c r="DT913" s="21"/>
      <c r="DU913" s="21"/>
      <c r="DV913" s="21"/>
    </row>
    <row r="914" spans="1:126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1"/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  <c r="CS914" s="21"/>
      <c r="CT914" s="21"/>
      <c r="CU914" s="21"/>
      <c r="CV914" s="21"/>
      <c r="CW914" s="21"/>
      <c r="CX914" s="21"/>
      <c r="CY914" s="21"/>
      <c r="CZ914" s="21"/>
      <c r="DA914" s="21"/>
      <c r="DB914" s="21"/>
      <c r="DC914" s="21"/>
      <c r="DD914" s="21"/>
      <c r="DE914" s="21"/>
      <c r="DF914" s="21"/>
      <c r="DG914" s="21"/>
      <c r="DH914" s="21"/>
      <c r="DI914" s="21"/>
      <c r="DJ914" s="21"/>
      <c r="DK914" s="21"/>
      <c r="DL914" s="21"/>
      <c r="DM914" s="21"/>
      <c r="DN914" s="21"/>
      <c r="DO914" s="21"/>
      <c r="DP914" s="21"/>
      <c r="DQ914" s="21"/>
      <c r="DR914" s="21"/>
      <c r="DS914" s="21"/>
      <c r="DT914" s="21"/>
      <c r="DU914" s="21"/>
      <c r="DV914" s="21"/>
    </row>
    <row r="915" spans="1:126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1"/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  <c r="CS915" s="21"/>
      <c r="CT915" s="21"/>
      <c r="CU915" s="21"/>
      <c r="CV915" s="21"/>
      <c r="CW915" s="21"/>
      <c r="CX915" s="21"/>
      <c r="CY915" s="21"/>
      <c r="CZ915" s="21"/>
      <c r="DA915" s="21"/>
      <c r="DB915" s="21"/>
      <c r="DC915" s="21"/>
      <c r="DD915" s="21"/>
      <c r="DE915" s="21"/>
      <c r="DF915" s="21"/>
      <c r="DG915" s="21"/>
      <c r="DH915" s="21"/>
      <c r="DI915" s="21"/>
      <c r="DJ915" s="21"/>
      <c r="DK915" s="21"/>
      <c r="DL915" s="21"/>
      <c r="DM915" s="21"/>
      <c r="DN915" s="21"/>
      <c r="DO915" s="21"/>
      <c r="DP915" s="21"/>
      <c r="DQ915" s="21"/>
      <c r="DR915" s="21"/>
      <c r="DS915" s="21"/>
      <c r="DT915" s="21"/>
      <c r="DU915" s="21"/>
      <c r="DV915" s="21"/>
    </row>
    <row r="916" spans="1:12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1"/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  <c r="CS916" s="21"/>
      <c r="CT916" s="21"/>
      <c r="CU916" s="21"/>
      <c r="CV916" s="21"/>
      <c r="CW916" s="21"/>
      <c r="CX916" s="21"/>
      <c r="CY916" s="21"/>
      <c r="CZ916" s="21"/>
      <c r="DA916" s="21"/>
      <c r="DB916" s="21"/>
      <c r="DC916" s="21"/>
      <c r="DD916" s="21"/>
      <c r="DE916" s="21"/>
      <c r="DF916" s="21"/>
      <c r="DG916" s="21"/>
      <c r="DH916" s="21"/>
      <c r="DI916" s="21"/>
      <c r="DJ916" s="21"/>
      <c r="DK916" s="21"/>
      <c r="DL916" s="21"/>
      <c r="DM916" s="21"/>
      <c r="DN916" s="21"/>
      <c r="DO916" s="21"/>
      <c r="DP916" s="21"/>
      <c r="DQ916" s="21"/>
      <c r="DR916" s="21"/>
      <c r="DS916" s="21"/>
      <c r="DT916" s="21"/>
      <c r="DU916" s="21"/>
      <c r="DV916" s="21"/>
    </row>
    <row r="917" spans="1:126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1"/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  <c r="CS917" s="21"/>
      <c r="CT917" s="21"/>
      <c r="CU917" s="21"/>
      <c r="CV917" s="21"/>
      <c r="CW917" s="21"/>
      <c r="CX917" s="21"/>
      <c r="CY917" s="21"/>
      <c r="CZ917" s="21"/>
      <c r="DA917" s="21"/>
      <c r="DB917" s="21"/>
      <c r="DC917" s="21"/>
      <c r="DD917" s="21"/>
      <c r="DE917" s="21"/>
      <c r="DF917" s="21"/>
      <c r="DG917" s="21"/>
      <c r="DH917" s="21"/>
      <c r="DI917" s="21"/>
      <c r="DJ917" s="21"/>
      <c r="DK917" s="21"/>
      <c r="DL917" s="21"/>
      <c r="DM917" s="21"/>
      <c r="DN917" s="21"/>
      <c r="DO917" s="21"/>
      <c r="DP917" s="21"/>
      <c r="DQ917" s="21"/>
      <c r="DR917" s="21"/>
      <c r="DS917" s="21"/>
      <c r="DT917" s="21"/>
      <c r="DU917" s="21"/>
      <c r="DV917" s="21"/>
    </row>
    <row r="918" spans="1:126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  <c r="CS918" s="21"/>
      <c r="CT918" s="21"/>
      <c r="CU918" s="21"/>
      <c r="CV918" s="21"/>
      <c r="CW918" s="21"/>
      <c r="CX918" s="21"/>
      <c r="CY918" s="21"/>
      <c r="CZ918" s="21"/>
      <c r="DA918" s="21"/>
      <c r="DB918" s="21"/>
      <c r="DC918" s="21"/>
      <c r="DD918" s="21"/>
      <c r="DE918" s="21"/>
      <c r="DF918" s="21"/>
      <c r="DG918" s="21"/>
      <c r="DH918" s="21"/>
      <c r="DI918" s="21"/>
      <c r="DJ918" s="21"/>
      <c r="DK918" s="21"/>
      <c r="DL918" s="21"/>
      <c r="DM918" s="21"/>
      <c r="DN918" s="21"/>
      <c r="DO918" s="21"/>
      <c r="DP918" s="21"/>
      <c r="DQ918" s="21"/>
      <c r="DR918" s="21"/>
      <c r="DS918" s="21"/>
      <c r="DT918" s="21"/>
      <c r="DU918" s="21"/>
      <c r="DV918" s="21"/>
    </row>
    <row r="919" spans="1:126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  <c r="CS919" s="21"/>
      <c r="CT919" s="21"/>
      <c r="CU919" s="21"/>
      <c r="CV919" s="21"/>
      <c r="CW919" s="21"/>
      <c r="CX919" s="21"/>
      <c r="CY919" s="21"/>
      <c r="CZ919" s="21"/>
      <c r="DA919" s="21"/>
      <c r="DB919" s="21"/>
      <c r="DC919" s="21"/>
      <c r="DD919" s="21"/>
      <c r="DE919" s="21"/>
      <c r="DF919" s="21"/>
      <c r="DG919" s="21"/>
      <c r="DH919" s="21"/>
      <c r="DI919" s="21"/>
      <c r="DJ919" s="21"/>
      <c r="DK919" s="21"/>
      <c r="DL919" s="21"/>
      <c r="DM919" s="21"/>
      <c r="DN919" s="21"/>
      <c r="DO919" s="21"/>
      <c r="DP919" s="21"/>
      <c r="DQ919" s="21"/>
      <c r="DR919" s="21"/>
      <c r="DS919" s="21"/>
      <c r="DT919" s="21"/>
      <c r="DU919" s="21"/>
      <c r="DV919" s="21"/>
    </row>
    <row r="920" spans="1:126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1"/>
      <c r="BY920" s="21"/>
      <c r="BZ920" s="21"/>
      <c r="CA920" s="21"/>
      <c r="CB920" s="21"/>
      <c r="CC920" s="21"/>
      <c r="CD920" s="21"/>
      <c r="CE920" s="21"/>
      <c r="CF920" s="21"/>
      <c r="CG920" s="21"/>
      <c r="CH920" s="21"/>
      <c r="CI920" s="21"/>
      <c r="CJ920" s="21"/>
      <c r="CK920" s="21"/>
      <c r="CL920" s="21"/>
      <c r="CM920" s="21"/>
      <c r="CN920" s="21"/>
      <c r="CO920" s="21"/>
      <c r="CP920" s="21"/>
      <c r="CQ920" s="21"/>
      <c r="CR920" s="21"/>
      <c r="CS920" s="21"/>
      <c r="CT920" s="21"/>
      <c r="CU920" s="21"/>
      <c r="CV920" s="21"/>
      <c r="CW920" s="21"/>
      <c r="CX920" s="21"/>
      <c r="CY920" s="21"/>
      <c r="CZ920" s="21"/>
      <c r="DA920" s="21"/>
      <c r="DB920" s="21"/>
      <c r="DC920" s="21"/>
      <c r="DD920" s="21"/>
      <c r="DE920" s="21"/>
      <c r="DF920" s="21"/>
      <c r="DG920" s="21"/>
      <c r="DH920" s="21"/>
      <c r="DI920" s="21"/>
      <c r="DJ920" s="21"/>
      <c r="DK920" s="21"/>
      <c r="DL920" s="21"/>
      <c r="DM920" s="21"/>
      <c r="DN920" s="21"/>
      <c r="DO920" s="21"/>
      <c r="DP920" s="21"/>
      <c r="DQ920" s="21"/>
      <c r="DR920" s="21"/>
      <c r="DS920" s="21"/>
      <c r="DT920" s="21"/>
      <c r="DU920" s="21"/>
      <c r="DV920" s="21"/>
    </row>
    <row r="921" spans="1:126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  <c r="BM921" s="21"/>
      <c r="BN921" s="21"/>
      <c r="BO921" s="21"/>
      <c r="BP921" s="21"/>
      <c r="BQ921" s="21"/>
      <c r="BR921" s="21"/>
      <c r="BS921" s="21"/>
      <c r="BT921" s="21"/>
      <c r="BU921" s="21"/>
      <c r="BV921" s="21"/>
      <c r="BW921" s="21"/>
      <c r="BX921" s="21"/>
      <c r="BY921" s="21"/>
      <c r="BZ921" s="21"/>
      <c r="CA921" s="21"/>
      <c r="CB921" s="21"/>
      <c r="CC921" s="21"/>
      <c r="CD921" s="21"/>
      <c r="CE921" s="21"/>
      <c r="CF921" s="21"/>
      <c r="CG921" s="21"/>
      <c r="CH921" s="21"/>
      <c r="CI921" s="21"/>
      <c r="CJ921" s="21"/>
      <c r="CK921" s="21"/>
      <c r="CL921" s="21"/>
      <c r="CM921" s="21"/>
      <c r="CN921" s="21"/>
      <c r="CO921" s="21"/>
      <c r="CP921" s="21"/>
      <c r="CQ921" s="21"/>
      <c r="CR921" s="21"/>
      <c r="CS921" s="21"/>
      <c r="CT921" s="21"/>
      <c r="CU921" s="21"/>
      <c r="CV921" s="21"/>
      <c r="CW921" s="21"/>
      <c r="CX921" s="21"/>
      <c r="CY921" s="21"/>
      <c r="CZ921" s="21"/>
      <c r="DA921" s="21"/>
      <c r="DB921" s="21"/>
      <c r="DC921" s="21"/>
      <c r="DD921" s="21"/>
      <c r="DE921" s="21"/>
      <c r="DF921" s="21"/>
      <c r="DG921" s="21"/>
      <c r="DH921" s="21"/>
      <c r="DI921" s="21"/>
      <c r="DJ921" s="21"/>
      <c r="DK921" s="21"/>
      <c r="DL921" s="21"/>
      <c r="DM921" s="21"/>
      <c r="DN921" s="21"/>
      <c r="DO921" s="21"/>
      <c r="DP921" s="21"/>
      <c r="DQ921" s="21"/>
      <c r="DR921" s="21"/>
      <c r="DS921" s="21"/>
      <c r="DT921" s="21"/>
      <c r="DU921" s="21"/>
      <c r="DV921" s="21"/>
    </row>
    <row r="922" spans="1:126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  <c r="BM922" s="21"/>
      <c r="BN922" s="21"/>
      <c r="BO922" s="21"/>
      <c r="BP922" s="21"/>
      <c r="BQ922" s="21"/>
      <c r="BR922" s="21"/>
      <c r="BS922" s="21"/>
      <c r="BT922" s="21"/>
      <c r="BU922" s="21"/>
      <c r="BV922" s="21"/>
      <c r="BW922" s="21"/>
      <c r="BX922" s="21"/>
      <c r="BY922" s="21"/>
      <c r="BZ922" s="21"/>
      <c r="CA922" s="21"/>
      <c r="CB922" s="21"/>
      <c r="CC922" s="21"/>
      <c r="CD922" s="21"/>
      <c r="CE922" s="21"/>
      <c r="CF922" s="21"/>
      <c r="CG922" s="21"/>
      <c r="CH922" s="21"/>
      <c r="CI922" s="21"/>
      <c r="CJ922" s="21"/>
      <c r="CK922" s="21"/>
      <c r="CL922" s="21"/>
      <c r="CM922" s="21"/>
      <c r="CN922" s="21"/>
      <c r="CO922" s="21"/>
      <c r="CP922" s="21"/>
      <c r="CQ922" s="21"/>
      <c r="CR922" s="21"/>
      <c r="CS922" s="21"/>
      <c r="CT922" s="21"/>
      <c r="CU922" s="21"/>
      <c r="CV922" s="21"/>
      <c r="CW922" s="21"/>
      <c r="CX922" s="21"/>
      <c r="CY922" s="21"/>
      <c r="CZ922" s="21"/>
      <c r="DA922" s="21"/>
      <c r="DB922" s="21"/>
      <c r="DC922" s="21"/>
      <c r="DD922" s="21"/>
      <c r="DE922" s="21"/>
      <c r="DF922" s="21"/>
      <c r="DG922" s="21"/>
      <c r="DH922" s="21"/>
      <c r="DI922" s="21"/>
      <c r="DJ922" s="21"/>
      <c r="DK922" s="21"/>
      <c r="DL922" s="21"/>
      <c r="DM922" s="21"/>
      <c r="DN922" s="21"/>
      <c r="DO922" s="21"/>
      <c r="DP922" s="21"/>
      <c r="DQ922" s="21"/>
      <c r="DR922" s="21"/>
      <c r="DS922" s="21"/>
      <c r="DT922" s="21"/>
      <c r="DU922" s="21"/>
      <c r="DV922" s="21"/>
    </row>
    <row r="923" spans="1:126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  <c r="BM923" s="21"/>
      <c r="BN923" s="21"/>
      <c r="BO923" s="21"/>
      <c r="BP923" s="21"/>
      <c r="BQ923" s="21"/>
      <c r="BR923" s="21"/>
      <c r="BS923" s="21"/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1"/>
      <c r="CJ923" s="21"/>
      <c r="CK923" s="21"/>
      <c r="CL923" s="21"/>
      <c r="CM923" s="21"/>
      <c r="CN923" s="21"/>
      <c r="CO923" s="21"/>
      <c r="CP923" s="21"/>
      <c r="CQ923" s="21"/>
      <c r="CR923" s="21"/>
      <c r="CS923" s="21"/>
      <c r="CT923" s="21"/>
      <c r="CU923" s="21"/>
      <c r="CV923" s="21"/>
      <c r="CW923" s="21"/>
      <c r="CX923" s="21"/>
      <c r="CY923" s="21"/>
      <c r="CZ923" s="21"/>
      <c r="DA923" s="21"/>
      <c r="DB923" s="21"/>
      <c r="DC923" s="21"/>
      <c r="DD923" s="21"/>
      <c r="DE923" s="21"/>
      <c r="DF923" s="21"/>
      <c r="DG923" s="21"/>
      <c r="DH923" s="21"/>
      <c r="DI923" s="21"/>
      <c r="DJ923" s="21"/>
      <c r="DK923" s="21"/>
      <c r="DL923" s="21"/>
      <c r="DM923" s="21"/>
      <c r="DN923" s="21"/>
      <c r="DO923" s="21"/>
      <c r="DP923" s="21"/>
      <c r="DQ923" s="21"/>
      <c r="DR923" s="21"/>
      <c r="DS923" s="21"/>
      <c r="DT923" s="21"/>
      <c r="DU923" s="21"/>
      <c r="DV923" s="21"/>
    </row>
    <row r="924" spans="1:126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  <c r="BM924" s="21"/>
      <c r="BN924" s="21"/>
      <c r="BO924" s="21"/>
      <c r="BP924" s="21"/>
      <c r="BQ924" s="21"/>
      <c r="BR924" s="21"/>
      <c r="BS924" s="21"/>
      <c r="BT924" s="21"/>
      <c r="BU924" s="21"/>
      <c r="BV924" s="21"/>
      <c r="BW924" s="21"/>
      <c r="BX924" s="21"/>
      <c r="BY924" s="21"/>
      <c r="BZ924" s="21"/>
      <c r="CA924" s="21"/>
      <c r="CB924" s="21"/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  <c r="CS924" s="21"/>
      <c r="CT924" s="21"/>
      <c r="CU924" s="21"/>
      <c r="CV924" s="21"/>
      <c r="CW924" s="21"/>
      <c r="CX924" s="21"/>
      <c r="CY924" s="21"/>
      <c r="CZ924" s="21"/>
      <c r="DA924" s="21"/>
      <c r="DB924" s="21"/>
      <c r="DC924" s="21"/>
      <c r="DD924" s="21"/>
      <c r="DE924" s="21"/>
      <c r="DF924" s="21"/>
      <c r="DG924" s="21"/>
      <c r="DH924" s="21"/>
      <c r="DI924" s="21"/>
      <c r="DJ924" s="21"/>
      <c r="DK924" s="21"/>
      <c r="DL924" s="21"/>
      <c r="DM924" s="21"/>
      <c r="DN924" s="21"/>
      <c r="DO924" s="21"/>
      <c r="DP924" s="21"/>
      <c r="DQ924" s="21"/>
      <c r="DR924" s="21"/>
      <c r="DS924" s="21"/>
      <c r="DT924" s="21"/>
      <c r="DU924" s="21"/>
      <c r="DV924" s="21"/>
    </row>
    <row r="925" spans="1:126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1"/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  <c r="CS925" s="21"/>
      <c r="CT925" s="21"/>
      <c r="CU925" s="21"/>
      <c r="CV925" s="21"/>
      <c r="CW925" s="21"/>
      <c r="CX925" s="21"/>
      <c r="CY925" s="21"/>
      <c r="CZ925" s="21"/>
      <c r="DA925" s="21"/>
      <c r="DB925" s="21"/>
      <c r="DC925" s="21"/>
      <c r="DD925" s="21"/>
      <c r="DE925" s="21"/>
      <c r="DF925" s="21"/>
      <c r="DG925" s="21"/>
      <c r="DH925" s="21"/>
      <c r="DI925" s="21"/>
      <c r="DJ925" s="21"/>
      <c r="DK925" s="21"/>
      <c r="DL925" s="21"/>
      <c r="DM925" s="21"/>
      <c r="DN925" s="21"/>
      <c r="DO925" s="21"/>
      <c r="DP925" s="21"/>
      <c r="DQ925" s="21"/>
      <c r="DR925" s="21"/>
      <c r="DS925" s="21"/>
      <c r="DT925" s="21"/>
      <c r="DU925" s="21"/>
      <c r="DV925" s="21"/>
    </row>
    <row r="926" spans="1:1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1"/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  <c r="CS926" s="21"/>
      <c r="CT926" s="21"/>
      <c r="CU926" s="21"/>
      <c r="CV926" s="21"/>
      <c r="CW926" s="21"/>
      <c r="CX926" s="21"/>
      <c r="CY926" s="21"/>
      <c r="CZ926" s="21"/>
      <c r="DA926" s="21"/>
      <c r="DB926" s="21"/>
      <c r="DC926" s="21"/>
      <c r="DD926" s="21"/>
      <c r="DE926" s="21"/>
      <c r="DF926" s="21"/>
      <c r="DG926" s="21"/>
      <c r="DH926" s="21"/>
      <c r="DI926" s="21"/>
      <c r="DJ926" s="21"/>
      <c r="DK926" s="21"/>
      <c r="DL926" s="21"/>
      <c r="DM926" s="21"/>
      <c r="DN926" s="21"/>
      <c r="DO926" s="21"/>
      <c r="DP926" s="21"/>
      <c r="DQ926" s="21"/>
      <c r="DR926" s="21"/>
      <c r="DS926" s="21"/>
      <c r="DT926" s="21"/>
      <c r="DU926" s="21"/>
      <c r="DV926" s="21"/>
    </row>
    <row r="927" spans="1:126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1"/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  <c r="CS927" s="21"/>
      <c r="CT927" s="21"/>
      <c r="CU927" s="21"/>
      <c r="CV927" s="21"/>
      <c r="CW927" s="21"/>
      <c r="CX927" s="21"/>
      <c r="CY927" s="21"/>
      <c r="CZ927" s="21"/>
      <c r="DA927" s="21"/>
      <c r="DB927" s="21"/>
      <c r="DC927" s="21"/>
      <c r="DD927" s="21"/>
      <c r="DE927" s="21"/>
      <c r="DF927" s="21"/>
      <c r="DG927" s="21"/>
      <c r="DH927" s="21"/>
      <c r="DI927" s="21"/>
      <c r="DJ927" s="21"/>
      <c r="DK927" s="21"/>
      <c r="DL927" s="21"/>
      <c r="DM927" s="21"/>
      <c r="DN927" s="21"/>
      <c r="DO927" s="21"/>
      <c r="DP927" s="21"/>
      <c r="DQ927" s="21"/>
      <c r="DR927" s="21"/>
      <c r="DS927" s="21"/>
      <c r="DT927" s="21"/>
      <c r="DU927" s="21"/>
      <c r="DV927" s="21"/>
    </row>
    <row r="928" spans="1:126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1"/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  <c r="CS928" s="21"/>
      <c r="CT928" s="21"/>
      <c r="CU928" s="21"/>
      <c r="CV928" s="21"/>
      <c r="CW928" s="21"/>
      <c r="CX928" s="21"/>
      <c r="CY928" s="21"/>
      <c r="CZ928" s="21"/>
      <c r="DA928" s="21"/>
      <c r="DB928" s="21"/>
      <c r="DC928" s="21"/>
      <c r="DD928" s="21"/>
      <c r="DE928" s="21"/>
      <c r="DF928" s="21"/>
      <c r="DG928" s="21"/>
      <c r="DH928" s="21"/>
      <c r="DI928" s="21"/>
      <c r="DJ928" s="21"/>
      <c r="DK928" s="21"/>
      <c r="DL928" s="21"/>
      <c r="DM928" s="21"/>
      <c r="DN928" s="21"/>
      <c r="DO928" s="21"/>
      <c r="DP928" s="21"/>
      <c r="DQ928" s="21"/>
      <c r="DR928" s="21"/>
      <c r="DS928" s="21"/>
      <c r="DT928" s="21"/>
      <c r="DU928" s="21"/>
      <c r="DV928" s="21"/>
    </row>
    <row r="929" spans="1:126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1"/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  <c r="CS929" s="21"/>
      <c r="CT929" s="21"/>
      <c r="CU929" s="21"/>
      <c r="CV929" s="21"/>
      <c r="CW929" s="21"/>
      <c r="CX929" s="21"/>
      <c r="CY929" s="21"/>
      <c r="CZ929" s="21"/>
      <c r="DA929" s="21"/>
      <c r="DB929" s="21"/>
      <c r="DC929" s="21"/>
      <c r="DD929" s="21"/>
      <c r="DE929" s="21"/>
      <c r="DF929" s="21"/>
      <c r="DG929" s="21"/>
      <c r="DH929" s="21"/>
      <c r="DI929" s="21"/>
      <c r="DJ929" s="21"/>
      <c r="DK929" s="21"/>
      <c r="DL929" s="21"/>
      <c r="DM929" s="21"/>
      <c r="DN929" s="21"/>
      <c r="DO929" s="21"/>
      <c r="DP929" s="21"/>
      <c r="DQ929" s="21"/>
      <c r="DR929" s="21"/>
      <c r="DS929" s="21"/>
      <c r="DT929" s="21"/>
      <c r="DU929" s="21"/>
      <c r="DV929" s="21"/>
    </row>
    <row r="930" spans="1:126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1"/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  <c r="CS930" s="21"/>
      <c r="CT930" s="21"/>
      <c r="CU930" s="21"/>
      <c r="CV930" s="21"/>
      <c r="CW930" s="21"/>
      <c r="CX930" s="21"/>
      <c r="CY930" s="21"/>
      <c r="CZ930" s="21"/>
      <c r="DA930" s="21"/>
      <c r="DB930" s="21"/>
      <c r="DC930" s="21"/>
      <c r="DD930" s="21"/>
      <c r="DE930" s="21"/>
      <c r="DF930" s="21"/>
      <c r="DG930" s="21"/>
      <c r="DH930" s="21"/>
      <c r="DI930" s="21"/>
      <c r="DJ930" s="21"/>
      <c r="DK930" s="21"/>
      <c r="DL930" s="21"/>
      <c r="DM930" s="21"/>
      <c r="DN930" s="21"/>
      <c r="DO930" s="21"/>
      <c r="DP930" s="21"/>
      <c r="DQ930" s="21"/>
      <c r="DR930" s="21"/>
      <c r="DS930" s="21"/>
      <c r="DT930" s="21"/>
      <c r="DU930" s="21"/>
      <c r="DV930" s="21"/>
    </row>
    <row r="931" spans="1:126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1"/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  <c r="CS931" s="21"/>
      <c r="CT931" s="21"/>
      <c r="CU931" s="21"/>
      <c r="CV931" s="21"/>
      <c r="CW931" s="21"/>
      <c r="CX931" s="21"/>
      <c r="CY931" s="21"/>
      <c r="CZ931" s="21"/>
      <c r="DA931" s="21"/>
      <c r="DB931" s="21"/>
      <c r="DC931" s="21"/>
      <c r="DD931" s="21"/>
      <c r="DE931" s="21"/>
      <c r="DF931" s="21"/>
      <c r="DG931" s="21"/>
      <c r="DH931" s="21"/>
      <c r="DI931" s="21"/>
      <c r="DJ931" s="21"/>
      <c r="DK931" s="21"/>
      <c r="DL931" s="21"/>
      <c r="DM931" s="21"/>
      <c r="DN931" s="21"/>
      <c r="DO931" s="21"/>
      <c r="DP931" s="21"/>
      <c r="DQ931" s="21"/>
      <c r="DR931" s="21"/>
      <c r="DS931" s="21"/>
      <c r="DT931" s="21"/>
      <c r="DU931" s="21"/>
      <c r="DV931" s="21"/>
    </row>
    <row r="932" spans="1:126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1"/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  <c r="CS932" s="21"/>
      <c r="CT932" s="21"/>
      <c r="CU932" s="21"/>
      <c r="CV932" s="21"/>
      <c r="CW932" s="21"/>
      <c r="CX932" s="21"/>
      <c r="CY932" s="21"/>
      <c r="CZ932" s="21"/>
      <c r="DA932" s="21"/>
      <c r="DB932" s="21"/>
      <c r="DC932" s="21"/>
      <c r="DD932" s="21"/>
      <c r="DE932" s="21"/>
      <c r="DF932" s="21"/>
      <c r="DG932" s="21"/>
      <c r="DH932" s="21"/>
      <c r="DI932" s="21"/>
      <c r="DJ932" s="21"/>
      <c r="DK932" s="21"/>
      <c r="DL932" s="21"/>
      <c r="DM932" s="21"/>
      <c r="DN932" s="21"/>
      <c r="DO932" s="21"/>
      <c r="DP932" s="21"/>
      <c r="DQ932" s="21"/>
      <c r="DR932" s="21"/>
      <c r="DS932" s="21"/>
      <c r="DT932" s="21"/>
      <c r="DU932" s="21"/>
      <c r="DV932" s="21"/>
    </row>
    <row r="933" spans="1:126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1"/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  <c r="CS933" s="21"/>
      <c r="CT933" s="21"/>
      <c r="CU933" s="21"/>
      <c r="CV933" s="21"/>
      <c r="CW933" s="21"/>
      <c r="CX933" s="21"/>
      <c r="CY933" s="21"/>
      <c r="CZ933" s="21"/>
      <c r="DA933" s="21"/>
      <c r="DB933" s="21"/>
      <c r="DC933" s="21"/>
      <c r="DD933" s="21"/>
      <c r="DE933" s="21"/>
      <c r="DF933" s="21"/>
      <c r="DG933" s="21"/>
      <c r="DH933" s="21"/>
      <c r="DI933" s="21"/>
      <c r="DJ933" s="21"/>
      <c r="DK933" s="21"/>
      <c r="DL933" s="21"/>
      <c r="DM933" s="21"/>
      <c r="DN933" s="21"/>
      <c r="DO933" s="21"/>
      <c r="DP933" s="21"/>
      <c r="DQ933" s="21"/>
      <c r="DR933" s="21"/>
      <c r="DS933" s="21"/>
      <c r="DT933" s="21"/>
      <c r="DU933" s="21"/>
      <c r="DV933" s="21"/>
    </row>
    <row r="934" spans="1:126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1"/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  <c r="CS934" s="21"/>
      <c r="CT934" s="21"/>
      <c r="CU934" s="21"/>
      <c r="CV934" s="21"/>
      <c r="CW934" s="21"/>
      <c r="CX934" s="21"/>
      <c r="CY934" s="21"/>
      <c r="CZ934" s="21"/>
      <c r="DA934" s="21"/>
      <c r="DB934" s="21"/>
      <c r="DC934" s="21"/>
      <c r="DD934" s="21"/>
      <c r="DE934" s="21"/>
      <c r="DF934" s="21"/>
      <c r="DG934" s="21"/>
      <c r="DH934" s="21"/>
      <c r="DI934" s="21"/>
      <c r="DJ934" s="21"/>
      <c r="DK934" s="21"/>
      <c r="DL934" s="21"/>
      <c r="DM934" s="21"/>
      <c r="DN934" s="21"/>
      <c r="DO934" s="21"/>
      <c r="DP934" s="21"/>
      <c r="DQ934" s="21"/>
      <c r="DR934" s="21"/>
      <c r="DS934" s="21"/>
      <c r="DT934" s="21"/>
      <c r="DU934" s="21"/>
      <c r="DV934" s="21"/>
    </row>
    <row r="935" spans="1:126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1"/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  <c r="CS935" s="21"/>
      <c r="CT935" s="21"/>
      <c r="CU935" s="21"/>
      <c r="CV935" s="21"/>
      <c r="CW935" s="21"/>
      <c r="CX935" s="21"/>
      <c r="CY935" s="21"/>
      <c r="CZ935" s="21"/>
      <c r="DA935" s="21"/>
      <c r="DB935" s="21"/>
      <c r="DC935" s="21"/>
      <c r="DD935" s="21"/>
      <c r="DE935" s="21"/>
      <c r="DF935" s="21"/>
      <c r="DG935" s="21"/>
      <c r="DH935" s="21"/>
      <c r="DI935" s="21"/>
      <c r="DJ935" s="21"/>
      <c r="DK935" s="21"/>
      <c r="DL935" s="21"/>
      <c r="DM935" s="21"/>
      <c r="DN935" s="21"/>
      <c r="DO935" s="21"/>
      <c r="DP935" s="21"/>
      <c r="DQ935" s="21"/>
      <c r="DR935" s="21"/>
      <c r="DS935" s="21"/>
      <c r="DT935" s="21"/>
      <c r="DU935" s="21"/>
      <c r="DV935" s="21"/>
    </row>
    <row r="936" spans="1:12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  <c r="BM936" s="21"/>
      <c r="BN936" s="21"/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  <c r="CS936" s="21"/>
      <c r="CT936" s="21"/>
      <c r="CU936" s="21"/>
      <c r="CV936" s="21"/>
      <c r="CW936" s="21"/>
      <c r="CX936" s="21"/>
      <c r="CY936" s="21"/>
      <c r="CZ936" s="21"/>
      <c r="DA936" s="21"/>
      <c r="DB936" s="21"/>
      <c r="DC936" s="21"/>
      <c r="DD936" s="21"/>
      <c r="DE936" s="21"/>
      <c r="DF936" s="21"/>
      <c r="DG936" s="21"/>
      <c r="DH936" s="21"/>
      <c r="DI936" s="21"/>
      <c r="DJ936" s="21"/>
      <c r="DK936" s="21"/>
      <c r="DL936" s="21"/>
      <c r="DM936" s="21"/>
      <c r="DN936" s="21"/>
      <c r="DO936" s="21"/>
      <c r="DP936" s="21"/>
      <c r="DQ936" s="21"/>
      <c r="DR936" s="21"/>
      <c r="DS936" s="21"/>
      <c r="DT936" s="21"/>
      <c r="DU936" s="21"/>
      <c r="DV936" s="21"/>
    </row>
    <row r="937" spans="1:126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1"/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1"/>
      <c r="CQ937" s="21"/>
      <c r="CR937" s="21"/>
      <c r="CS937" s="21"/>
      <c r="CT937" s="21"/>
      <c r="CU937" s="21"/>
      <c r="CV937" s="21"/>
      <c r="CW937" s="21"/>
      <c r="CX937" s="21"/>
      <c r="CY937" s="21"/>
      <c r="CZ937" s="21"/>
      <c r="DA937" s="21"/>
      <c r="DB937" s="21"/>
      <c r="DC937" s="21"/>
      <c r="DD937" s="21"/>
      <c r="DE937" s="21"/>
      <c r="DF937" s="21"/>
      <c r="DG937" s="21"/>
      <c r="DH937" s="21"/>
      <c r="DI937" s="21"/>
      <c r="DJ937" s="21"/>
      <c r="DK937" s="21"/>
      <c r="DL937" s="21"/>
      <c r="DM937" s="21"/>
      <c r="DN937" s="21"/>
      <c r="DO937" s="21"/>
      <c r="DP937" s="21"/>
      <c r="DQ937" s="21"/>
      <c r="DR937" s="21"/>
      <c r="DS937" s="21"/>
      <c r="DT937" s="21"/>
      <c r="DU937" s="21"/>
      <c r="DV937" s="21"/>
    </row>
    <row r="938" spans="1:126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  <c r="BM938" s="21"/>
      <c r="BN938" s="21"/>
      <c r="BO938" s="21"/>
      <c r="BP938" s="21"/>
      <c r="BQ938" s="21"/>
      <c r="BR938" s="21"/>
      <c r="BS938" s="21"/>
      <c r="BT938" s="21"/>
      <c r="BU938" s="21"/>
      <c r="BV938" s="21"/>
      <c r="BW938" s="21"/>
      <c r="BX938" s="21"/>
      <c r="BY938" s="21"/>
      <c r="BZ938" s="21"/>
      <c r="CA938" s="21"/>
      <c r="CB938" s="21"/>
      <c r="CC938" s="21"/>
      <c r="CD938" s="21"/>
      <c r="CE938" s="21"/>
      <c r="CF938" s="21"/>
      <c r="CG938" s="21"/>
      <c r="CH938" s="21"/>
      <c r="CI938" s="21"/>
      <c r="CJ938" s="21"/>
      <c r="CK938" s="21"/>
      <c r="CL938" s="21"/>
      <c r="CM938" s="21"/>
      <c r="CN938" s="21"/>
      <c r="CO938" s="21"/>
      <c r="CP938" s="21"/>
      <c r="CQ938" s="21"/>
      <c r="CR938" s="21"/>
      <c r="CS938" s="21"/>
      <c r="CT938" s="21"/>
      <c r="CU938" s="21"/>
      <c r="CV938" s="21"/>
      <c r="CW938" s="21"/>
      <c r="CX938" s="21"/>
      <c r="CY938" s="21"/>
      <c r="CZ938" s="21"/>
      <c r="DA938" s="21"/>
      <c r="DB938" s="21"/>
      <c r="DC938" s="21"/>
      <c r="DD938" s="21"/>
      <c r="DE938" s="21"/>
      <c r="DF938" s="21"/>
      <c r="DG938" s="21"/>
      <c r="DH938" s="21"/>
      <c r="DI938" s="21"/>
      <c r="DJ938" s="21"/>
      <c r="DK938" s="21"/>
      <c r="DL938" s="21"/>
      <c r="DM938" s="21"/>
      <c r="DN938" s="21"/>
      <c r="DO938" s="21"/>
      <c r="DP938" s="21"/>
      <c r="DQ938" s="21"/>
      <c r="DR938" s="21"/>
      <c r="DS938" s="21"/>
      <c r="DT938" s="21"/>
      <c r="DU938" s="21"/>
      <c r="DV938" s="21"/>
    </row>
    <row r="939" spans="1:126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1"/>
      <c r="BU939" s="21"/>
      <c r="BV939" s="21"/>
      <c r="BW939" s="21"/>
      <c r="BX939" s="21"/>
      <c r="BY939" s="21"/>
      <c r="BZ939" s="21"/>
      <c r="CA939" s="21"/>
      <c r="CB939" s="21"/>
      <c r="CC939" s="21"/>
      <c r="CD939" s="21"/>
      <c r="CE939" s="21"/>
      <c r="CF939" s="21"/>
      <c r="CG939" s="21"/>
      <c r="CH939" s="21"/>
      <c r="CI939" s="21"/>
      <c r="CJ939" s="21"/>
      <c r="CK939" s="21"/>
      <c r="CL939" s="21"/>
      <c r="CM939" s="21"/>
      <c r="CN939" s="21"/>
      <c r="CO939" s="21"/>
      <c r="CP939" s="21"/>
      <c r="CQ939" s="21"/>
      <c r="CR939" s="21"/>
      <c r="CS939" s="21"/>
      <c r="CT939" s="21"/>
      <c r="CU939" s="21"/>
      <c r="CV939" s="21"/>
      <c r="CW939" s="21"/>
      <c r="CX939" s="21"/>
      <c r="CY939" s="21"/>
      <c r="CZ939" s="21"/>
      <c r="DA939" s="21"/>
      <c r="DB939" s="21"/>
      <c r="DC939" s="21"/>
      <c r="DD939" s="21"/>
      <c r="DE939" s="21"/>
      <c r="DF939" s="21"/>
      <c r="DG939" s="21"/>
      <c r="DH939" s="21"/>
      <c r="DI939" s="21"/>
      <c r="DJ939" s="21"/>
      <c r="DK939" s="21"/>
      <c r="DL939" s="21"/>
      <c r="DM939" s="21"/>
      <c r="DN939" s="21"/>
      <c r="DO939" s="21"/>
      <c r="DP939" s="21"/>
      <c r="DQ939" s="21"/>
      <c r="DR939" s="21"/>
      <c r="DS939" s="21"/>
      <c r="DT939" s="21"/>
      <c r="DU939" s="21"/>
      <c r="DV939" s="21"/>
    </row>
    <row r="940" spans="1:126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  <c r="BM940" s="21"/>
      <c r="BN940" s="21"/>
      <c r="BO940" s="21"/>
      <c r="BP940" s="21"/>
      <c r="BQ940" s="21"/>
      <c r="BR940" s="21"/>
      <c r="BS940" s="21"/>
      <c r="BT940" s="21"/>
      <c r="BU940" s="21"/>
      <c r="BV940" s="21"/>
      <c r="BW940" s="21"/>
      <c r="BX940" s="21"/>
      <c r="BY940" s="21"/>
      <c r="BZ940" s="21"/>
      <c r="CA940" s="21"/>
      <c r="CB940" s="21"/>
      <c r="CC940" s="21"/>
      <c r="CD940" s="21"/>
      <c r="CE940" s="21"/>
      <c r="CF940" s="21"/>
      <c r="CG940" s="21"/>
      <c r="CH940" s="21"/>
      <c r="CI940" s="21"/>
      <c r="CJ940" s="21"/>
      <c r="CK940" s="21"/>
      <c r="CL940" s="21"/>
      <c r="CM940" s="21"/>
      <c r="CN940" s="21"/>
      <c r="CO940" s="21"/>
      <c r="CP940" s="21"/>
      <c r="CQ940" s="21"/>
      <c r="CR940" s="21"/>
      <c r="CS940" s="21"/>
      <c r="CT940" s="21"/>
      <c r="CU940" s="21"/>
      <c r="CV940" s="21"/>
      <c r="CW940" s="21"/>
      <c r="CX940" s="21"/>
      <c r="CY940" s="21"/>
      <c r="CZ940" s="21"/>
      <c r="DA940" s="21"/>
      <c r="DB940" s="21"/>
      <c r="DC940" s="21"/>
      <c r="DD940" s="21"/>
      <c r="DE940" s="21"/>
      <c r="DF940" s="21"/>
      <c r="DG940" s="21"/>
      <c r="DH940" s="21"/>
      <c r="DI940" s="21"/>
      <c r="DJ940" s="21"/>
      <c r="DK940" s="21"/>
      <c r="DL940" s="21"/>
      <c r="DM940" s="21"/>
      <c r="DN940" s="21"/>
      <c r="DO940" s="21"/>
      <c r="DP940" s="21"/>
      <c r="DQ940" s="21"/>
      <c r="DR940" s="21"/>
      <c r="DS940" s="21"/>
      <c r="DT940" s="21"/>
      <c r="DU940" s="21"/>
      <c r="DV940" s="21"/>
    </row>
    <row r="941" spans="1:126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  <c r="BM941" s="21"/>
      <c r="BN941" s="21"/>
      <c r="BO941" s="21"/>
      <c r="BP941" s="21"/>
      <c r="BQ941" s="21"/>
      <c r="BR941" s="21"/>
      <c r="BS941" s="21"/>
      <c r="BT941" s="21"/>
      <c r="BU941" s="21"/>
      <c r="BV941" s="21"/>
      <c r="BW941" s="21"/>
      <c r="BX941" s="21"/>
      <c r="BY941" s="21"/>
      <c r="BZ941" s="21"/>
      <c r="CA941" s="21"/>
      <c r="CB941" s="21"/>
      <c r="CC941" s="21"/>
      <c r="CD941" s="21"/>
      <c r="CE941" s="21"/>
      <c r="CF941" s="21"/>
      <c r="CG941" s="21"/>
      <c r="CH941" s="21"/>
      <c r="CI941" s="21"/>
      <c r="CJ941" s="21"/>
      <c r="CK941" s="21"/>
      <c r="CL941" s="21"/>
      <c r="CM941" s="21"/>
      <c r="CN941" s="21"/>
      <c r="CO941" s="21"/>
      <c r="CP941" s="21"/>
      <c r="CQ941" s="21"/>
      <c r="CR941" s="21"/>
      <c r="CS941" s="21"/>
      <c r="CT941" s="21"/>
      <c r="CU941" s="21"/>
      <c r="CV941" s="21"/>
      <c r="CW941" s="21"/>
      <c r="CX941" s="21"/>
      <c r="CY941" s="21"/>
      <c r="CZ941" s="21"/>
      <c r="DA941" s="21"/>
      <c r="DB941" s="21"/>
      <c r="DC941" s="21"/>
      <c r="DD941" s="21"/>
      <c r="DE941" s="21"/>
      <c r="DF941" s="21"/>
      <c r="DG941" s="21"/>
      <c r="DH941" s="21"/>
      <c r="DI941" s="21"/>
      <c r="DJ941" s="21"/>
      <c r="DK941" s="21"/>
      <c r="DL941" s="21"/>
      <c r="DM941" s="21"/>
      <c r="DN941" s="21"/>
      <c r="DO941" s="21"/>
      <c r="DP941" s="21"/>
      <c r="DQ941" s="21"/>
      <c r="DR941" s="21"/>
      <c r="DS941" s="21"/>
      <c r="DT941" s="21"/>
      <c r="DU941" s="21"/>
      <c r="DV941" s="21"/>
    </row>
    <row r="942" spans="1:126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1"/>
      <c r="BV942" s="21"/>
      <c r="BW942" s="21"/>
      <c r="BX942" s="21"/>
      <c r="BY942" s="21"/>
      <c r="BZ942" s="21"/>
      <c r="CA942" s="21"/>
      <c r="CB942" s="21"/>
      <c r="CC942" s="21"/>
      <c r="CD942" s="21"/>
      <c r="CE942" s="21"/>
      <c r="CF942" s="21"/>
      <c r="CG942" s="21"/>
      <c r="CH942" s="21"/>
      <c r="CI942" s="21"/>
      <c r="CJ942" s="21"/>
      <c r="CK942" s="21"/>
      <c r="CL942" s="21"/>
      <c r="CM942" s="21"/>
      <c r="CN942" s="21"/>
      <c r="CO942" s="21"/>
      <c r="CP942" s="21"/>
      <c r="CQ942" s="21"/>
      <c r="CR942" s="21"/>
      <c r="CS942" s="21"/>
      <c r="CT942" s="21"/>
      <c r="CU942" s="21"/>
      <c r="CV942" s="21"/>
      <c r="CW942" s="21"/>
      <c r="CX942" s="21"/>
      <c r="CY942" s="21"/>
      <c r="CZ942" s="21"/>
      <c r="DA942" s="21"/>
      <c r="DB942" s="21"/>
      <c r="DC942" s="21"/>
      <c r="DD942" s="21"/>
      <c r="DE942" s="21"/>
      <c r="DF942" s="21"/>
      <c r="DG942" s="21"/>
      <c r="DH942" s="21"/>
      <c r="DI942" s="21"/>
      <c r="DJ942" s="21"/>
      <c r="DK942" s="21"/>
      <c r="DL942" s="21"/>
      <c r="DM942" s="21"/>
      <c r="DN942" s="21"/>
      <c r="DO942" s="21"/>
      <c r="DP942" s="21"/>
      <c r="DQ942" s="21"/>
      <c r="DR942" s="21"/>
      <c r="DS942" s="21"/>
      <c r="DT942" s="21"/>
      <c r="DU942" s="21"/>
      <c r="DV942" s="21"/>
    </row>
    <row r="943" spans="1:126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1"/>
      <c r="BV943" s="21"/>
      <c r="BW943" s="21"/>
      <c r="BX943" s="21"/>
      <c r="BY943" s="21"/>
      <c r="BZ943" s="21"/>
      <c r="CA943" s="21"/>
      <c r="CB943" s="21"/>
      <c r="CC943" s="21"/>
      <c r="CD943" s="21"/>
      <c r="CE943" s="21"/>
      <c r="CF943" s="21"/>
      <c r="CG943" s="21"/>
      <c r="CH943" s="21"/>
      <c r="CI943" s="21"/>
      <c r="CJ943" s="21"/>
      <c r="CK943" s="21"/>
      <c r="CL943" s="21"/>
      <c r="CM943" s="21"/>
      <c r="CN943" s="21"/>
      <c r="CO943" s="21"/>
      <c r="CP943" s="21"/>
      <c r="CQ943" s="21"/>
      <c r="CR943" s="21"/>
      <c r="CS943" s="21"/>
      <c r="CT943" s="21"/>
      <c r="CU943" s="21"/>
      <c r="CV943" s="21"/>
      <c r="CW943" s="21"/>
      <c r="CX943" s="21"/>
      <c r="CY943" s="21"/>
      <c r="CZ943" s="21"/>
      <c r="DA943" s="21"/>
      <c r="DB943" s="21"/>
      <c r="DC943" s="21"/>
      <c r="DD943" s="21"/>
      <c r="DE943" s="21"/>
      <c r="DF943" s="21"/>
      <c r="DG943" s="21"/>
      <c r="DH943" s="21"/>
      <c r="DI943" s="21"/>
      <c r="DJ943" s="21"/>
      <c r="DK943" s="21"/>
      <c r="DL943" s="21"/>
      <c r="DM943" s="21"/>
      <c r="DN943" s="21"/>
      <c r="DO943" s="21"/>
      <c r="DP943" s="21"/>
      <c r="DQ943" s="21"/>
      <c r="DR943" s="21"/>
      <c r="DS943" s="21"/>
      <c r="DT943" s="21"/>
      <c r="DU943" s="21"/>
      <c r="DV943" s="21"/>
    </row>
    <row r="944" spans="1:126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  <c r="BM944" s="21"/>
      <c r="BN944" s="21"/>
      <c r="BO944" s="21"/>
      <c r="BP944" s="21"/>
      <c r="BQ944" s="21"/>
      <c r="BR944" s="21"/>
      <c r="BS944" s="21"/>
      <c r="BT944" s="21"/>
      <c r="BU944" s="21"/>
      <c r="BV944" s="21"/>
      <c r="BW944" s="21"/>
      <c r="BX944" s="21"/>
      <c r="BY944" s="21"/>
      <c r="BZ944" s="21"/>
      <c r="CA944" s="21"/>
      <c r="CB944" s="21"/>
      <c r="CC944" s="21"/>
      <c r="CD944" s="21"/>
      <c r="CE944" s="21"/>
      <c r="CF944" s="21"/>
      <c r="CG944" s="21"/>
      <c r="CH944" s="21"/>
      <c r="CI944" s="21"/>
      <c r="CJ944" s="21"/>
      <c r="CK944" s="21"/>
      <c r="CL944" s="21"/>
      <c r="CM944" s="21"/>
      <c r="CN944" s="21"/>
      <c r="CO944" s="21"/>
      <c r="CP944" s="21"/>
      <c r="CQ944" s="21"/>
      <c r="CR944" s="21"/>
      <c r="CS944" s="21"/>
      <c r="CT944" s="21"/>
      <c r="CU944" s="21"/>
      <c r="CV944" s="21"/>
      <c r="CW944" s="21"/>
      <c r="CX944" s="21"/>
      <c r="CY944" s="21"/>
      <c r="CZ944" s="21"/>
      <c r="DA944" s="21"/>
      <c r="DB944" s="21"/>
      <c r="DC944" s="21"/>
      <c r="DD944" s="21"/>
      <c r="DE944" s="21"/>
      <c r="DF944" s="21"/>
      <c r="DG944" s="21"/>
      <c r="DH944" s="21"/>
      <c r="DI944" s="21"/>
      <c r="DJ944" s="21"/>
      <c r="DK944" s="21"/>
      <c r="DL944" s="21"/>
      <c r="DM944" s="21"/>
      <c r="DN944" s="21"/>
      <c r="DO944" s="21"/>
      <c r="DP944" s="21"/>
      <c r="DQ944" s="21"/>
      <c r="DR944" s="21"/>
      <c r="DS944" s="21"/>
      <c r="DT944" s="21"/>
      <c r="DU944" s="21"/>
      <c r="DV944" s="21"/>
    </row>
    <row r="945" spans="1:126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  <c r="BM945" s="21"/>
      <c r="BN945" s="21"/>
      <c r="BO945" s="21"/>
      <c r="BP945" s="21"/>
      <c r="BQ945" s="21"/>
      <c r="BR945" s="21"/>
      <c r="BS945" s="21"/>
      <c r="BT945" s="21"/>
      <c r="BU945" s="21"/>
      <c r="BV945" s="21"/>
      <c r="BW945" s="21"/>
      <c r="BX945" s="21"/>
      <c r="BY945" s="21"/>
      <c r="BZ945" s="21"/>
      <c r="CA945" s="21"/>
      <c r="CB945" s="21"/>
      <c r="CC945" s="21"/>
      <c r="CD945" s="21"/>
      <c r="CE945" s="21"/>
      <c r="CF945" s="21"/>
      <c r="CG945" s="21"/>
      <c r="CH945" s="21"/>
      <c r="CI945" s="21"/>
      <c r="CJ945" s="21"/>
      <c r="CK945" s="21"/>
      <c r="CL945" s="21"/>
      <c r="CM945" s="21"/>
      <c r="CN945" s="21"/>
      <c r="CO945" s="21"/>
      <c r="CP945" s="21"/>
      <c r="CQ945" s="21"/>
      <c r="CR945" s="21"/>
      <c r="CS945" s="21"/>
      <c r="CT945" s="21"/>
      <c r="CU945" s="21"/>
      <c r="CV945" s="21"/>
      <c r="CW945" s="21"/>
      <c r="CX945" s="21"/>
      <c r="CY945" s="21"/>
      <c r="CZ945" s="21"/>
      <c r="DA945" s="21"/>
      <c r="DB945" s="21"/>
      <c r="DC945" s="21"/>
      <c r="DD945" s="21"/>
      <c r="DE945" s="21"/>
      <c r="DF945" s="21"/>
      <c r="DG945" s="21"/>
      <c r="DH945" s="21"/>
      <c r="DI945" s="21"/>
      <c r="DJ945" s="21"/>
      <c r="DK945" s="21"/>
      <c r="DL945" s="21"/>
      <c r="DM945" s="21"/>
      <c r="DN945" s="21"/>
      <c r="DO945" s="21"/>
      <c r="DP945" s="21"/>
      <c r="DQ945" s="21"/>
      <c r="DR945" s="21"/>
      <c r="DS945" s="21"/>
      <c r="DT945" s="21"/>
      <c r="DU945" s="21"/>
      <c r="DV945" s="21"/>
    </row>
    <row r="946" spans="1:12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  <c r="BM946" s="21"/>
      <c r="BN946" s="21"/>
      <c r="BO946" s="21"/>
      <c r="BP946" s="21"/>
      <c r="BQ946" s="21"/>
      <c r="BR946" s="21"/>
      <c r="BS946" s="21"/>
      <c r="BT946" s="21"/>
      <c r="BU946" s="21"/>
      <c r="BV946" s="21"/>
      <c r="BW946" s="21"/>
      <c r="BX946" s="21"/>
      <c r="BY946" s="21"/>
      <c r="BZ946" s="21"/>
      <c r="CA946" s="21"/>
      <c r="CB946" s="21"/>
      <c r="CC946" s="21"/>
      <c r="CD946" s="21"/>
      <c r="CE946" s="21"/>
      <c r="CF946" s="21"/>
      <c r="CG946" s="21"/>
      <c r="CH946" s="21"/>
      <c r="CI946" s="21"/>
      <c r="CJ946" s="21"/>
      <c r="CK946" s="21"/>
      <c r="CL946" s="21"/>
      <c r="CM946" s="21"/>
      <c r="CN946" s="21"/>
      <c r="CO946" s="21"/>
      <c r="CP946" s="21"/>
      <c r="CQ946" s="21"/>
      <c r="CR946" s="21"/>
      <c r="CS946" s="21"/>
      <c r="CT946" s="21"/>
      <c r="CU946" s="21"/>
      <c r="CV946" s="21"/>
      <c r="CW946" s="21"/>
      <c r="CX946" s="21"/>
      <c r="CY946" s="21"/>
      <c r="CZ946" s="21"/>
      <c r="DA946" s="21"/>
      <c r="DB946" s="21"/>
      <c r="DC946" s="21"/>
      <c r="DD946" s="21"/>
      <c r="DE946" s="21"/>
      <c r="DF946" s="21"/>
      <c r="DG946" s="21"/>
      <c r="DH946" s="21"/>
      <c r="DI946" s="21"/>
      <c r="DJ946" s="21"/>
      <c r="DK946" s="21"/>
      <c r="DL946" s="21"/>
      <c r="DM946" s="21"/>
      <c r="DN946" s="21"/>
      <c r="DO946" s="21"/>
      <c r="DP946" s="21"/>
      <c r="DQ946" s="21"/>
      <c r="DR946" s="21"/>
      <c r="DS946" s="21"/>
      <c r="DT946" s="21"/>
      <c r="DU946" s="21"/>
      <c r="DV946" s="21"/>
    </row>
    <row r="947" spans="1:126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  <c r="BM947" s="21"/>
      <c r="BN947" s="21"/>
      <c r="BO947" s="21"/>
      <c r="BP947" s="21"/>
      <c r="BQ947" s="21"/>
      <c r="BR947" s="21"/>
      <c r="BS947" s="21"/>
      <c r="BT947" s="21"/>
      <c r="BU947" s="21"/>
      <c r="BV947" s="21"/>
      <c r="BW947" s="21"/>
      <c r="BX947" s="21"/>
      <c r="BY947" s="21"/>
      <c r="BZ947" s="21"/>
      <c r="CA947" s="21"/>
      <c r="CB947" s="21"/>
      <c r="CC947" s="21"/>
      <c r="CD947" s="21"/>
      <c r="CE947" s="21"/>
      <c r="CF947" s="21"/>
      <c r="CG947" s="21"/>
      <c r="CH947" s="21"/>
      <c r="CI947" s="21"/>
      <c r="CJ947" s="21"/>
      <c r="CK947" s="21"/>
      <c r="CL947" s="21"/>
      <c r="CM947" s="21"/>
      <c r="CN947" s="21"/>
      <c r="CO947" s="21"/>
      <c r="CP947" s="21"/>
      <c r="CQ947" s="21"/>
      <c r="CR947" s="21"/>
      <c r="CS947" s="21"/>
      <c r="CT947" s="21"/>
      <c r="CU947" s="21"/>
      <c r="CV947" s="21"/>
      <c r="CW947" s="21"/>
      <c r="CX947" s="21"/>
      <c r="CY947" s="21"/>
      <c r="CZ947" s="21"/>
      <c r="DA947" s="21"/>
      <c r="DB947" s="21"/>
      <c r="DC947" s="21"/>
      <c r="DD947" s="21"/>
      <c r="DE947" s="21"/>
      <c r="DF947" s="21"/>
      <c r="DG947" s="21"/>
      <c r="DH947" s="21"/>
      <c r="DI947" s="21"/>
      <c r="DJ947" s="21"/>
      <c r="DK947" s="21"/>
      <c r="DL947" s="21"/>
      <c r="DM947" s="21"/>
      <c r="DN947" s="21"/>
      <c r="DO947" s="21"/>
      <c r="DP947" s="21"/>
      <c r="DQ947" s="21"/>
      <c r="DR947" s="21"/>
      <c r="DS947" s="21"/>
      <c r="DT947" s="21"/>
      <c r="DU947" s="21"/>
      <c r="DV947" s="21"/>
    </row>
    <row r="948" spans="1:126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  <c r="BM948" s="21"/>
      <c r="BN948" s="21"/>
      <c r="BO948" s="21"/>
      <c r="BP948" s="21"/>
      <c r="BQ948" s="21"/>
      <c r="BR948" s="21"/>
      <c r="BS948" s="21"/>
      <c r="BT948" s="21"/>
      <c r="BU948" s="21"/>
      <c r="BV948" s="21"/>
      <c r="BW948" s="21"/>
      <c r="BX948" s="21"/>
      <c r="BY948" s="21"/>
      <c r="BZ948" s="21"/>
      <c r="CA948" s="21"/>
      <c r="CB948" s="21"/>
      <c r="CC948" s="21"/>
      <c r="CD948" s="21"/>
      <c r="CE948" s="21"/>
      <c r="CF948" s="21"/>
      <c r="CG948" s="21"/>
      <c r="CH948" s="21"/>
      <c r="CI948" s="21"/>
      <c r="CJ948" s="21"/>
      <c r="CK948" s="21"/>
      <c r="CL948" s="21"/>
      <c r="CM948" s="21"/>
      <c r="CN948" s="21"/>
      <c r="CO948" s="21"/>
      <c r="CP948" s="21"/>
      <c r="CQ948" s="21"/>
      <c r="CR948" s="21"/>
      <c r="CS948" s="21"/>
      <c r="CT948" s="21"/>
      <c r="CU948" s="21"/>
      <c r="CV948" s="21"/>
      <c r="CW948" s="21"/>
      <c r="CX948" s="21"/>
      <c r="CY948" s="21"/>
      <c r="CZ948" s="21"/>
      <c r="DA948" s="21"/>
      <c r="DB948" s="21"/>
      <c r="DC948" s="21"/>
      <c r="DD948" s="21"/>
      <c r="DE948" s="21"/>
      <c r="DF948" s="21"/>
      <c r="DG948" s="21"/>
      <c r="DH948" s="21"/>
      <c r="DI948" s="21"/>
      <c r="DJ948" s="21"/>
      <c r="DK948" s="21"/>
      <c r="DL948" s="21"/>
      <c r="DM948" s="21"/>
      <c r="DN948" s="21"/>
      <c r="DO948" s="21"/>
      <c r="DP948" s="21"/>
      <c r="DQ948" s="21"/>
      <c r="DR948" s="21"/>
      <c r="DS948" s="21"/>
      <c r="DT948" s="21"/>
      <c r="DU948" s="21"/>
      <c r="DV948" s="21"/>
    </row>
    <row r="949" spans="1:126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  <c r="BM949" s="21"/>
      <c r="BN949" s="21"/>
      <c r="BO949" s="21"/>
      <c r="BP949" s="21"/>
      <c r="BQ949" s="21"/>
      <c r="BR949" s="21"/>
      <c r="BS949" s="21"/>
      <c r="BT949" s="21"/>
      <c r="BU949" s="21"/>
      <c r="BV949" s="21"/>
      <c r="BW949" s="21"/>
      <c r="BX949" s="21"/>
      <c r="BY949" s="21"/>
      <c r="BZ949" s="21"/>
      <c r="CA949" s="21"/>
      <c r="CB949" s="21"/>
      <c r="CC949" s="21"/>
      <c r="CD949" s="21"/>
      <c r="CE949" s="21"/>
      <c r="CF949" s="21"/>
      <c r="CG949" s="21"/>
      <c r="CH949" s="21"/>
      <c r="CI949" s="21"/>
      <c r="CJ949" s="21"/>
      <c r="CK949" s="21"/>
      <c r="CL949" s="21"/>
      <c r="CM949" s="21"/>
      <c r="CN949" s="21"/>
      <c r="CO949" s="21"/>
      <c r="CP949" s="21"/>
      <c r="CQ949" s="21"/>
      <c r="CR949" s="21"/>
      <c r="CS949" s="21"/>
      <c r="CT949" s="21"/>
      <c r="CU949" s="21"/>
      <c r="CV949" s="21"/>
      <c r="CW949" s="21"/>
      <c r="CX949" s="21"/>
      <c r="CY949" s="21"/>
      <c r="CZ949" s="21"/>
      <c r="DA949" s="21"/>
      <c r="DB949" s="21"/>
      <c r="DC949" s="21"/>
      <c r="DD949" s="21"/>
      <c r="DE949" s="21"/>
      <c r="DF949" s="21"/>
      <c r="DG949" s="21"/>
      <c r="DH949" s="21"/>
      <c r="DI949" s="21"/>
      <c r="DJ949" s="21"/>
      <c r="DK949" s="21"/>
      <c r="DL949" s="21"/>
      <c r="DM949" s="21"/>
      <c r="DN949" s="21"/>
      <c r="DO949" s="21"/>
      <c r="DP949" s="21"/>
      <c r="DQ949" s="21"/>
      <c r="DR949" s="21"/>
      <c r="DS949" s="21"/>
      <c r="DT949" s="21"/>
      <c r="DU949" s="21"/>
      <c r="DV949" s="21"/>
    </row>
    <row r="950" spans="1:126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  <c r="BM950" s="21"/>
      <c r="BN950" s="21"/>
      <c r="BO950" s="21"/>
      <c r="BP950" s="21"/>
      <c r="BQ950" s="21"/>
      <c r="BR950" s="21"/>
      <c r="BS950" s="21"/>
      <c r="BT950" s="21"/>
      <c r="BU950" s="21"/>
      <c r="BV950" s="21"/>
      <c r="BW950" s="21"/>
      <c r="BX950" s="21"/>
      <c r="BY950" s="21"/>
      <c r="BZ950" s="21"/>
      <c r="CA950" s="21"/>
      <c r="CB950" s="21"/>
      <c r="CC950" s="21"/>
      <c r="CD950" s="21"/>
      <c r="CE950" s="21"/>
      <c r="CF950" s="21"/>
      <c r="CG950" s="21"/>
      <c r="CH950" s="21"/>
      <c r="CI950" s="21"/>
      <c r="CJ950" s="21"/>
      <c r="CK950" s="21"/>
      <c r="CL950" s="21"/>
      <c r="CM950" s="21"/>
      <c r="CN950" s="21"/>
      <c r="CO950" s="21"/>
      <c r="CP950" s="21"/>
      <c r="CQ950" s="21"/>
      <c r="CR950" s="21"/>
      <c r="CS950" s="21"/>
      <c r="CT950" s="21"/>
      <c r="CU950" s="21"/>
      <c r="CV950" s="21"/>
      <c r="CW950" s="21"/>
      <c r="CX950" s="21"/>
      <c r="CY950" s="21"/>
      <c r="CZ950" s="21"/>
      <c r="DA950" s="21"/>
      <c r="DB950" s="21"/>
      <c r="DC950" s="21"/>
      <c r="DD950" s="21"/>
      <c r="DE950" s="21"/>
      <c r="DF950" s="21"/>
      <c r="DG950" s="21"/>
      <c r="DH950" s="21"/>
      <c r="DI950" s="21"/>
      <c r="DJ950" s="21"/>
      <c r="DK950" s="21"/>
      <c r="DL950" s="21"/>
      <c r="DM950" s="21"/>
      <c r="DN950" s="21"/>
      <c r="DO950" s="21"/>
      <c r="DP950" s="21"/>
      <c r="DQ950" s="21"/>
      <c r="DR950" s="21"/>
      <c r="DS950" s="21"/>
      <c r="DT950" s="21"/>
      <c r="DU950" s="21"/>
      <c r="DV950" s="21"/>
    </row>
    <row r="951" spans="1:126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  <c r="BM951" s="21"/>
      <c r="BN951" s="21"/>
      <c r="BO951" s="21"/>
      <c r="BP951" s="21"/>
      <c r="BQ951" s="21"/>
      <c r="BR951" s="21"/>
      <c r="BS951" s="21"/>
      <c r="BT951" s="21"/>
      <c r="BU951" s="21"/>
      <c r="BV951" s="21"/>
      <c r="BW951" s="21"/>
      <c r="BX951" s="21"/>
      <c r="BY951" s="21"/>
      <c r="BZ951" s="21"/>
      <c r="CA951" s="21"/>
      <c r="CB951" s="21"/>
      <c r="CC951" s="21"/>
      <c r="CD951" s="21"/>
      <c r="CE951" s="21"/>
      <c r="CF951" s="21"/>
      <c r="CG951" s="21"/>
      <c r="CH951" s="21"/>
      <c r="CI951" s="21"/>
      <c r="CJ951" s="21"/>
      <c r="CK951" s="21"/>
      <c r="CL951" s="21"/>
      <c r="CM951" s="21"/>
      <c r="CN951" s="21"/>
      <c r="CO951" s="21"/>
      <c r="CP951" s="21"/>
      <c r="CQ951" s="21"/>
      <c r="CR951" s="21"/>
      <c r="CS951" s="21"/>
      <c r="CT951" s="21"/>
      <c r="CU951" s="21"/>
      <c r="CV951" s="21"/>
      <c r="CW951" s="21"/>
      <c r="CX951" s="21"/>
      <c r="CY951" s="21"/>
      <c r="CZ951" s="21"/>
      <c r="DA951" s="21"/>
      <c r="DB951" s="21"/>
      <c r="DC951" s="21"/>
      <c r="DD951" s="21"/>
      <c r="DE951" s="21"/>
      <c r="DF951" s="21"/>
      <c r="DG951" s="21"/>
      <c r="DH951" s="21"/>
      <c r="DI951" s="21"/>
      <c r="DJ951" s="21"/>
      <c r="DK951" s="21"/>
      <c r="DL951" s="21"/>
      <c r="DM951" s="21"/>
      <c r="DN951" s="21"/>
      <c r="DO951" s="21"/>
      <c r="DP951" s="21"/>
      <c r="DQ951" s="21"/>
      <c r="DR951" s="21"/>
      <c r="DS951" s="21"/>
      <c r="DT951" s="21"/>
      <c r="DU951" s="21"/>
      <c r="DV951" s="21"/>
    </row>
    <row r="952" spans="1:126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  <c r="BM952" s="21"/>
      <c r="BN952" s="21"/>
      <c r="BO952" s="21"/>
      <c r="BP952" s="21"/>
      <c r="BQ952" s="21"/>
      <c r="BR952" s="21"/>
      <c r="BS952" s="21"/>
      <c r="BT952" s="21"/>
      <c r="BU952" s="21"/>
      <c r="BV952" s="21"/>
      <c r="BW952" s="21"/>
      <c r="BX952" s="21"/>
      <c r="BY952" s="21"/>
      <c r="BZ952" s="21"/>
      <c r="CA952" s="21"/>
      <c r="CB952" s="21"/>
      <c r="CC952" s="21"/>
      <c r="CD952" s="21"/>
      <c r="CE952" s="21"/>
      <c r="CF952" s="21"/>
      <c r="CG952" s="21"/>
      <c r="CH952" s="21"/>
      <c r="CI952" s="21"/>
      <c r="CJ952" s="21"/>
      <c r="CK952" s="21"/>
      <c r="CL952" s="21"/>
      <c r="CM952" s="21"/>
      <c r="CN952" s="21"/>
      <c r="CO952" s="21"/>
      <c r="CP952" s="21"/>
      <c r="CQ952" s="21"/>
      <c r="CR952" s="21"/>
      <c r="CS952" s="21"/>
      <c r="CT952" s="21"/>
      <c r="CU952" s="21"/>
      <c r="CV952" s="21"/>
      <c r="CW952" s="21"/>
      <c r="CX952" s="21"/>
      <c r="CY952" s="21"/>
      <c r="CZ952" s="21"/>
      <c r="DA952" s="21"/>
      <c r="DB952" s="21"/>
      <c r="DC952" s="21"/>
      <c r="DD952" s="21"/>
      <c r="DE952" s="21"/>
      <c r="DF952" s="21"/>
      <c r="DG952" s="21"/>
      <c r="DH952" s="21"/>
      <c r="DI952" s="21"/>
      <c r="DJ952" s="21"/>
      <c r="DK952" s="21"/>
      <c r="DL952" s="21"/>
      <c r="DM952" s="21"/>
      <c r="DN952" s="21"/>
      <c r="DO952" s="21"/>
      <c r="DP952" s="21"/>
      <c r="DQ952" s="21"/>
      <c r="DR952" s="21"/>
      <c r="DS952" s="21"/>
      <c r="DT952" s="21"/>
      <c r="DU952" s="21"/>
      <c r="DV952" s="21"/>
    </row>
    <row r="953" spans="1:126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  <c r="BM953" s="21"/>
      <c r="BN953" s="21"/>
      <c r="BO953" s="21"/>
      <c r="BP953" s="21"/>
      <c r="BQ953" s="21"/>
      <c r="BR953" s="21"/>
      <c r="BS953" s="21"/>
      <c r="BT953" s="21"/>
      <c r="BU953" s="21"/>
      <c r="BV953" s="21"/>
      <c r="BW953" s="21"/>
      <c r="BX953" s="21"/>
      <c r="BY953" s="21"/>
      <c r="BZ953" s="21"/>
      <c r="CA953" s="21"/>
      <c r="CB953" s="21"/>
      <c r="CC953" s="21"/>
      <c r="CD953" s="21"/>
      <c r="CE953" s="21"/>
      <c r="CF953" s="21"/>
      <c r="CG953" s="21"/>
      <c r="CH953" s="21"/>
      <c r="CI953" s="21"/>
      <c r="CJ953" s="21"/>
      <c r="CK953" s="21"/>
      <c r="CL953" s="21"/>
      <c r="CM953" s="21"/>
      <c r="CN953" s="21"/>
      <c r="CO953" s="21"/>
      <c r="CP953" s="21"/>
      <c r="CQ953" s="21"/>
      <c r="CR953" s="21"/>
      <c r="CS953" s="21"/>
      <c r="CT953" s="21"/>
      <c r="CU953" s="21"/>
      <c r="CV953" s="21"/>
      <c r="CW953" s="21"/>
      <c r="CX953" s="21"/>
      <c r="CY953" s="21"/>
      <c r="CZ953" s="21"/>
      <c r="DA953" s="21"/>
      <c r="DB953" s="21"/>
      <c r="DC953" s="21"/>
      <c r="DD953" s="21"/>
      <c r="DE953" s="21"/>
      <c r="DF953" s="21"/>
      <c r="DG953" s="21"/>
      <c r="DH953" s="21"/>
      <c r="DI953" s="21"/>
      <c r="DJ953" s="21"/>
      <c r="DK953" s="21"/>
      <c r="DL953" s="21"/>
      <c r="DM953" s="21"/>
      <c r="DN953" s="21"/>
      <c r="DO953" s="21"/>
      <c r="DP953" s="21"/>
      <c r="DQ953" s="21"/>
      <c r="DR953" s="21"/>
      <c r="DS953" s="21"/>
      <c r="DT953" s="21"/>
      <c r="DU953" s="21"/>
      <c r="DV953" s="21"/>
    </row>
    <row r="954" spans="1:126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  <c r="BM954" s="21"/>
      <c r="BN954" s="21"/>
      <c r="BO954" s="21"/>
      <c r="BP954" s="21"/>
      <c r="BQ954" s="21"/>
      <c r="BR954" s="21"/>
      <c r="BS954" s="21"/>
      <c r="BT954" s="21"/>
      <c r="BU954" s="21"/>
      <c r="BV954" s="21"/>
      <c r="BW954" s="21"/>
      <c r="BX954" s="21"/>
      <c r="BY954" s="21"/>
      <c r="BZ954" s="21"/>
      <c r="CA954" s="21"/>
      <c r="CB954" s="21"/>
      <c r="CC954" s="21"/>
      <c r="CD954" s="21"/>
      <c r="CE954" s="21"/>
      <c r="CF954" s="21"/>
      <c r="CG954" s="21"/>
      <c r="CH954" s="21"/>
      <c r="CI954" s="21"/>
      <c r="CJ954" s="21"/>
      <c r="CK954" s="21"/>
      <c r="CL954" s="21"/>
      <c r="CM954" s="21"/>
      <c r="CN954" s="21"/>
      <c r="CO954" s="21"/>
      <c r="CP954" s="21"/>
      <c r="CQ954" s="21"/>
      <c r="CR954" s="21"/>
      <c r="CS954" s="21"/>
      <c r="CT954" s="21"/>
      <c r="CU954" s="21"/>
      <c r="CV954" s="21"/>
      <c r="CW954" s="21"/>
      <c r="CX954" s="21"/>
      <c r="CY954" s="21"/>
      <c r="CZ954" s="21"/>
      <c r="DA954" s="21"/>
      <c r="DB954" s="21"/>
      <c r="DC954" s="21"/>
      <c r="DD954" s="21"/>
      <c r="DE954" s="21"/>
      <c r="DF954" s="21"/>
      <c r="DG954" s="21"/>
      <c r="DH954" s="21"/>
      <c r="DI954" s="21"/>
      <c r="DJ954" s="21"/>
      <c r="DK954" s="21"/>
      <c r="DL954" s="21"/>
      <c r="DM954" s="21"/>
      <c r="DN954" s="21"/>
      <c r="DO954" s="21"/>
      <c r="DP954" s="21"/>
      <c r="DQ954" s="21"/>
      <c r="DR954" s="21"/>
      <c r="DS954" s="21"/>
      <c r="DT954" s="21"/>
      <c r="DU954" s="21"/>
      <c r="DV954" s="21"/>
    </row>
    <row r="955" spans="1:126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  <c r="BM955" s="21"/>
      <c r="BN955" s="21"/>
      <c r="BO955" s="21"/>
      <c r="BP955" s="21"/>
      <c r="BQ955" s="21"/>
      <c r="BR955" s="21"/>
      <c r="BS955" s="21"/>
      <c r="BT955" s="21"/>
      <c r="BU955" s="21"/>
      <c r="BV955" s="21"/>
      <c r="BW955" s="21"/>
      <c r="BX955" s="21"/>
      <c r="BY955" s="21"/>
      <c r="BZ955" s="21"/>
      <c r="CA955" s="21"/>
      <c r="CB955" s="21"/>
      <c r="CC955" s="21"/>
      <c r="CD955" s="21"/>
      <c r="CE955" s="21"/>
      <c r="CF955" s="21"/>
      <c r="CG955" s="21"/>
      <c r="CH955" s="21"/>
      <c r="CI955" s="21"/>
      <c r="CJ955" s="21"/>
      <c r="CK955" s="21"/>
      <c r="CL955" s="21"/>
      <c r="CM955" s="21"/>
      <c r="CN955" s="21"/>
      <c r="CO955" s="21"/>
      <c r="CP955" s="21"/>
      <c r="CQ955" s="21"/>
      <c r="CR955" s="21"/>
      <c r="CS955" s="21"/>
      <c r="CT955" s="21"/>
      <c r="CU955" s="21"/>
      <c r="CV955" s="21"/>
      <c r="CW955" s="21"/>
      <c r="CX955" s="21"/>
      <c r="CY955" s="21"/>
      <c r="CZ955" s="21"/>
      <c r="DA955" s="21"/>
      <c r="DB955" s="21"/>
      <c r="DC955" s="21"/>
      <c r="DD955" s="21"/>
      <c r="DE955" s="21"/>
      <c r="DF955" s="21"/>
      <c r="DG955" s="21"/>
      <c r="DH955" s="21"/>
      <c r="DI955" s="21"/>
      <c r="DJ955" s="21"/>
      <c r="DK955" s="21"/>
      <c r="DL955" s="21"/>
      <c r="DM955" s="21"/>
      <c r="DN955" s="21"/>
      <c r="DO955" s="21"/>
      <c r="DP955" s="21"/>
      <c r="DQ955" s="21"/>
      <c r="DR955" s="21"/>
      <c r="DS955" s="21"/>
      <c r="DT955" s="21"/>
      <c r="DU955" s="21"/>
      <c r="DV955" s="21"/>
    </row>
    <row r="956" spans="1:12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  <c r="BM956" s="21"/>
      <c r="BN956" s="21"/>
      <c r="BO956" s="21"/>
      <c r="BP956" s="21"/>
      <c r="BQ956" s="21"/>
      <c r="BR956" s="21"/>
      <c r="BS956" s="21"/>
      <c r="BT956" s="21"/>
      <c r="BU956" s="21"/>
      <c r="BV956" s="21"/>
      <c r="BW956" s="21"/>
      <c r="BX956" s="21"/>
      <c r="BY956" s="21"/>
      <c r="BZ956" s="21"/>
      <c r="CA956" s="21"/>
      <c r="CB956" s="21"/>
      <c r="CC956" s="21"/>
      <c r="CD956" s="21"/>
      <c r="CE956" s="21"/>
      <c r="CF956" s="21"/>
      <c r="CG956" s="21"/>
      <c r="CH956" s="21"/>
      <c r="CI956" s="21"/>
      <c r="CJ956" s="21"/>
      <c r="CK956" s="21"/>
      <c r="CL956" s="21"/>
      <c r="CM956" s="21"/>
      <c r="CN956" s="21"/>
      <c r="CO956" s="21"/>
      <c r="CP956" s="21"/>
      <c r="CQ956" s="21"/>
      <c r="CR956" s="21"/>
      <c r="CS956" s="21"/>
      <c r="CT956" s="21"/>
      <c r="CU956" s="21"/>
      <c r="CV956" s="21"/>
      <c r="CW956" s="21"/>
      <c r="CX956" s="21"/>
      <c r="CY956" s="21"/>
      <c r="CZ956" s="21"/>
      <c r="DA956" s="21"/>
      <c r="DB956" s="21"/>
      <c r="DC956" s="21"/>
      <c r="DD956" s="21"/>
      <c r="DE956" s="21"/>
      <c r="DF956" s="21"/>
      <c r="DG956" s="21"/>
      <c r="DH956" s="21"/>
      <c r="DI956" s="21"/>
      <c r="DJ956" s="21"/>
      <c r="DK956" s="21"/>
      <c r="DL956" s="21"/>
      <c r="DM956" s="21"/>
      <c r="DN956" s="21"/>
      <c r="DO956" s="21"/>
      <c r="DP956" s="21"/>
      <c r="DQ956" s="21"/>
      <c r="DR956" s="21"/>
      <c r="DS956" s="21"/>
      <c r="DT956" s="21"/>
      <c r="DU956" s="21"/>
      <c r="DV956" s="21"/>
    </row>
    <row r="957" spans="1:126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  <c r="BM957" s="21"/>
      <c r="BN957" s="21"/>
      <c r="BO957" s="21"/>
      <c r="BP957" s="21"/>
      <c r="BQ957" s="21"/>
      <c r="BR957" s="21"/>
      <c r="BS957" s="21"/>
      <c r="BT957" s="21"/>
      <c r="BU957" s="21"/>
      <c r="BV957" s="21"/>
      <c r="BW957" s="21"/>
      <c r="BX957" s="21"/>
      <c r="BY957" s="21"/>
      <c r="BZ957" s="21"/>
      <c r="CA957" s="21"/>
      <c r="CB957" s="21"/>
      <c r="CC957" s="21"/>
      <c r="CD957" s="21"/>
      <c r="CE957" s="21"/>
      <c r="CF957" s="21"/>
      <c r="CG957" s="21"/>
      <c r="CH957" s="21"/>
      <c r="CI957" s="21"/>
      <c r="CJ957" s="21"/>
      <c r="CK957" s="21"/>
      <c r="CL957" s="21"/>
      <c r="CM957" s="21"/>
      <c r="CN957" s="21"/>
      <c r="CO957" s="21"/>
      <c r="CP957" s="21"/>
      <c r="CQ957" s="21"/>
      <c r="CR957" s="21"/>
      <c r="CS957" s="21"/>
      <c r="CT957" s="21"/>
      <c r="CU957" s="21"/>
      <c r="CV957" s="21"/>
      <c r="CW957" s="21"/>
      <c r="CX957" s="21"/>
      <c r="CY957" s="21"/>
      <c r="CZ957" s="21"/>
      <c r="DA957" s="21"/>
      <c r="DB957" s="21"/>
      <c r="DC957" s="21"/>
      <c r="DD957" s="21"/>
      <c r="DE957" s="21"/>
      <c r="DF957" s="21"/>
      <c r="DG957" s="21"/>
      <c r="DH957" s="21"/>
      <c r="DI957" s="21"/>
      <c r="DJ957" s="21"/>
      <c r="DK957" s="21"/>
      <c r="DL957" s="21"/>
      <c r="DM957" s="21"/>
      <c r="DN957" s="21"/>
      <c r="DO957" s="21"/>
      <c r="DP957" s="21"/>
      <c r="DQ957" s="21"/>
      <c r="DR957" s="21"/>
      <c r="DS957" s="21"/>
      <c r="DT957" s="21"/>
      <c r="DU957" s="21"/>
      <c r="DV957" s="21"/>
    </row>
    <row r="958" spans="1:126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  <c r="BM958" s="21"/>
      <c r="BN958" s="21"/>
      <c r="BO958" s="21"/>
      <c r="BP958" s="21"/>
      <c r="BQ958" s="21"/>
      <c r="BR958" s="21"/>
      <c r="BS958" s="21"/>
      <c r="BT958" s="21"/>
      <c r="BU958" s="21"/>
      <c r="BV958" s="21"/>
      <c r="BW958" s="21"/>
      <c r="BX958" s="21"/>
      <c r="BY958" s="21"/>
      <c r="BZ958" s="21"/>
      <c r="CA958" s="21"/>
      <c r="CB958" s="21"/>
      <c r="CC958" s="21"/>
      <c r="CD958" s="21"/>
      <c r="CE958" s="21"/>
      <c r="CF958" s="21"/>
      <c r="CG958" s="21"/>
      <c r="CH958" s="21"/>
      <c r="CI958" s="21"/>
      <c r="CJ958" s="21"/>
      <c r="CK958" s="21"/>
      <c r="CL958" s="21"/>
      <c r="CM958" s="21"/>
      <c r="CN958" s="21"/>
      <c r="CO958" s="21"/>
      <c r="CP958" s="21"/>
      <c r="CQ958" s="21"/>
      <c r="CR958" s="21"/>
      <c r="CS958" s="21"/>
      <c r="CT958" s="21"/>
      <c r="CU958" s="21"/>
      <c r="CV958" s="21"/>
      <c r="CW958" s="21"/>
      <c r="CX958" s="21"/>
      <c r="CY958" s="21"/>
      <c r="CZ958" s="21"/>
      <c r="DA958" s="21"/>
      <c r="DB958" s="21"/>
      <c r="DC958" s="21"/>
      <c r="DD958" s="21"/>
      <c r="DE958" s="21"/>
      <c r="DF958" s="21"/>
      <c r="DG958" s="21"/>
      <c r="DH958" s="21"/>
      <c r="DI958" s="21"/>
      <c r="DJ958" s="21"/>
      <c r="DK958" s="21"/>
      <c r="DL958" s="21"/>
      <c r="DM958" s="21"/>
      <c r="DN958" s="21"/>
      <c r="DO958" s="21"/>
      <c r="DP958" s="21"/>
      <c r="DQ958" s="21"/>
      <c r="DR958" s="21"/>
      <c r="DS958" s="21"/>
      <c r="DT958" s="21"/>
      <c r="DU958" s="21"/>
      <c r="DV958" s="21"/>
    </row>
    <row r="959" spans="1:126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  <c r="BM959" s="21"/>
      <c r="BN959" s="21"/>
      <c r="BO959" s="21"/>
      <c r="BP959" s="21"/>
      <c r="BQ959" s="21"/>
      <c r="BR959" s="21"/>
      <c r="BS959" s="21"/>
      <c r="BT959" s="21"/>
      <c r="BU959" s="21"/>
      <c r="BV959" s="21"/>
      <c r="BW959" s="21"/>
      <c r="BX959" s="21"/>
      <c r="BY959" s="21"/>
      <c r="BZ959" s="21"/>
      <c r="CA959" s="21"/>
      <c r="CB959" s="21"/>
      <c r="CC959" s="21"/>
      <c r="CD959" s="21"/>
      <c r="CE959" s="21"/>
      <c r="CF959" s="21"/>
      <c r="CG959" s="21"/>
      <c r="CH959" s="21"/>
      <c r="CI959" s="21"/>
      <c r="CJ959" s="21"/>
      <c r="CK959" s="21"/>
      <c r="CL959" s="21"/>
      <c r="CM959" s="21"/>
      <c r="CN959" s="21"/>
      <c r="CO959" s="21"/>
      <c r="CP959" s="21"/>
      <c r="CQ959" s="21"/>
      <c r="CR959" s="21"/>
      <c r="CS959" s="21"/>
      <c r="CT959" s="21"/>
      <c r="CU959" s="21"/>
      <c r="CV959" s="21"/>
      <c r="CW959" s="21"/>
      <c r="CX959" s="21"/>
      <c r="CY959" s="21"/>
      <c r="CZ959" s="21"/>
      <c r="DA959" s="21"/>
      <c r="DB959" s="21"/>
      <c r="DC959" s="21"/>
      <c r="DD959" s="21"/>
      <c r="DE959" s="21"/>
      <c r="DF959" s="21"/>
      <c r="DG959" s="21"/>
      <c r="DH959" s="21"/>
      <c r="DI959" s="21"/>
      <c r="DJ959" s="21"/>
      <c r="DK959" s="21"/>
      <c r="DL959" s="21"/>
      <c r="DM959" s="21"/>
      <c r="DN959" s="21"/>
      <c r="DO959" s="21"/>
      <c r="DP959" s="21"/>
      <c r="DQ959" s="21"/>
      <c r="DR959" s="21"/>
      <c r="DS959" s="21"/>
      <c r="DT959" s="21"/>
      <c r="DU959" s="21"/>
      <c r="DV959" s="21"/>
    </row>
    <row r="960" spans="1:126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  <c r="BM960" s="21"/>
      <c r="BN960" s="21"/>
      <c r="BO960" s="21"/>
      <c r="BP960" s="21"/>
      <c r="BQ960" s="21"/>
      <c r="BR960" s="21"/>
      <c r="BS960" s="21"/>
      <c r="BT960" s="21"/>
      <c r="BU960" s="21"/>
      <c r="BV960" s="21"/>
      <c r="BW960" s="21"/>
      <c r="BX960" s="21"/>
      <c r="BY960" s="21"/>
      <c r="BZ960" s="21"/>
      <c r="CA960" s="21"/>
      <c r="CB960" s="21"/>
      <c r="CC960" s="21"/>
      <c r="CD960" s="21"/>
      <c r="CE960" s="21"/>
      <c r="CF960" s="21"/>
      <c r="CG960" s="21"/>
      <c r="CH960" s="21"/>
      <c r="CI960" s="21"/>
      <c r="CJ960" s="21"/>
      <c r="CK960" s="21"/>
      <c r="CL960" s="21"/>
      <c r="CM960" s="21"/>
      <c r="CN960" s="21"/>
      <c r="CO960" s="21"/>
      <c r="CP960" s="21"/>
      <c r="CQ960" s="21"/>
      <c r="CR960" s="21"/>
      <c r="CS960" s="21"/>
      <c r="CT960" s="21"/>
      <c r="CU960" s="21"/>
      <c r="CV960" s="21"/>
      <c r="CW960" s="21"/>
      <c r="CX960" s="21"/>
      <c r="CY960" s="21"/>
      <c r="CZ960" s="21"/>
      <c r="DA960" s="21"/>
      <c r="DB960" s="21"/>
      <c r="DC960" s="21"/>
      <c r="DD960" s="21"/>
      <c r="DE960" s="21"/>
      <c r="DF960" s="21"/>
      <c r="DG960" s="21"/>
      <c r="DH960" s="21"/>
      <c r="DI960" s="21"/>
      <c r="DJ960" s="21"/>
      <c r="DK960" s="21"/>
      <c r="DL960" s="21"/>
      <c r="DM960" s="21"/>
      <c r="DN960" s="21"/>
      <c r="DO960" s="21"/>
      <c r="DP960" s="21"/>
      <c r="DQ960" s="21"/>
      <c r="DR960" s="21"/>
      <c r="DS960" s="21"/>
      <c r="DT960" s="21"/>
      <c r="DU960" s="21"/>
      <c r="DV960" s="21"/>
    </row>
    <row r="961" spans="1:126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  <c r="BM961" s="21"/>
      <c r="BN961" s="21"/>
      <c r="BO961" s="21"/>
      <c r="BP961" s="21"/>
      <c r="BQ961" s="21"/>
      <c r="BR961" s="21"/>
      <c r="BS961" s="21"/>
      <c r="BT961" s="21"/>
      <c r="BU961" s="21"/>
      <c r="BV961" s="21"/>
      <c r="BW961" s="21"/>
      <c r="BX961" s="21"/>
      <c r="BY961" s="21"/>
      <c r="BZ961" s="21"/>
      <c r="CA961" s="21"/>
      <c r="CB961" s="21"/>
      <c r="CC961" s="21"/>
      <c r="CD961" s="21"/>
      <c r="CE961" s="21"/>
      <c r="CF961" s="21"/>
      <c r="CG961" s="21"/>
      <c r="CH961" s="21"/>
      <c r="CI961" s="21"/>
      <c r="CJ961" s="21"/>
      <c r="CK961" s="21"/>
      <c r="CL961" s="21"/>
      <c r="CM961" s="21"/>
      <c r="CN961" s="21"/>
      <c r="CO961" s="21"/>
      <c r="CP961" s="21"/>
      <c r="CQ961" s="21"/>
      <c r="CR961" s="21"/>
      <c r="CS961" s="21"/>
      <c r="CT961" s="21"/>
      <c r="CU961" s="21"/>
      <c r="CV961" s="21"/>
      <c r="CW961" s="21"/>
      <c r="CX961" s="21"/>
      <c r="CY961" s="21"/>
      <c r="CZ961" s="21"/>
      <c r="DA961" s="21"/>
      <c r="DB961" s="21"/>
      <c r="DC961" s="21"/>
      <c r="DD961" s="21"/>
      <c r="DE961" s="21"/>
      <c r="DF961" s="21"/>
      <c r="DG961" s="21"/>
      <c r="DH961" s="21"/>
      <c r="DI961" s="21"/>
      <c r="DJ961" s="21"/>
      <c r="DK961" s="21"/>
      <c r="DL961" s="21"/>
      <c r="DM961" s="21"/>
      <c r="DN961" s="21"/>
      <c r="DO961" s="21"/>
      <c r="DP961" s="21"/>
      <c r="DQ961" s="21"/>
      <c r="DR961" s="21"/>
      <c r="DS961" s="21"/>
      <c r="DT961" s="21"/>
      <c r="DU961" s="21"/>
      <c r="DV961" s="21"/>
    </row>
    <row r="962" spans="1:126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  <c r="BM962" s="21"/>
      <c r="BN962" s="21"/>
      <c r="BO962" s="21"/>
      <c r="BP962" s="21"/>
      <c r="BQ962" s="21"/>
      <c r="BR962" s="21"/>
      <c r="BS962" s="21"/>
      <c r="BT962" s="21"/>
      <c r="BU962" s="21"/>
      <c r="BV962" s="21"/>
      <c r="BW962" s="21"/>
      <c r="BX962" s="21"/>
      <c r="BY962" s="21"/>
      <c r="BZ962" s="21"/>
      <c r="CA962" s="21"/>
      <c r="CB962" s="21"/>
      <c r="CC962" s="21"/>
      <c r="CD962" s="21"/>
      <c r="CE962" s="21"/>
      <c r="CF962" s="21"/>
      <c r="CG962" s="21"/>
      <c r="CH962" s="21"/>
      <c r="CI962" s="21"/>
      <c r="CJ962" s="21"/>
      <c r="CK962" s="21"/>
      <c r="CL962" s="21"/>
      <c r="CM962" s="21"/>
      <c r="CN962" s="21"/>
      <c r="CO962" s="21"/>
      <c r="CP962" s="21"/>
      <c r="CQ962" s="21"/>
      <c r="CR962" s="21"/>
      <c r="CS962" s="21"/>
      <c r="CT962" s="21"/>
      <c r="CU962" s="21"/>
      <c r="CV962" s="21"/>
      <c r="CW962" s="21"/>
      <c r="CX962" s="21"/>
      <c r="CY962" s="21"/>
      <c r="CZ962" s="21"/>
      <c r="DA962" s="21"/>
      <c r="DB962" s="21"/>
      <c r="DC962" s="21"/>
      <c r="DD962" s="21"/>
      <c r="DE962" s="21"/>
      <c r="DF962" s="21"/>
      <c r="DG962" s="21"/>
      <c r="DH962" s="21"/>
      <c r="DI962" s="21"/>
      <c r="DJ962" s="21"/>
      <c r="DK962" s="21"/>
      <c r="DL962" s="21"/>
      <c r="DM962" s="21"/>
      <c r="DN962" s="21"/>
      <c r="DO962" s="21"/>
      <c r="DP962" s="21"/>
      <c r="DQ962" s="21"/>
      <c r="DR962" s="21"/>
      <c r="DS962" s="21"/>
      <c r="DT962" s="21"/>
      <c r="DU962" s="21"/>
      <c r="DV962" s="21"/>
    </row>
    <row r="963" spans="1:126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  <c r="BM963" s="21"/>
      <c r="BN963" s="21"/>
      <c r="BO963" s="21"/>
      <c r="BP963" s="21"/>
      <c r="BQ963" s="21"/>
      <c r="BR963" s="21"/>
      <c r="BS963" s="21"/>
      <c r="BT963" s="21"/>
      <c r="BU963" s="21"/>
      <c r="BV963" s="21"/>
      <c r="BW963" s="21"/>
      <c r="BX963" s="21"/>
      <c r="BY963" s="21"/>
      <c r="BZ963" s="21"/>
      <c r="CA963" s="21"/>
      <c r="CB963" s="21"/>
      <c r="CC963" s="21"/>
      <c r="CD963" s="21"/>
      <c r="CE963" s="21"/>
      <c r="CF963" s="21"/>
      <c r="CG963" s="21"/>
      <c r="CH963" s="21"/>
      <c r="CI963" s="21"/>
      <c r="CJ963" s="21"/>
      <c r="CK963" s="21"/>
      <c r="CL963" s="21"/>
      <c r="CM963" s="21"/>
      <c r="CN963" s="21"/>
      <c r="CO963" s="21"/>
      <c r="CP963" s="21"/>
      <c r="CQ963" s="21"/>
      <c r="CR963" s="21"/>
      <c r="CS963" s="21"/>
      <c r="CT963" s="21"/>
      <c r="CU963" s="21"/>
      <c r="CV963" s="21"/>
      <c r="CW963" s="21"/>
      <c r="CX963" s="21"/>
      <c r="CY963" s="21"/>
      <c r="CZ963" s="21"/>
      <c r="DA963" s="21"/>
      <c r="DB963" s="21"/>
      <c r="DC963" s="21"/>
      <c r="DD963" s="21"/>
      <c r="DE963" s="21"/>
      <c r="DF963" s="21"/>
      <c r="DG963" s="21"/>
      <c r="DH963" s="21"/>
      <c r="DI963" s="21"/>
      <c r="DJ963" s="21"/>
      <c r="DK963" s="21"/>
      <c r="DL963" s="21"/>
      <c r="DM963" s="21"/>
      <c r="DN963" s="21"/>
      <c r="DO963" s="21"/>
      <c r="DP963" s="21"/>
      <c r="DQ963" s="21"/>
      <c r="DR963" s="21"/>
      <c r="DS963" s="21"/>
      <c r="DT963" s="21"/>
      <c r="DU963" s="21"/>
      <c r="DV963" s="21"/>
    </row>
    <row r="964" spans="1:126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  <c r="BM964" s="21"/>
      <c r="BN964" s="21"/>
      <c r="BO964" s="21"/>
      <c r="BP964" s="21"/>
      <c r="BQ964" s="21"/>
      <c r="BR964" s="21"/>
      <c r="BS964" s="21"/>
      <c r="BT964" s="21"/>
      <c r="BU964" s="21"/>
      <c r="BV964" s="21"/>
      <c r="BW964" s="21"/>
      <c r="BX964" s="21"/>
      <c r="BY964" s="21"/>
      <c r="BZ964" s="21"/>
      <c r="CA964" s="21"/>
      <c r="CB964" s="21"/>
      <c r="CC964" s="21"/>
      <c r="CD964" s="21"/>
      <c r="CE964" s="21"/>
      <c r="CF964" s="21"/>
      <c r="CG964" s="21"/>
      <c r="CH964" s="21"/>
      <c r="CI964" s="21"/>
      <c r="CJ964" s="21"/>
      <c r="CK964" s="21"/>
      <c r="CL964" s="21"/>
      <c r="CM964" s="21"/>
      <c r="CN964" s="21"/>
      <c r="CO964" s="21"/>
      <c r="CP964" s="21"/>
      <c r="CQ964" s="21"/>
      <c r="CR964" s="21"/>
      <c r="CS964" s="21"/>
      <c r="CT964" s="21"/>
      <c r="CU964" s="21"/>
      <c r="CV964" s="21"/>
      <c r="CW964" s="21"/>
      <c r="CX964" s="21"/>
      <c r="CY964" s="21"/>
      <c r="CZ964" s="21"/>
      <c r="DA964" s="21"/>
      <c r="DB964" s="21"/>
      <c r="DC964" s="21"/>
      <c r="DD964" s="21"/>
      <c r="DE964" s="21"/>
      <c r="DF964" s="21"/>
      <c r="DG964" s="21"/>
      <c r="DH964" s="21"/>
      <c r="DI964" s="21"/>
      <c r="DJ964" s="21"/>
      <c r="DK964" s="21"/>
      <c r="DL964" s="21"/>
      <c r="DM964" s="21"/>
      <c r="DN964" s="21"/>
      <c r="DO964" s="21"/>
      <c r="DP964" s="21"/>
      <c r="DQ964" s="21"/>
      <c r="DR964" s="21"/>
      <c r="DS964" s="21"/>
      <c r="DT964" s="21"/>
      <c r="DU964" s="21"/>
      <c r="DV964" s="21"/>
    </row>
    <row r="965" spans="1:126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  <c r="BM965" s="21"/>
      <c r="BN965" s="21"/>
      <c r="BO965" s="21"/>
      <c r="BP965" s="21"/>
      <c r="BQ965" s="21"/>
      <c r="BR965" s="21"/>
      <c r="BS965" s="21"/>
      <c r="BT965" s="21"/>
      <c r="BU965" s="21"/>
      <c r="BV965" s="21"/>
      <c r="BW965" s="21"/>
      <c r="BX965" s="21"/>
      <c r="BY965" s="21"/>
      <c r="BZ965" s="21"/>
      <c r="CA965" s="21"/>
      <c r="CB965" s="21"/>
      <c r="CC965" s="21"/>
      <c r="CD965" s="21"/>
      <c r="CE965" s="21"/>
      <c r="CF965" s="21"/>
      <c r="CG965" s="21"/>
      <c r="CH965" s="21"/>
      <c r="CI965" s="21"/>
      <c r="CJ965" s="21"/>
      <c r="CK965" s="21"/>
      <c r="CL965" s="21"/>
      <c r="CM965" s="21"/>
      <c r="CN965" s="21"/>
      <c r="CO965" s="21"/>
      <c r="CP965" s="21"/>
      <c r="CQ965" s="21"/>
      <c r="CR965" s="21"/>
      <c r="CS965" s="21"/>
      <c r="CT965" s="21"/>
      <c r="CU965" s="21"/>
      <c r="CV965" s="21"/>
      <c r="CW965" s="21"/>
      <c r="CX965" s="21"/>
      <c r="CY965" s="21"/>
      <c r="CZ965" s="21"/>
      <c r="DA965" s="21"/>
      <c r="DB965" s="21"/>
      <c r="DC965" s="21"/>
      <c r="DD965" s="21"/>
      <c r="DE965" s="21"/>
      <c r="DF965" s="21"/>
      <c r="DG965" s="21"/>
      <c r="DH965" s="21"/>
      <c r="DI965" s="21"/>
      <c r="DJ965" s="21"/>
      <c r="DK965" s="21"/>
      <c r="DL965" s="21"/>
      <c r="DM965" s="21"/>
      <c r="DN965" s="21"/>
      <c r="DO965" s="21"/>
      <c r="DP965" s="21"/>
      <c r="DQ965" s="21"/>
      <c r="DR965" s="21"/>
      <c r="DS965" s="21"/>
      <c r="DT965" s="21"/>
      <c r="DU965" s="21"/>
      <c r="DV965" s="21"/>
    </row>
    <row r="966" spans="1:12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  <c r="BM966" s="21"/>
      <c r="BN966" s="21"/>
      <c r="BO966" s="21"/>
      <c r="BP966" s="21"/>
      <c r="BQ966" s="21"/>
      <c r="BR966" s="21"/>
      <c r="BS966" s="21"/>
      <c r="BT966" s="21"/>
      <c r="BU966" s="21"/>
      <c r="BV966" s="21"/>
      <c r="BW966" s="21"/>
      <c r="BX966" s="21"/>
      <c r="BY966" s="21"/>
      <c r="BZ966" s="21"/>
      <c r="CA966" s="21"/>
      <c r="CB966" s="21"/>
      <c r="CC966" s="21"/>
      <c r="CD966" s="21"/>
      <c r="CE966" s="21"/>
      <c r="CF966" s="21"/>
      <c r="CG966" s="21"/>
      <c r="CH966" s="21"/>
      <c r="CI966" s="21"/>
      <c r="CJ966" s="21"/>
      <c r="CK966" s="21"/>
      <c r="CL966" s="21"/>
      <c r="CM966" s="21"/>
      <c r="CN966" s="21"/>
      <c r="CO966" s="21"/>
      <c r="CP966" s="21"/>
      <c r="CQ966" s="21"/>
      <c r="CR966" s="21"/>
      <c r="CS966" s="21"/>
      <c r="CT966" s="21"/>
      <c r="CU966" s="21"/>
      <c r="CV966" s="21"/>
      <c r="CW966" s="21"/>
      <c r="CX966" s="21"/>
      <c r="CY966" s="21"/>
      <c r="CZ966" s="21"/>
      <c r="DA966" s="21"/>
      <c r="DB966" s="21"/>
      <c r="DC966" s="21"/>
      <c r="DD966" s="21"/>
      <c r="DE966" s="21"/>
      <c r="DF966" s="21"/>
      <c r="DG966" s="21"/>
      <c r="DH966" s="21"/>
      <c r="DI966" s="21"/>
      <c r="DJ966" s="21"/>
      <c r="DK966" s="21"/>
      <c r="DL966" s="21"/>
      <c r="DM966" s="21"/>
      <c r="DN966" s="21"/>
      <c r="DO966" s="21"/>
      <c r="DP966" s="21"/>
      <c r="DQ966" s="21"/>
      <c r="DR966" s="21"/>
      <c r="DS966" s="21"/>
      <c r="DT966" s="21"/>
      <c r="DU966" s="21"/>
      <c r="DV966" s="21"/>
    </row>
    <row r="967" spans="1:126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  <c r="BM967" s="21"/>
      <c r="BN967" s="21"/>
      <c r="BO967" s="21"/>
      <c r="BP967" s="21"/>
      <c r="BQ967" s="21"/>
      <c r="BR967" s="21"/>
      <c r="BS967" s="21"/>
      <c r="BT967" s="21"/>
      <c r="BU967" s="21"/>
      <c r="BV967" s="21"/>
      <c r="BW967" s="21"/>
      <c r="BX967" s="21"/>
      <c r="BY967" s="21"/>
      <c r="BZ967" s="21"/>
      <c r="CA967" s="21"/>
      <c r="CB967" s="21"/>
      <c r="CC967" s="21"/>
      <c r="CD967" s="21"/>
      <c r="CE967" s="21"/>
      <c r="CF967" s="21"/>
      <c r="CG967" s="21"/>
      <c r="CH967" s="21"/>
      <c r="CI967" s="21"/>
      <c r="CJ967" s="21"/>
      <c r="CK967" s="21"/>
      <c r="CL967" s="21"/>
      <c r="CM967" s="21"/>
      <c r="CN967" s="21"/>
      <c r="CO967" s="21"/>
      <c r="CP967" s="21"/>
      <c r="CQ967" s="21"/>
      <c r="CR967" s="21"/>
      <c r="CS967" s="21"/>
      <c r="CT967" s="21"/>
      <c r="CU967" s="21"/>
      <c r="CV967" s="21"/>
      <c r="CW967" s="21"/>
      <c r="CX967" s="21"/>
      <c r="CY967" s="21"/>
      <c r="CZ967" s="21"/>
      <c r="DA967" s="21"/>
      <c r="DB967" s="21"/>
      <c r="DC967" s="21"/>
      <c r="DD967" s="21"/>
      <c r="DE967" s="21"/>
      <c r="DF967" s="21"/>
      <c r="DG967" s="21"/>
      <c r="DH967" s="21"/>
      <c r="DI967" s="21"/>
      <c r="DJ967" s="21"/>
      <c r="DK967" s="21"/>
      <c r="DL967" s="21"/>
      <c r="DM967" s="21"/>
      <c r="DN967" s="21"/>
      <c r="DO967" s="21"/>
      <c r="DP967" s="21"/>
      <c r="DQ967" s="21"/>
      <c r="DR967" s="21"/>
      <c r="DS967" s="21"/>
      <c r="DT967" s="21"/>
      <c r="DU967" s="21"/>
      <c r="DV967" s="21"/>
    </row>
    <row r="968" spans="1:126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  <c r="BM968" s="21"/>
      <c r="BN968" s="21"/>
      <c r="BO968" s="21"/>
      <c r="BP968" s="21"/>
      <c r="BQ968" s="21"/>
      <c r="BR968" s="21"/>
      <c r="BS968" s="21"/>
      <c r="BT968" s="21"/>
      <c r="BU968" s="21"/>
      <c r="BV968" s="21"/>
      <c r="BW968" s="21"/>
      <c r="BX968" s="21"/>
      <c r="BY968" s="21"/>
      <c r="BZ968" s="21"/>
      <c r="CA968" s="21"/>
      <c r="CB968" s="21"/>
      <c r="CC968" s="21"/>
      <c r="CD968" s="21"/>
      <c r="CE968" s="21"/>
      <c r="CF968" s="21"/>
      <c r="CG968" s="21"/>
      <c r="CH968" s="21"/>
      <c r="CI968" s="21"/>
      <c r="CJ968" s="21"/>
      <c r="CK968" s="21"/>
      <c r="CL968" s="21"/>
      <c r="CM968" s="21"/>
      <c r="CN968" s="21"/>
      <c r="CO968" s="21"/>
      <c r="CP968" s="21"/>
      <c r="CQ968" s="21"/>
      <c r="CR968" s="21"/>
      <c r="CS968" s="21"/>
      <c r="CT968" s="21"/>
      <c r="CU968" s="21"/>
      <c r="CV968" s="21"/>
      <c r="CW968" s="21"/>
      <c r="CX968" s="21"/>
      <c r="CY968" s="21"/>
      <c r="CZ968" s="21"/>
      <c r="DA968" s="21"/>
      <c r="DB968" s="21"/>
      <c r="DC968" s="21"/>
      <c r="DD968" s="21"/>
      <c r="DE968" s="21"/>
      <c r="DF968" s="21"/>
      <c r="DG968" s="21"/>
      <c r="DH968" s="21"/>
      <c r="DI968" s="21"/>
      <c r="DJ968" s="21"/>
      <c r="DK968" s="21"/>
      <c r="DL968" s="21"/>
      <c r="DM968" s="21"/>
      <c r="DN968" s="21"/>
      <c r="DO968" s="21"/>
      <c r="DP968" s="21"/>
      <c r="DQ968" s="21"/>
      <c r="DR968" s="21"/>
      <c r="DS968" s="21"/>
      <c r="DT968" s="21"/>
      <c r="DU968" s="21"/>
      <c r="DV968" s="21"/>
    </row>
    <row r="969" spans="1:126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  <c r="BM969" s="21"/>
      <c r="BN969" s="21"/>
      <c r="BO969" s="21"/>
      <c r="BP969" s="21"/>
      <c r="BQ969" s="21"/>
      <c r="BR969" s="21"/>
      <c r="BS969" s="21"/>
      <c r="BT969" s="21"/>
      <c r="BU969" s="21"/>
      <c r="BV969" s="21"/>
      <c r="BW969" s="21"/>
      <c r="BX969" s="21"/>
      <c r="BY969" s="21"/>
      <c r="BZ969" s="21"/>
      <c r="CA969" s="21"/>
      <c r="CB969" s="21"/>
      <c r="CC969" s="21"/>
      <c r="CD969" s="21"/>
      <c r="CE969" s="21"/>
      <c r="CF969" s="21"/>
      <c r="CG969" s="21"/>
      <c r="CH969" s="21"/>
      <c r="CI969" s="21"/>
      <c r="CJ969" s="21"/>
      <c r="CK969" s="21"/>
      <c r="CL969" s="21"/>
      <c r="CM969" s="21"/>
      <c r="CN969" s="21"/>
      <c r="CO969" s="21"/>
      <c r="CP969" s="21"/>
      <c r="CQ969" s="21"/>
      <c r="CR969" s="21"/>
      <c r="CS969" s="21"/>
      <c r="CT969" s="21"/>
      <c r="CU969" s="21"/>
      <c r="CV969" s="21"/>
      <c r="CW969" s="21"/>
      <c r="CX969" s="21"/>
      <c r="CY969" s="21"/>
      <c r="CZ969" s="21"/>
      <c r="DA969" s="21"/>
      <c r="DB969" s="21"/>
      <c r="DC969" s="21"/>
      <c r="DD969" s="21"/>
      <c r="DE969" s="21"/>
      <c r="DF969" s="21"/>
      <c r="DG969" s="21"/>
      <c r="DH969" s="21"/>
      <c r="DI969" s="21"/>
      <c r="DJ969" s="21"/>
      <c r="DK969" s="21"/>
      <c r="DL969" s="21"/>
      <c r="DM969" s="21"/>
      <c r="DN969" s="21"/>
      <c r="DO969" s="21"/>
      <c r="DP969" s="21"/>
      <c r="DQ969" s="21"/>
      <c r="DR969" s="21"/>
      <c r="DS969" s="21"/>
      <c r="DT969" s="21"/>
      <c r="DU969" s="21"/>
      <c r="DV969" s="21"/>
    </row>
    <row r="970" spans="1:126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  <c r="BQ970" s="21"/>
      <c r="BR970" s="21"/>
      <c r="BS970" s="21"/>
      <c r="BT970" s="21"/>
      <c r="BU970" s="21"/>
      <c r="BV970" s="21"/>
      <c r="BW970" s="21"/>
      <c r="BX970" s="21"/>
      <c r="BY970" s="21"/>
      <c r="BZ970" s="21"/>
      <c r="CA970" s="21"/>
      <c r="CB970" s="21"/>
      <c r="CC970" s="21"/>
      <c r="CD970" s="21"/>
      <c r="CE970" s="21"/>
      <c r="CF970" s="21"/>
      <c r="CG970" s="21"/>
      <c r="CH970" s="21"/>
      <c r="CI970" s="21"/>
      <c r="CJ970" s="21"/>
      <c r="CK970" s="21"/>
      <c r="CL970" s="21"/>
      <c r="CM970" s="21"/>
      <c r="CN970" s="21"/>
      <c r="CO970" s="21"/>
      <c r="CP970" s="21"/>
      <c r="CQ970" s="21"/>
      <c r="CR970" s="21"/>
      <c r="CS970" s="21"/>
      <c r="CT970" s="21"/>
      <c r="CU970" s="21"/>
      <c r="CV970" s="21"/>
      <c r="CW970" s="21"/>
      <c r="CX970" s="21"/>
      <c r="CY970" s="21"/>
      <c r="CZ970" s="21"/>
      <c r="DA970" s="21"/>
      <c r="DB970" s="21"/>
      <c r="DC970" s="21"/>
      <c r="DD970" s="21"/>
      <c r="DE970" s="21"/>
      <c r="DF970" s="21"/>
      <c r="DG970" s="21"/>
      <c r="DH970" s="21"/>
      <c r="DI970" s="21"/>
      <c r="DJ970" s="21"/>
      <c r="DK970" s="21"/>
      <c r="DL970" s="21"/>
      <c r="DM970" s="21"/>
      <c r="DN970" s="21"/>
      <c r="DO970" s="21"/>
      <c r="DP970" s="21"/>
      <c r="DQ970" s="21"/>
      <c r="DR970" s="21"/>
      <c r="DS970" s="21"/>
      <c r="DT970" s="21"/>
      <c r="DU970" s="21"/>
      <c r="DV970" s="21"/>
    </row>
    <row r="971" spans="1:126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  <c r="BM971" s="21"/>
      <c r="BN971" s="21"/>
      <c r="BO971" s="21"/>
      <c r="BP971" s="21"/>
      <c r="BQ971" s="21"/>
      <c r="BR971" s="21"/>
      <c r="BS971" s="21"/>
      <c r="BT971" s="21"/>
      <c r="BU971" s="21"/>
      <c r="BV971" s="21"/>
      <c r="BW971" s="21"/>
      <c r="BX971" s="21"/>
      <c r="BY971" s="21"/>
      <c r="BZ971" s="21"/>
      <c r="CA971" s="21"/>
      <c r="CB971" s="21"/>
      <c r="CC971" s="21"/>
      <c r="CD971" s="21"/>
      <c r="CE971" s="21"/>
      <c r="CF971" s="21"/>
      <c r="CG971" s="21"/>
      <c r="CH971" s="21"/>
      <c r="CI971" s="21"/>
      <c r="CJ971" s="21"/>
      <c r="CK971" s="21"/>
      <c r="CL971" s="21"/>
      <c r="CM971" s="21"/>
      <c r="CN971" s="21"/>
      <c r="CO971" s="21"/>
      <c r="CP971" s="21"/>
      <c r="CQ971" s="21"/>
      <c r="CR971" s="21"/>
      <c r="CS971" s="21"/>
      <c r="CT971" s="21"/>
      <c r="CU971" s="21"/>
      <c r="CV971" s="21"/>
      <c r="CW971" s="21"/>
      <c r="CX971" s="21"/>
      <c r="CY971" s="21"/>
      <c r="CZ971" s="21"/>
      <c r="DA971" s="21"/>
      <c r="DB971" s="21"/>
      <c r="DC971" s="21"/>
      <c r="DD971" s="21"/>
      <c r="DE971" s="21"/>
      <c r="DF971" s="21"/>
      <c r="DG971" s="21"/>
      <c r="DH971" s="21"/>
      <c r="DI971" s="21"/>
      <c r="DJ971" s="21"/>
      <c r="DK971" s="21"/>
      <c r="DL971" s="21"/>
      <c r="DM971" s="21"/>
      <c r="DN971" s="21"/>
      <c r="DO971" s="21"/>
      <c r="DP971" s="21"/>
      <c r="DQ971" s="21"/>
      <c r="DR971" s="21"/>
      <c r="DS971" s="21"/>
      <c r="DT971" s="21"/>
      <c r="DU971" s="21"/>
      <c r="DV971" s="21"/>
    </row>
    <row r="972" spans="1:126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  <c r="BM972" s="21"/>
      <c r="BN972" s="21"/>
      <c r="BO972" s="21"/>
      <c r="BP972" s="21"/>
      <c r="BQ972" s="21"/>
      <c r="BR972" s="21"/>
      <c r="BS972" s="21"/>
      <c r="BT972" s="21"/>
      <c r="BU972" s="21"/>
      <c r="BV972" s="21"/>
      <c r="BW972" s="21"/>
      <c r="BX972" s="21"/>
      <c r="BY972" s="21"/>
      <c r="BZ972" s="21"/>
      <c r="CA972" s="21"/>
      <c r="CB972" s="21"/>
      <c r="CC972" s="21"/>
      <c r="CD972" s="21"/>
      <c r="CE972" s="21"/>
      <c r="CF972" s="21"/>
      <c r="CG972" s="21"/>
      <c r="CH972" s="21"/>
      <c r="CI972" s="21"/>
      <c r="CJ972" s="21"/>
      <c r="CK972" s="21"/>
      <c r="CL972" s="21"/>
      <c r="CM972" s="21"/>
      <c r="CN972" s="21"/>
      <c r="CO972" s="21"/>
      <c r="CP972" s="21"/>
      <c r="CQ972" s="21"/>
      <c r="CR972" s="21"/>
      <c r="CS972" s="21"/>
      <c r="CT972" s="21"/>
      <c r="CU972" s="21"/>
      <c r="CV972" s="21"/>
      <c r="CW972" s="21"/>
      <c r="CX972" s="21"/>
      <c r="CY972" s="21"/>
      <c r="CZ972" s="21"/>
      <c r="DA972" s="21"/>
      <c r="DB972" s="21"/>
      <c r="DC972" s="21"/>
      <c r="DD972" s="21"/>
      <c r="DE972" s="21"/>
      <c r="DF972" s="21"/>
      <c r="DG972" s="21"/>
      <c r="DH972" s="21"/>
      <c r="DI972" s="21"/>
      <c r="DJ972" s="21"/>
      <c r="DK972" s="21"/>
      <c r="DL972" s="21"/>
      <c r="DM972" s="21"/>
      <c r="DN972" s="21"/>
      <c r="DO972" s="21"/>
      <c r="DP972" s="21"/>
      <c r="DQ972" s="21"/>
      <c r="DR972" s="21"/>
      <c r="DS972" s="21"/>
      <c r="DT972" s="21"/>
      <c r="DU972" s="21"/>
      <c r="DV972" s="21"/>
    </row>
    <row r="973" spans="1:126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  <c r="BM973" s="21"/>
      <c r="BN973" s="21"/>
      <c r="BO973" s="21"/>
      <c r="BP973" s="21"/>
      <c r="BQ973" s="21"/>
      <c r="BR973" s="21"/>
      <c r="BS973" s="21"/>
      <c r="BT973" s="21"/>
      <c r="BU973" s="21"/>
      <c r="BV973" s="21"/>
      <c r="BW973" s="21"/>
      <c r="BX973" s="21"/>
      <c r="BY973" s="21"/>
      <c r="BZ973" s="21"/>
      <c r="CA973" s="21"/>
      <c r="CB973" s="21"/>
      <c r="CC973" s="21"/>
      <c r="CD973" s="21"/>
      <c r="CE973" s="21"/>
      <c r="CF973" s="21"/>
      <c r="CG973" s="21"/>
      <c r="CH973" s="21"/>
      <c r="CI973" s="21"/>
      <c r="CJ973" s="21"/>
      <c r="CK973" s="21"/>
      <c r="CL973" s="21"/>
      <c r="CM973" s="21"/>
      <c r="CN973" s="21"/>
      <c r="CO973" s="21"/>
      <c r="CP973" s="21"/>
      <c r="CQ973" s="21"/>
      <c r="CR973" s="21"/>
      <c r="CS973" s="21"/>
      <c r="CT973" s="21"/>
      <c r="CU973" s="21"/>
      <c r="CV973" s="21"/>
      <c r="CW973" s="21"/>
      <c r="CX973" s="21"/>
      <c r="CY973" s="21"/>
      <c r="CZ973" s="21"/>
      <c r="DA973" s="21"/>
      <c r="DB973" s="21"/>
      <c r="DC973" s="21"/>
      <c r="DD973" s="21"/>
      <c r="DE973" s="21"/>
      <c r="DF973" s="21"/>
      <c r="DG973" s="21"/>
      <c r="DH973" s="21"/>
      <c r="DI973" s="21"/>
      <c r="DJ973" s="21"/>
      <c r="DK973" s="21"/>
      <c r="DL973" s="21"/>
      <c r="DM973" s="21"/>
      <c r="DN973" s="21"/>
      <c r="DO973" s="21"/>
      <c r="DP973" s="21"/>
      <c r="DQ973" s="21"/>
      <c r="DR973" s="21"/>
      <c r="DS973" s="21"/>
      <c r="DT973" s="21"/>
      <c r="DU973" s="21"/>
      <c r="DV973" s="21"/>
    </row>
    <row r="974" spans="1:126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  <c r="BM974" s="21"/>
      <c r="BN974" s="21"/>
      <c r="BO974" s="21"/>
      <c r="BP974" s="21"/>
      <c r="BQ974" s="21"/>
      <c r="BR974" s="21"/>
      <c r="BS974" s="21"/>
      <c r="BT974" s="21"/>
      <c r="BU974" s="21"/>
      <c r="BV974" s="21"/>
      <c r="BW974" s="21"/>
      <c r="BX974" s="21"/>
      <c r="BY974" s="21"/>
      <c r="BZ974" s="21"/>
      <c r="CA974" s="21"/>
      <c r="CB974" s="21"/>
      <c r="CC974" s="21"/>
      <c r="CD974" s="21"/>
      <c r="CE974" s="21"/>
      <c r="CF974" s="21"/>
      <c r="CG974" s="21"/>
      <c r="CH974" s="21"/>
      <c r="CI974" s="21"/>
      <c r="CJ974" s="21"/>
      <c r="CK974" s="21"/>
      <c r="CL974" s="21"/>
      <c r="CM974" s="21"/>
      <c r="CN974" s="21"/>
      <c r="CO974" s="21"/>
      <c r="CP974" s="21"/>
      <c r="CQ974" s="21"/>
      <c r="CR974" s="21"/>
      <c r="CS974" s="21"/>
      <c r="CT974" s="21"/>
      <c r="CU974" s="21"/>
      <c r="CV974" s="21"/>
      <c r="CW974" s="21"/>
      <c r="CX974" s="21"/>
      <c r="CY974" s="21"/>
      <c r="CZ974" s="21"/>
      <c r="DA974" s="21"/>
      <c r="DB974" s="21"/>
      <c r="DC974" s="21"/>
      <c r="DD974" s="21"/>
      <c r="DE974" s="21"/>
      <c r="DF974" s="21"/>
      <c r="DG974" s="21"/>
      <c r="DH974" s="21"/>
      <c r="DI974" s="21"/>
      <c r="DJ974" s="21"/>
      <c r="DK974" s="21"/>
      <c r="DL974" s="21"/>
      <c r="DM974" s="21"/>
      <c r="DN974" s="21"/>
      <c r="DO974" s="21"/>
      <c r="DP974" s="21"/>
      <c r="DQ974" s="21"/>
      <c r="DR974" s="21"/>
      <c r="DS974" s="21"/>
      <c r="DT974" s="21"/>
      <c r="DU974" s="21"/>
      <c r="DV974" s="21"/>
    </row>
    <row r="975" spans="1:126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  <c r="BM975" s="21"/>
      <c r="BN975" s="21"/>
      <c r="BO975" s="21"/>
      <c r="BP975" s="21"/>
      <c r="BQ975" s="21"/>
      <c r="BR975" s="21"/>
      <c r="BS975" s="21"/>
      <c r="BT975" s="21"/>
      <c r="BU975" s="21"/>
      <c r="BV975" s="21"/>
      <c r="BW975" s="21"/>
      <c r="BX975" s="21"/>
      <c r="BY975" s="21"/>
      <c r="BZ975" s="21"/>
      <c r="CA975" s="21"/>
      <c r="CB975" s="21"/>
      <c r="CC975" s="21"/>
      <c r="CD975" s="21"/>
      <c r="CE975" s="21"/>
      <c r="CF975" s="21"/>
      <c r="CG975" s="21"/>
      <c r="CH975" s="21"/>
      <c r="CI975" s="21"/>
      <c r="CJ975" s="21"/>
      <c r="CK975" s="21"/>
      <c r="CL975" s="21"/>
      <c r="CM975" s="21"/>
      <c r="CN975" s="21"/>
      <c r="CO975" s="21"/>
      <c r="CP975" s="21"/>
      <c r="CQ975" s="21"/>
      <c r="CR975" s="21"/>
      <c r="CS975" s="21"/>
      <c r="CT975" s="21"/>
      <c r="CU975" s="21"/>
      <c r="CV975" s="21"/>
      <c r="CW975" s="21"/>
      <c r="CX975" s="21"/>
      <c r="CY975" s="21"/>
      <c r="CZ975" s="21"/>
      <c r="DA975" s="21"/>
      <c r="DB975" s="21"/>
      <c r="DC975" s="21"/>
      <c r="DD975" s="21"/>
      <c r="DE975" s="21"/>
      <c r="DF975" s="21"/>
      <c r="DG975" s="21"/>
      <c r="DH975" s="21"/>
      <c r="DI975" s="21"/>
      <c r="DJ975" s="21"/>
      <c r="DK975" s="21"/>
      <c r="DL975" s="21"/>
      <c r="DM975" s="21"/>
      <c r="DN975" s="21"/>
      <c r="DO975" s="21"/>
      <c r="DP975" s="21"/>
      <c r="DQ975" s="21"/>
      <c r="DR975" s="21"/>
      <c r="DS975" s="21"/>
      <c r="DT975" s="21"/>
      <c r="DU975" s="21"/>
      <c r="DV975" s="21"/>
    </row>
    <row r="976" spans="1:12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  <c r="BM976" s="21"/>
      <c r="BN976" s="21"/>
      <c r="BO976" s="21"/>
      <c r="BP976" s="21"/>
      <c r="BQ976" s="21"/>
      <c r="BR976" s="21"/>
      <c r="BS976" s="21"/>
      <c r="BT976" s="21"/>
      <c r="BU976" s="21"/>
      <c r="BV976" s="21"/>
      <c r="BW976" s="21"/>
      <c r="BX976" s="21"/>
      <c r="BY976" s="21"/>
      <c r="BZ976" s="21"/>
      <c r="CA976" s="21"/>
      <c r="CB976" s="21"/>
      <c r="CC976" s="21"/>
      <c r="CD976" s="21"/>
      <c r="CE976" s="21"/>
      <c r="CF976" s="21"/>
      <c r="CG976" s="21"/>
      <c r="CH976" s="21"/>
      <c r="CI976" s="21"/>
      <c r="CJ976" s="21"/>
      <c r="CK976" s="21"/>
      <c r="CL976" s="21"/>
      <c r="CM976" s="21"/>
      <c r="CN976" s="21"/>
      <c r="CO976" s="21"/>
      <c r="CP976" s="21"/>
      <c r="CQ976" s="21"/>
      <c r="CR976" s="21"/>
      <c r="CS976" s="21"/>
      <c r="CT976" s="21"/>
      <c r="CU976" s="21"/>
      <c r="CV976" s="21"/>
      <c r="CW976" s="21"/>
      <c r="CX976" s="21"/>
      <c r="CY976" s="21"/>
      <c r="CZ976" s="21"/>
      <c r="DA976" s="21"/>
      <c r="DB976" s="21"/>
      <c r="DC976" s="21"/>
      <c r="DD976" s="21"/>
      <c r="DE976" s="21"/>
      <c r="DF976" s="21"/>
      <c r="DG976" s="21"/>
      <c r="DH976" s="21"/>
      <c r="DI976" s="21"/>
      <c r="DJ976" s="21"/>
      <c r="DK976" s="21"/>
      <c r="DL976" s="21"/>
      <c r="DM976" s="21"/>
      <c r="DN976" s="21"/>
      <c r="DO976" s="21"/>
      <c r="DP976" s="21"/>
      <c r="DQ976" s="21"/>
      <c r="DR976" s="21"/>
      <c r="DS976" s="21"/>
      <c r="DT976" s="21"/>
      <c r="DU976" s="21"/>
      <c r="DV976" s="21"/>
    </row>
    <row r="977" spans="1:126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  <c r="BM977" s="21"/>
      <c r="BN977" s="21"/>
      <c r="BO977" s="21"/>
      <c r="BP977" s="21"/>
      <c r="BQ977" s="21"/>
      <c r="BR977" s="21"/>
      <c r="BS977" s="21"/>
      <c r="BT977" s="21"/>
      <c r="BU977" s="21"/>
      <c r="BV977" s="21"/>
      <c r="BW977" s="21"/>
      <c r="BX977" s="21"/>
      <c r="BY977" s="21"/>
      <c r="BZ977" s="21"/>
      <c r="CA977" s="21"/>
      <c r="CB977" s="21"/>
      <c r="CC977" s="21"/>
      <c r="CD977" s="21"/>
      <c r="CE977" s="21"/>
      <c r="CF977" s="21"/>
      <c r="CG977" s="21"/>
      <c r="CH977" s="21"/>
      <c r="CI977" s="21"/>
      <c r="CJ977" s="21"/>
      <c r="CK977" s="21"/>
      <c r="CL977" s="21"/>
      <c r="CM977" s="21"/>
      <c r="CN977" s="21"/>
      <c r="CO977" s="21"/>
      <c r="CP977" s="21"/>
      <c r="CQ977" s="21"/>
      <c r="CR977" s="21"/>
      <c r="CS977" s="21"/>
      <c r="CT977" s="21"/>
      <c r="CU977" s="21"/>
      <c r="CV977" s="21"/>
      <c r="CW977" s="21"/>
      <c r="CX977" s="21"/>
      <c r="CY977" s="21"/>
      <c r="CZ977" s="21"/>
      <c r="DA977" s="21"/>
      <c r="DB977" s="21"/>
      <c r="DC977" s="21"/>
      <c r="DD977" s="21"/>
      <c r="DE977" s="21"/>
      <c r="DF977" s="21"/>
      <c r="DG977" s="21"/>
      <c r="DH977" s="21"/>
      <c r="DI977" s="21"/>
      <c r="DJ977" s="21"/>
      <c r="DK977" s="21"/>
      <c r="DL977" s="21"/>
      <c r="DM977" s="21"/>
      <c r="DN977" s="21"/>
      <c r="DO977" s="21"/>
      <c r="DP977" s="21"/>
      <c r="DQ977" s="21"/>
      <c r="DR977" s="21"/>
      <c r="DS977" s="21"/>
      <c r="DT977" s="21"/>
      <c r="DU977" s="21"/>
      <c r="DV977" s="21"/>
    </row>
    <row r="978" spans="1:126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  <c r="BM978" s="21"/>
      <c r="BN978" s="21"/>
      <c r="BO978" s="21"/>
      <c r="BP978" s="21"/>
      <c r="BQ978" s="21"/>
      <c r="BR978" s="21"/>
      <c r="BS978" s="21"/>
      <c r="BT978" s="21"/>
      <c r="BU978" s="21"/>
      <c r="BV978" s="21"/>
      <c r="BW978" s="21"/>
      <c r="BX978" s="21"/>
      <c r="BY978" s="21"/>
      <c r="BZ978" s="21"/>
      <c r="CA978" s="21"/>
      <c r="CB978" s="21"/>
      <c r="CC978" s="21"/>
      <c r="CD978" s="21"/>
      <c r="CE978" s="21"/>
      <c r="CF978" s="21"/>
      <c r="CG978" s="21"/>
      <c r="CH978" s="21"/>
      <c r="CI978" s="21"/>
      <c r="CJ978" s="21"/>
      <c r="CK978" s="21"/>
      <c r="CL978" s="21"/>
      <c r="CM978" s="21"/>
      <c r="CN978" s="21"/>
      <c r="CO978" s="21"/>
      <c r="CP978" s="21"/>
      <c r="CQ978" s="21"/>
      <c r="CR978" s="21"/>
      <c r="CS978" s="21"/>
      <c r="CT978" s="21"/>
      <c r="CU978" s="21"/>
      <c r="CV978" s="21"/>
      <c r="CW978" s="21"/>
      <c r="CX978" s="21"/>
      <c r="CY978" s="21"/>
      <c r="CZ978" s="21"/>
      <c r="DA978" s="21"/>
      <c r="DB978" s="21"/>
      <c r="DC978" s="21"/>
      <c r="DD978" s="21"/>
      <c r="DE978" s="21"/>
      <c r="DF978" s="21"/>
      <c r="DG978" s="21"/>
      <c r="DH978" s="21"/>
      <c r="DI978" s="21"/>
      <c r="DJ978" s="21"/>
      <c r="DK978" s="21"/>
      <c r="DL978" s="21"/>
      <c r="DM978" s="21"/>
      <c r="DN978" s="21"/>
      <c r="DO978" s="21"/>
      <c r="DP978" s="21"/>
      <c r="DQ978" s="21"/>
      <c r="DR978" s="21"/>
      <c r="DS978" s="21"/>
      <c r="DT978" s="21"/>
      <c r="DU978" s="21"/>
      <c r="DV978" s="21"/>
    </row>
    <row r="979" spans="1:126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  <c r="BM979" s="21"/>
      <c r="BN979" s="21"/>
      <c r="BO979" s="21"/>
      <c r="BP979" s="21"/>
      <c r="BQ979" s="21"/>
      <c r="BR979" s="21"/>
      <c r="BS979" s="21"/>
      <c r="BT979" s="21"/>
      <c r="BU979" s="21"/>
      <c r="BV979" s="21"/>
      <c r="BW979" s="21"/>
      <c r="BX979" s="21"/>
      <c r="BY979" s="21"/>
      <c r="BZ979" s="21"/>
      <c r="CA979" s="21"/>
      <c r="CB979" s="21"/>
      <c r="CC979" s="21"/>
      <c r="CD979" s="21"/>
      <c r="CE979" s="21"/>
      <c r="CF979" s="21"/>
      <c r="CG979" s="21"/>
      <c r="CH979" s="21"/>
      <c r="CI979" s="21"/>
      <c r="CJ979" s="21"/>
      <c r="CK979" s="21"/>
      <c r="CL979" s="21"/>
      <c r="CM979" s="21"/>
      <c r="CN979" s="21"/>
      <c r="CO979" s="21"/>
      <c r="CP979" s="21"/>
      <c r="CQ979" s="21"/>
      <c r="CR979" s="21"/>
      <c r="CS979" s="21"/>
      <c r="CT979" s="21"/>
      <c r="CU979" s="21"/>
      <c r="CV979" s="21"/>
      <c r="CW979" s="21"/>
      <c r="CX979" s="21"/>
      <c r="CY979" s="21"/>
      <c r="CZ979" s="21"/>
      <c r="DA979" s="21"/>
      <c r="DB979" s="21"/>
      <c r="DC979" s="21"/>
      <c r="DD979" s="21"/>
      <c r="DE979" s="21"/>
      <c r="DF979" s="21"/>
      <c r="DG979" s="21"/>
      <c r="DH979" s="21"/>
      <c r="DI979" s="21"/>
      <c r="DJ979" s="21"/>
      <c r="DK979" s="21"/>
      <c r="DL979" s="21"/>
      <c r="DM979" s="21"/>
      <c r="DN979" s="21"/>
      <c r="DO979" s="21"/>
      <c r="DP979" s="21"/>
      <c r="DQ979" s="21"/>
      <c r="DR979" s="21"/>
      <c r="DS979" s="21"/>
      <c r="DT979" s="21"/>
      <c r="DU979" s="21"/>
      <c r="DV979" s="21"/>
    </row>
    <row r="980" spans="1:126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  <c r="BM980" s="21"/>
      <c r="BN980" s="21"/>
      <c r="BO980" s="21"/>
      <c r="BP980" s="21"/>
      <c r="BQ980" s="21"/>
      <c r="BR980" s="21"/>
      <c r="BS980" s="21"/>
      <c r="BT980" s="21"/>
      <c r="BU980" s="21"/>
      <c r="BV980" s="21"/>
      <c r="BW980" s="21"/>
      <c r="BX980" s="21"/>
      <c r="BY980" s="21"/>
      <c r="BZ980" s="21"/>
      <c r="CA980" s="21"/>
      <c r="CB980" s="21"/>
      <c r="CC980" s="21"/>
      <c r="CD980" s="21"/>
      <c r="CE980" s="21"/>
      <c r="CF980" s="21"/>
      <c r="CG980" s="21"/>
      <c r="CH980" s="21"/>
      <c r="CI980" s="21"/>
      <c r="CJ980" s="21"/>
      <c r="CK980" s="21"/>
      <c r="CL980" s="21"/>
      <c r="CM980" s="21"/>
      <c r="CN980" s="21"/>
      <c r="CO980" s="21"/>
      <c r="CP980" s="21"/>
      <c r="CQ980" s="21"/>
      <c r="CR980" s="21"/>
      <c r="CS980" s="21"/>
      <c r="CT980" s="21"/>
      <c r="CU980" s="21"/>
      <c r="CV980" s="21"/>
      <c r="CW980" s="21"/>
      <c r="CX980" s="21"/>
      <c r="CY980" s="21"/>
      <c r="CZ980" s="21"/>
      <c r="DA980" s="21"/>
      <c r="DB980" s="21"/>
      <c r="DC980" s="21"/>
      <c r="DD980" s="21"/>
      <c r="DE980" s="21"/>
      <c r="DF980" s="21"/>
      <c r="DG980" s="21"/>
      <c r="DH980" s="21"/>
      <c r="DI980" s="21"/>
      <c r="DJ980" s="21"/>
      <c r="DK980" s="21"/>
      <c r="DL980" s="21"/>
      <c r="DM980" s="21"/>
      <c r="DN980" s="21"/>
      <c r="DO980" s="21"/>
      <c r="DP980" s="21"/>
      <c r="DQ980" s="21"/>
      <c r="DR980" s="21"/>
      <c r="DS980" s="21"/>
      <c r="DT980" s="21"/>
      <c r="DU980" s="21"/>
      <c r="DV980" s="21"/>
    </row>
    <row r="981" spans="1:126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  <c r="BM981" s="21"/>
      <c r="BN981" s="21"/>
      <c r="BO981" s="21"/>
      <c r="BP981" s="21"/>
      <c r="BQ981" s="21"/>
      <c r="BR981" s="21"/>
      <c r="BS981" s="21"/>
      <c r="BT981" s="21"/>
      <c r="BU981" s="21"/>
      <c r="BV981" s="21"/>
      <c r="BW981" s="21"/>
      <c r="BX981" s="21"/>
      <c r="BY981" s="21"/>
      <c r="BZ981" s="21"/>
      <c r="CA981" s="21"/>
      <c r="CB981" s="21"/>
      <c r="CC981" s="21"/>
      <c r="CD981" s="21"/>
      <c r="CE981" s="21"/>
      <c r="CF981" s="21"/>
      <c r="CG981" s="21"/>
      <c r="CH981" s="21"/>
      <c r="CI981" s="21"/>
      <c r="CJ981" s="21"/>
      <c r="CK981" s="21"/>
      <c r="CL981" s="21"/>
      <c r="CM981" s="21"/>
      <c r="CN981" s="21"/>
      <c r="CO981" s="21"/>
      <c r="CP981" s="21"/>
      <c r="CQ981" s="21"/>
      <c r="CR981" s="21"/>
      <c r="CS981" s="21"/>
      <c r="CT981" s="21"/>
      <c r="CU981" s="21"/>
      <c r="CV981" s="21"/>
      <c r="CW981" s="21"/>
      <c r="CX981" s="21"/>
      <c r="CY981" s="21"/>
      <c r="CZ981" s="21"/>
      <c r="DA981" s="21"/>
      <c r="DB981" s="21"/>
      <c r="DC981" s="21"/>
      <c r="DD981" s="21"/>
      <c r="DE981" s="21"/>
      <c r="DF981" s="21"/>
      <c r="DG981" s="21"/>
      <c r="DH981" s="21"/>
      <c r="DI981" s="21"/>
      <c r="DJ981" s="21"/>
      <c r="DK981" s="21"/>
      <c r="DL981" s="21"/>
      <c r="DM981" s="21"/>
      <c r="DN981" s="21"/>
      <c r="DO981" s="21"/>
      <c r="DP981" s="21"/>
      <c r="DQ981" s="21"/>
      <c r="DR981" s="21"/>
      <c r="DS981" s="21"/>
      <c r="DT981" s="21"/>
      <c r="DU981" s="21"/>
      <c r="DV981" s="21"/>
    </row>
    <row r="982" spans="1:126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  <c r="BM982" s="21"/>
      <c r="BN982" s="21"/>
      <c r="BO982" s="21"/>
      <c r="BP982" s="21"/>
      <c r="BQ982" s="21"/>
      <c r="BR982" s="21"/>
      <c r="BS982" s="21"/>
      <c r="BT982" s="21"/>
      <c r="BU982" s="21"/>
      <c r="BV982" s="21"/>
      <c r="BW982" s="21"/>
      <c r="BX982" s="21"/>
      <c r="BY982" s="21"/>
      <c r="BZ982" s="21"/>
      <c r="CA982" s="21"/>
      <c r="CB982" s="21"/>
      <c r="CC982" s="21"/>
      <c r="CD982" s="21"/>
      <c r="CE982" s="21"/>
      <c r="CF982" s="21"/>
      <c r="CG982" s="21"/>
      <c r="CH982" s="21"/>
      <c r="CI982" s="21"/>
      <c r="CJ982" s="21"/>
      <c r="CK982" s="21"/>
      <c r="CL982" s="21"/>
      <c r="CM982" s="21"/>
      <c r="CN982" s="21"/>
      <c r="CO982" s="21"/>
      <c r="CP982" s="21"/>
      <c r="CQ982" s="21"/>
      <c r="CR982" s="21"/>
      <c r="CS982" s="21"/>
      <c r="CT982" s="21"/>
      <c r="CU982" s="21"/>
      <c r="CV982" s="21"/>
      <c r="CW982" s="21"/>
      <c r="CX982" s="21"/>
      <c r="CY982" s="21"/>
      <c r="CZ982" s="21"/>
      <c r="DA982" s="21"/>
      <c r="DB982" s="21"/>
      <c r="DC982" s="21"/>
      <c r="DD982" s="21"/>
      <c r="DE982" s="21"/>
      <c r="DF982" s="21"/>
      <c r="DG982" s="21"/>
      <c r="DH982" s="21"/>
      <c r="DI982" s="21"/>
      <c r="DJ982" s="21"/>
      <c r="DK982" s="21"/>
      <c r="DL982" s="21"/>
      <c r="DM982" s="21"/>
      <c r="DN982" s="21"/>
      <c r="DO982" s="21"/>
      <c r="DP982" s="21"/>
      <c r="DQ982" s="21"/>
      <c r="DR982" s="21"/>
      <c r="DS982" s="21"/>
      <c r="DT982" s="21"/>
      <c r="DU982" s="21"/>
      <c r="DV982" s="21"/>
    </row>
    <row r="983" spans="1:126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  <c r="BM983" s="21"/>
      <c r="BN983" s="21"/>
      <c r="BO983" s="21"/>
      <c r="BP983" s="21"/>
      <c r="BQ983" s="21"/>
      <c r="BR983" s="21"/>
      <c r="BS983" s="21"/>
      <c r="BT983" s="21"/>
      <c r="BU983" s="21"/>
      <c r="BV983" s="21"/>
      <c r="BW983" s="21"/>
      <c r="BX983" s="21"/>
      <c r="BY983" s="21"/>
      <c r="BZ983" s="21"/>
      <c r="CA983" s="21"/>
      <c r="CB983" s="21"/>
      <c r="CC983" s="21"/>
      <c r="CD983" s="21"/>
      <c r="CE983" s="21"/>
      <c r="CF983" s="21"/>
      <c r="CG983" s="21"/>
      <c r="CH983" s="21"/>
      <c r="CI983" s="21"/>
      <c r="CJ983" s="21"/>
      <c r="CK983" s="21"/>
      <c r="CL983" s="21"/>
      <c r="CM983" s="21"/>
      <c r="CN983" s="21"/>
      <c r="CO983" s="21"/>
      <c r="CP983" s="21"/>
      <c r="CQ983" s="21"/>
      <c r="CR983" s="21"/>
      <c r="CS983" s="21"/>
      <c r="CT983" s="21"/>
      <c r="CU983" s="21"/>
      <c r="CV983" s="21"/>
      <c r="CW983" s="21"/>
      <c r="CX983" s="21"/>
      <c r="CY983" s="21"/>
      <c r="CZ983" s="21"/>
      <c r="DA983" s="21"/>
      <c r="DB983" s="21"/>
      <c r="DC983" s="21"/>
      <c r="DD983" s="21"/>
      <c r="DE983" s="21"/>
      <c r="DF983" s="21"/>
      <c r="DG983" s="21"/>
      <c r="DH983" s="21"/>
      <c r="DI983" s="21"/>
      <c r="DJ983" s="21"/>
      <c r="DK983" s="21"/>
      <c r="DL983" s="21"/>
      <c r="DM983" s="21"/>
      <c r="DN983" s="21"/>
      <c r="DO983" s="21"/>
      <c r="DP983" s="21"/>
      <c r="DQ983" s="21"/>
      <c r="DR983" s="21"/>
      <c r="DS983" s="21"/>
      <c r="DT983" s="21"/>
      <c r="DU983" s="21"/>
      <c r="DV983" s="21"/>
    </row>
    <row r="984" spans="1:126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  <c r="BM984" s="21"/>
      <c r="BN984" s="21"/>
      <c r="BO984" s="21"/>
      <c r="BP984" s="21"/>
      <c r="BQ984" s="21"/>
      <c r="BR984" s="21"/>
      <c r="BS984" s="21"/>
      <c r="BT984" s="21"/>
      <c r="BU984" s="21"/>
      <c r="BV984" s="21"/>
      <c r="BW984" s="21"/>
      <c r="BX984" s="21"/>
      <c r="BY984" s="21"/>
      <c r="BZ984" s="21"/>
      <c r="CA984" s="21"/>
      <c r="CB984" s="21"/>
      <c r="CC984" s="21"/>
      <c r="CD984" s="21"/>
      <c r="CE984" s="21"/>
      <c r="CF984" s="21"/>
      <c r="CG984" s="21"/>
      <c r="CH984" s="21"/>
      <c r="CI984" s="21"/>
      <c r="CJ984" s="21"/>
      <c r="CK984" s="21"/>
      <c r="CL984" s="21"/>
      <c r="CM984" s="21"/>
      <c r="CN984" s="21"/>
      <c r="CO984" s="21"/>
      <c r="CP984" s="21"/>
      <c r="CQ984" s="21"/>
      <c r="CR984" s="21"/>
      <c r="CS984" s="21"/>
      <c r="CT984" s="21"/>
      <c r="CU984" s="21"/>
      <c r="CV984" s="21"/>
      <c r="CW984" s="21"/>
      <c r="CX984" s="21"/>
      <c r="CY984" s="21"/>
      <c r="CZ984" s="21"/>
      <c r="DA984" s="21"/>
      <c r="DB984" s="21"/>
      <c r="DC984" s="21"/>
      <c r="DD984" s="21"/>
      <c r="DE984" s="21"/>
      <c r="DF984" s="21"/>
      <c r="DG984" s="21"/>
      <c r="DH984" s="21"/>
      <c r="DI984" s="21"/>
      <c r="DJ984" s="21"/>
      <c r="DK984" s="21"/>
      <c r="DL984" s="21"/>
      <c r="DM984" s="21"/>
      <c r="DN984" s="21"/>
      <c r="DO984" s="21"/>
      <c r="DP984" s="21"/>
      <c r="DQ984" s="21"/>
      <c r="DR984" s="21"/>
      <c r="DS984" s="21"/>
      <c r="DT984" s="21"/>
      <c r="DU984" s="21"/>
      <c r="DV984" s="21"/>
    </row>
    <row r="985" spans="1:126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  <c r="BM985" s="21"/>
      <c r="BN985" s="21"/>
      <c r="BO985" s="21"/>
      <c r="BP985" s="21"/>
      <c r="BQ985" s="21"/>
      <c r="BR985" s="21"/>
      <c r="BS985" s="21"/>
      <c r="BT985" s="21"/>
      <c r="BU985" s="21"/>
      <c r="BV985" s="21"/>
      <c r="BW985" s="21"/>
      <c r="BX985" s="21"/>
      <c r="BY985" s="21"/>
      <c r="BZ985" s="21"/>
      <c r="CA985" s="21"/>
      <c r="CB985" s="21"/>
      <c r="CC985" s="21"/>
      <c r="CD985" s="21"/>
      <c r="CE985" s="21"/>
      <c r="CF985" s="21"/>
      <c r="CG985" s="21"/>
      <c r="CH985" s="21"/>
      <c r="CI985" s="21"/>
      <c r="CJ985" s="21"/>
      <c r="CK985" s="21"/>
      <c r="CL985" s="21"/>
      <c r="CM985" s="21"/>
      <c r="CN985" s="21"/>
      <c r="CO985" s="21"/>
      <c r="CP985" s="21"/>
      <c r="CQ985" s="21"/>
      <c r="CR985" s="21"/>
      <c r="CS985" s="21"/>
      <c r="CT985" s="21"/>
      <c r="CU985" s="21"/>
      <c r="CV985" s="21"/>
      <c r="CW985" s="21"/>
      <c r="CX985" s="21"/>
      <c r="CY985" s="21"/>
      <c r="CZ985" s="21"/>
      <c r="DA985" s="21"/>
      <c r="DB985" s="21"/>
      <c r="DC985" s="21"/>
      <c r="DD985" s="21"/>
      <c r="DE985" s="21"/>
      <c r="DF985" s="21"/>
      <c r="DG985" s="21"/>
      <c r="DH985" s="21"/>
      <c r="DI985" s="21"/>
      <c r="DJ985" s="21"/>
      <c r="DK985" s="21"/>
      <c r="DL985" s="21"/>
      <c r="DM985" s="21"/>
      <c r="DN985" s="21"/>
      <c r="DO985" s="21"/>
      <c r="DP985" s="21"/>
      <c r="DQ985" s="21"/>
      <c r="DR985" s="21"/>
      <c r="DS985" s="21"/>
      <c r="DT985" s="21"/>
      <c r="DU985" s="21"/>
      <c r="DV985" s="21"/>
    </row>
    <row r="986" spans="1:12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  <c r="BM986" s="21"/>
      <c r="BN986" s="21"/>
      <c r="BO986" s="21"/>
      <c r="BP986" s="21"/>
      <c r="BQ986" s="21"/>
      <c r="BR986" s="21"/>
      <c r="BS986" s="21"/>
      <c r="BT986" s="21"/>
      <c r="BU986" s="21"/>
      <c r="BV986" s="21"/>
      <c r="BW986" s="21"/>
      <c r="BX986" s="21"/>
      <c r="BY986" s="21"/>
      <c r="BZ986" s="21"/>
      <c r="CA986" s="21"/>
      <c r="CB986" s="21"/>
      <c r="CC986" s="21"/>
      <c r="CD986" s="21"/>
      <c r="CE986" s="21"/>
      <c r="CF986" s="21"/>
      <c r="CG986" s="21"/>
      <c r="CH986" s="21"/>
      <c r="CI986" s="21"/>
      <c r="CJ986" s="21"/>
      <c r="CK986" s="21"/>
      <c r="CL986" s="21"/>
      <c r="CM986" s="21"/>
      <c r="CN986" s="21"/>
      <c r="CO986" s="21"/>
      <c r="CP986" s="21"/>
      <c r="CQ986" s="21"/>
      <c r="CR986" s="21"/>
      <c r="CS986" s="21"/>
      <c r="CT986" s="21"/>
      <c r="CU986" s="21"/>
      <c r="CV986" s="21"/>
      <c r="CW986" s="21"/>
      <c r="CX986" s="21"/>
      <c r="CY986" s="21"/>
      <c r="CZ986" s="21"/>
      <c r="DA986" s="21"/>
      <c r="DB986" s="21"/>
      <c r="DC986" s="21"/>
      <c r="DD986" s="21"/>
      <c r="DE986" s="21"/>
      <c r="DF986" s="21"/>
      <c r="DG986" s="21"/>
      <c r="DH986" s="21"/>
      <c r="DI986" s="21"/>
      <c r="DJ986" s="21"/>
      <c r="DK986" s="21"/>
      <c r="DL986" s="21"/>
      <c r="DM986" s="21"/>
      <c r="DN986" s="21"/>
      <c r="DO986" s="21"/>
      <c r="DP986" s="21"/>
      <c r="DQ986" s="21"/>
      <c r="DR986" s="21"/>
      <c r="DS986" s="21"/>
      <c r="DT986" s="21"/>
      <c r="DU986" s="21"/>
      <c r="DV986" s="21"/>
    </row>
    <row r="987" spans="1:126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  <c r="BM987" s="21"/>
      <c r="BN987" s="21"/>
      <c r="BO987" s="21"/>
      <c r="BP987" s="21"/>
      <c r="BQ987" s="21"/>
      <c r="BR987" s="21"/>
      <c r="BS987" s="21"/>
      <c r="BT987" s="21"/>
      <c r="BU987" s="21"/>
      <c r="BV987" s="21"/>
      <c r="BW987" s="21"/>
      <c r="BX987" s="21"/>
      <c r="BY987" s="21"/>
      <c r="BZ987" s="21"/>
      <c r="CA987" s="21"/>
      <c r="CB987" s="21"/>
      <c r="CC987" s="21"/>
      <c r="CD987" s="21"/>
      <c r="CE987" s="21"/>
      <c r="CF987" s="21"/>
      <c r="CG987" s="21"/>
      <c r="CH987" s="21"/>
      <c r="CI987" s="21"/>
      <c r="CJ987" s="21"/>
      <c r="CK987" s="21"/>
      <c r="CL987" s="21"/>
      <c r="CM987" s="21"/>
      <c r="CN987" s="21"/>
      <c r="CO987" s="21"/>
      <c r="CP987" s="21"/>
      <c r="CQ987" s="21"/>
      <c r="CR987" s="21"/>
      <c r="CS987" s="21"/>
      <c r="CT987" s="21"/>
      <c r="CU987" s="21"/>
      <c r="CV987" s="21"/>
      <c r="CW987" s="21"/>
      <c r="CX987" s="21"/>
      <c r="CY987" s="21"/>
      <c r="CZ987" s="21"/>
      <c r="DA987" s="21"/>
      <c r="DB987" s="21"/>
      <c r="DC987" s="21"/>
      <c r="DD987" s="21"/>
      <c r="DE987" s="21"/>
      <c r="DF987" s="21"/>
      <c r="DG987" s="21"/>
      <c r="DH987" s="21"/>
      <c r="DI987" s="21"/>
      <c r="DJ987" s="21"/>
      <c r="DK987" s="21"/>
      <c r="DL987" s="21"/>
      <c r="DM987" s="21"/>
      <c r="DN987" s="21"/>
      <c r="DO987" s="21"/>
      <c r="DP987" s="21"/>
      <c r="DQ987" s="21"/>
      <c r="DR987" s="21"/>
      <c r="DS987" s="21"/>
      <c r="DT987" s="21"/>
      <c r="DU987" s="21"/>
      <c r="DV987" s="21"/>
    </row>
    <row r="988" spans="1:126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  <c r="BM988" s="21"/>
      <c r="BN988" s="21"/>
      <c r="BO988" s="21"/>
      <c r="BP988" s="21"/>
      <c r="BQ988" s="21"/>
      <c r="BR988" s="21"/>
      <c r="BS988" s="21"/>
      <c r="BT988" s="21"/>
      <c r="BU988" s="21"/>
      <c r="BV988" s="21"/>
      <c r="BW988" s="21"/>
      <c r="BX988" s="21"/>
      <c r="BY988" s="21"/>
      <c r="BZ988" s="21"/>
      <c r="CA988" s="21"/>
      <c r="CB988" s="21"/>
      <c r="CC988" s="21"/>
      <c r="CD988" s="21"/>
      <c r="CE988" s="21"/>
      <c r="CF988" s="21"/>
      <c r="CG988" s="21"/>
      <c r="CH988" s="21"/>
      <c r="CI988" s="21"/>
      <c r="CJ988" s="21"/>
      <c r="CK988" s="21"/>
      <c r="CL988" s="21"/>
      <c r="CM988" s="21"/>
      <c r="CN988" s="21"/>
      <c r="CO988" s="21"/>
      <c r="CP988" s="21"/>
      <c r="CQ988" s="21"/>
      <c r="CR988" s="21"/>
      <c r="CS988" s="21"/>
      <c r="CT988" s="21"/>
      <c r="CU988" s="21"/>
      <c r="CV988" s="21"/>
      <c r="CW988" s="21"/>
      <c r="CX988" s="21"/>
      <c r="CY988" s="21"/>
      <c r="CZ988" s="21"/>
      <c r="DA988" s="21"/>
      <c r="DB988" s="21"/>
      <c r="DC988" s="21"/>
      <c r="DD988" s="21"/>
      <c r="DE988" s="21"/>
      <c r="DF988" s="21"/>
      <c r="DG988" s="21"/>
      <c r="DH988" s="21"/>
      <c r="DI988" s="21"/>
      <c r="DJ988" s="21"/>
      <c r="DK988" s="21"/>
      <c r="DL988" s="21"/>
      <c r="DM988" s="21"/>
      <c r="DN988" s="21"/>
      <c r="DO988" s="21"/>
      <c r="DP988" s="21"/>
      <c r="DQ988" s="21"/>
      <c r="DR988" s="21"/>
      <c r="DS988" s="21"/>
      <c r="DT988" s="21"/>
      <c r="DU988" s="21"/>
      <c r="DV988" s="21"/>
    </row>
    <row r="989" spans="1:126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  <c r="BM989" s="21"/>
      <c r="BN989" s="21"/>
      <c r="BO989" s="21"/>
      <c r="BP989" s="21"/>
      <c r="BQ989" s="21"/>
      <c r="BR989" s="21"/>
      <c r="BS989" s="21"/>
      <c r="BT989" s="21"/>
      <c r="BU989" s="21"/>
      <c r="BV989" s="21"/>
      <c r="BW989" s="21"/>
      <c r="BX989" s="21"/>
      <c r="BY989" s="21"/>
      <c r="BZ989" s="21"/>
      <c r="CA989" s="21"/>
      <c r="CB989" s="21"/>
      <c r="CC989" s="21"/>
      <c r="CD989" s="21"/>
      <c r="CE989" s="21"/>
      <c r="CF989" s="21"/>
      <c r="CG989" s="21"/>
      <c r="CH989" s="21"/>
      <c r="CI989" s="21"/>
      <c r="CJ989" s="21"/>
      <c r="CK989" s="21"/>
      <c r="CL989" s="21"/>
      <c r="CM989" s="21"/>
      <c r="CN989" s="21"/>
      <c r="CO989" s="21"/>
      <c r="CP989" s="21"/>
      <c r="CQ989" s="21"/>
      <c r="CR989" s="21"/>
      <c r="CS989" s="21"/>
      <c r="CT989" s="21"/>
      <c r="CU989" s="21"/>
      <c r="CV989" s="21"/>
      <c r="CW989" s="21"/>
      <c r="CX989" s="21"/>
      <c r="CY989" s="21"/>
      <c r="CZ989" s="21"/>
      <c r="DA989" s="21"/>
      <c r="DB989" s="21"/>
      <c r="DC989" s="21"/>
      <c r="DD989" s="21"/>
      <c r="DE989" s="21"/>
      <c r="DF989" s="21"/>
      <c r="DG989" s="21"/>
      <c r="DH989" s="21"/>
      <c r="DI989" s="21"/>
      <c r="DJ989" s="21"/>
      <c r="DK989" s="21"/>
      <c r="DL989" s="21"/>
      <c r="DM989" s="21"/>
      <c r="DN989" s="21"/>
      <c r="DO989" s="21"/>
      <c r="DP989" s="21"/>
      <c r="DQ989" s="21"/>
      <c r="DR989" s="21"/>
      <c r="DS989" s="21"/>
      <c r="DT989" s="21"/>
      <c r="DU989" s="21"/>
      <c r="DV989" s="21"/>
    </row>
    <row r="990" spans="1:126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  <c r="BM990" s="21"/>
      <c r="BN990" s="21"/>
      <c r="BO990" s="21"/>
      <c r="BP990" s="21"/>
      <c r="BQ990" s="21"/>
      <c r="BR990" s="21"/>
      <c r="BS990" s="21"/>
      <c r="BT990" s="21"/>
      <c r="BU990" s="21"/>
      <c r="BV990" s="21"/>
      <c r="BW990" s="21"/>
      <c r="BX990" s="21"/>
      <c r="BY990" s="21"/>
      <c r="BZ990" s="21"/>
      <c r="CA990" s="21"/>
      <c r="CB990" s="21"/>
      <c r="CC990" s="21"/>
      <c r="CD990" s="21"/>
      <c r="CE990" s="21"/>
      <c r="CF990" s="21"/>
      <c r="CG990" s="21"/>
      <c r="CH990" s="21"/>
      <c r="CI990" s="21"/>
      <c r="CJ990" s="21"/>
      <c r="CK990" s="21"/>
      <c r="CL990" s="21"/>
      <c r="CM990" s="21"/>
      <c r="CN990" s="21"/>
      <c r="CO990" s="21"/>
      <c r="CP990" s="21"/>
      <c r="CQ990" s="21"/>
      <c r="CR990" s="21"/>
      <c r="CS990" s="21"/>
      <c r="CT990" s="21"/>
      <c r="CU990" s="21"/>
      <c r="CV990" s="21"/>
      <c r="CW990" s="21"/>
      <c r="CX990" s="21"/>
      <c r="CY990" s="21"/>
      <c r="CZ990" s="21"/>
      <c r="DA990" s="21"/>
      <c r="DB990" s="21"/>
      <c r="DC990" s="21"/>
      <c r="DD990" s="21"/>
      <c r="DE990" s="21"/>
      <c r="DF990" s="21"/>
      <c r="DG990" s="21"/>
      <c r="DH990" s="21"/>
      <c r="DI990" s="21"/>
      <c r="DJ990" s="21"/>
      <c r="DK990" s="21"/>
      <c r="DL990" s="21"/>
      <c r="DM990" s="21"/>
      <c r="DN990" s="21"/>
      <c r="DO990" s="21"/>
      <c r="DP990" s="21"/>
      <c r="DQ990" s="21"/>
      <c r="DR990" s="21"/>
      <c r="DS990" s="21"/>
      <c r="DT990" s="21"/>
      <c r="DU990" s="21"/>
      <c r="DV990" s="21"/>
    </row>
    <row r="991" spans="1:126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  <c r="BM991" s="21"/>
      <c r="BN991" s="21"/>
      <c r="BO991" s="21"/>
      <c r="BP991" s="21"/>
      <c r="BQ991" s="21"/>
      <c r="BR991" s="21"/>
      <c r="BS991" s="21"/>
      <c r="BT991" s="21"/>
      <c r="BU991" s="21"/>
      <c r="BV991" s="21"/>
      <c r="BW991" s="21"/>
      <c r="BX991" s="21"/>
      <c r="BY991" s="21"/>
      <c r="BZ991" s="21"/>
      <c r="CA991" s="21"/>
      <c r="CB991" s="21"/>
      <c r="CC991" s="21"/>
      <c r="CD991" s="21"/>
      <c r="CE991" s="21"/>
      <c r="CF991" s="21"/>
      <c r="CG991" s="21"/>
      <c r="CH991" s="21"/>
      <c r="CI991" s="21"/>
      <c r="CJ991" s="21"/>
      <c r="CK991" s="21"/>
      <c r="CL991" s="21"/>
      <c r="CM991" s="21"/>
      <c r="CN991" s="21"/>
      <c r="CO991" s="21"/>
      <c r="CP991" s="21"/>
      <c r="CQ991" s="21"/>
      <c r="CR991" s="21"/>
      <c r="CS991" s="21"/>
      <c r="CT991" s="21"/>
      <c r="CU991" s="21"/>
      <c r="CV991" s="21"/>
      <c r="CW991" s="21"/>
      <c r="CX991" s="21"/>
      <c r="CY991" s="21"/>
      <c r="CZ991" s="21"/>
      <c r="DA991" s="21"/>
      <c r="DB991" s="21"/>
      <c r="DC991" s="21"/>
      <c r="DD991" s="21"/>
      <c r="DE991" s="21"/>
      <c r="DF991" s="21"/>
      <c r="DG991" s="21"/>
      <c r="DH991" s="21"/>
      <c r="DI991" s="21"/>
      <c r="DJ991" s="21"/>
      <c r="DK991" s="21"/>
      <c r="DL991" s="21"/>
      <c r="DM991" s="21"/>
      <c r="DN991" s="21"/>
      <c r="DO991" s="21"/>
      <c r="DP991" s="21"/>
      <c r="DQ991" s="21"/>
      <c r="DR991" s="21"/>
      <c r="DS991" s="21"/>
      <c r="DT991" s="21"/>
      <c r="DU991" s="21"/>
      <c r="DV991" s="21"/>
    </row>
    <row r="992" spans="1:126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  <c r="BM992" s="21"/>
      <c r="BN992" s="21"/>
      <c r="BO992" s="21"/>
      <c r="BP992" s="21"/>
      <c r="BQ992" s="21"/>
      <c r="BR992" s="21"/>
      <c r="BS992" s="21"/>
      <c r="BT992" s="21"/>
      <c r="BU992" s="21"/>
      <c r="BV992" s="21"/>
      <c r="BW992" s="21"/>
      <c r="BX992" s="21"/>
      <c r="BY992" s="21"/>
      <c r="BZ992" s="21"/>
      <c r="CA992" s="21"/>
      <c r="CB992" s="21"/>
      <c r="CC992" s="21"/>
      <c r="CD992" s="21"/>
      <c r="CE992" s="21"/>
      <c r="CF992" s="21"/>
      <c r="CG992" s="21"/>
      <c r="CH992" s="21"/>
      <c r="CI992" s="21"/>
      <c r="CJ992" s="21"/>
      <c r="CK992" s="21"/>
      <c r="CL992" s="21"/>
      <c r="CM992" s="21"/>
      <c r="CN992" s="21"/>
      <c r="CO992" s="21"/>
      <c r="CP992" s="21"/>
      <c r="CQ992" s="21"/>
      <c r="CR992" s="21"/>
      <c r="CS992" s="21"/>
      <c r="CT992" s="21"/>
      <c r="CU992" s="21"/>
      <c r="CV992" s="21"/>
      <c r="CW992" s="21"/>
      <c r="CX992" s="21"/>
      <c r="CY992" s="21"/>
      <c r="CZ992" s="21"/>
      <c r="DA992" s="21"/>
      <c r="DB992" s="21"/>
      <c r="DC992" s="21"/>
      <c r="DD992" s="21"/>
      <c r="DE992" s="21"/>
      <c r="DF992" s="21"/>
      <c r="DG992" s="21"/>
      <c r="DH992" s="21"/>
      <c r="DI992" s="21"/>
      <c r="DJ992" s="21"/>
      <c r="DK992" s="21"/>
      <c r="DL992" s="21"/>
      <c r="DM992" s="21"/>
      <c r="DN992" s="21"/>
      <c r="DO992" s="21"/>
      <c r="DP992" s="21"/>
      <c r="DQ992" s="21"/>
      <c r="DR992" s="21"/>
      <c r="DS992" s="21"/>
      <c r="DT992" s="21"/>
      <c r="DU992" s="21"/>
      <c r="DV992" s="21"/>
    </row>
    <row r="993" spans="1:126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  <c r="BM993" s="21"/>
      <c r="BN993" s="21"/>
      <c r="BO993" s="21"/>
      <c r="BP993" s="21"/>
      <c r="BQ993" s="21"/>
      <c r="BR993" s="21"/>
      <c r="BS993" s="21"/>
      <c r="BT993" s="21"/>
      <c r="BU993" s="21"/>
      <c r="BV993" s="21"/>
      <c r="BW993" s="21"/>
      <c r="BX993" s="21"/>
      <c r="BY993" s="21"/>
      <c r="BZ993" s="21"/>
      <c r="CA993" s="21"/>
      <c r="CB993" s="21"/>
      <c r="CC993" s="21"/>
      <c r="CD993" s="21"/>
      <c r="CE993" s="21"/>
      <c r="CF993" s="21"/>
      <c r="CG993" s="21"/>
      <c r="CH993" s="21"/>
      <c r="CI993" s="21"/>
      <c r="CJ993" s="21"/>
      <c r="CK993" s="21"/>
      <c r="CL993" s="21"/>
      <c r="CM993" s="21"/>
      <c r="CN993" s="21"/>
      <c r="CO993" s="21"/>
      <c r="CP993" s="21"/>
      <c r="CQ993" s="21"/>
      <c r="CR993" s="21"/>
      <c r="CS993" s="21"/>
      <c r="CT993" s="21"/>
      <c r="CU993" s="21"/>
      <c r="CV993" s="21"/>
      <c r="CW993" s="21"/>
      <c r="CX993" s="21"/>
      <c r="CY993" s="21"/>
      <c r="CZ993" s="21"/>
      <c r="DA993" s="21"/>
      <c r="DB993" s="21"/>
      <c r="DC993" s="21"/>
      <c r="DD993" s="21"/>
      <c r="DE993" s="21"/>
      <c r="DF993" s="21"/>
      <c r="DG993" s="21"/>
      <c r="DH993" s="21"/>
      <c r="DI993" s="21"/>
      <c r="DJ993" s="21"/>
      <c r="DK993" s="21"/>
      <c r="DL993" s="21"/>
      <c r="DM993" s="21"/>
      <c r="DN993" s="21"/>
      <c r="DO993" s="21"/>
      <c r="DP993" s="21"/>
      <c r="DQ993" s="21"/>
      <c r="DR993" s="21"/>
      <c r="DS993" s="21"/>
      <c r="DT993" s="21"/>
      <c r="DU993" s="21"/>
      <c r="DV993" s="21"/>
    </row>
    <row r="994" spans="1:126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  <c r="BM994" s="21"/>
      <c r="BN994" s="21"/>
      <c r="BO994" s="21"/>
      <c r="BP994" s="21"/>
      <c r="BQ994" s="21"/>
      <c r="BR994" s="21"/>
      <c r="BS994" s="21"/>
      <c r="BT994" s="21"/>
      <c r="BU994" s="21"/>
      <c r="BV994" s="21"/>
      <c r="BW994" s="21"/>
      <c r="BX994" s="21"/>
      <c r="BY994" s="21"/>
      <c r="BZ994" s="21"/>
      <c r="CA994" s="21"/>
      <c r="CB994" s="21"/>
      <c r="CC994" s="21"/>
      <c r="CD994" s="21"/>
      <c r="CE994" s="21"/>
      <c r="CF994" s="21"/>
      <c r="CG994" s="21"/>
      <c r="CH994" s="21"/>
      <c r="CI994" s="21"/>
      <c r="CJ994" s="21"/>
      <c r="CK994" s="21"/>
      <c r="CL994" s="21"/>
      <c r="CM994" s="21"/>
      <c r="CN994" s="21"/>
      <c r="CO994" s="21"/>
      <c r="CP994" s="21"/>
      <c r="CQ994" s="21"/>
      <c r="CR994" s="21"/>
      <c r="CS994" s="21"/>
      <c r="CT994" s="21"/>
      <c r="CU994" s="21"/>
      <c r="CV994" s="21"/>
      <c r="CW994" s="21"/>
      <c r="CX994" s="21"/>
      <c r="CY994" s="21"/>
      <c r="CZ994" s="21"/>
      <c r="DA994" s="21"/>
      <c r="DB994" s="21"/>
      <c r="DC994" s="21"/>
      <c r="DD994" s="21"/>
      <c r="DE994" s="21"/>
      <c r="DF994" s="21"/>
      <c r="DG994" s="21"/>
      <c r="DH994" s="21"/>
      <c r="DI994" s="21"/>
      <c r="DJ994" s="21"/>
      <c r="DK994" s="21"/>
      <c r="DL994" s="21"/>
      <c r="DM994" s="21"/>
      <c r="DN994" s="21"/>
      <c r="DO994" s="21"/>
      <c r="DP994" s="21"/>
      <c r="DQ994" s="21"/>
      <c r="DR994" s="21"/>
      <c r="DS994" s="21"/>
      <c r="DT994" s="21"/>
      <c r="DU994" s="21"/>
      <c r="DV994" s="21"/>
    </row>
    <row r="995" spans="1:126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  <c r="BM995" s="21"/>
      <c r="BN995" s="21"/>
      <c r="BO995" s="21"/>
      <c r="BP995" s="21"/>
      <c r="BQ995" s="21"/>
      <c r="BR995" s="21"/>
      <c r="BS995" s="21"/>
      <c r="BT995" s="21"/>
      <c r="BU995" s="21"/>
      <c r="BV995" s="21"/>
      <c r="BW995" s="21"/>
      <c r="BX995" s="21"/>
      <c r="BY995" s="21"/>
      <c r="BZ995" s="21"/>
      <c r="CA995" s="21"/>
      <c r="CB995" s="21"/>
      <c r="CC995" s="21"/>
      <c r="CD995" s="21"/>
      <c r="CE995" s="21"/>
      <c r="CF995" s="21"/>
      <c r="CG995" s="21"/>
      <c r="CH995" s="21"/>
      <c r="CI995" s="21"/>
      <c r="CJ995" s="21"/>
      <c r="CK995" s="21"/>
      <c r="CL995" s="21"/>
      <c r="CM995" s="21"/>
      <c r="CN995" s="21"/>
      <c r="CO995" s="21"/>
      <c r="CP995" s="21"/>
      <c r="CQ995" s="21"/>
      <c r="CR995" s="21"/>
      <c r="CS995" s="21"/>
      <c r="CT995" s="21"/>
      <c r="CU995" s="21"/>
      <c r="CV995" s="21"/>
      <c r="CW995" s="21"/>
      <c r="CX995" s="21"/>
      <c r="CY995" s="21"/>
      <c r="CZ995" s="21"/>
      <c r="DA995" s="21"/>
      <c r="DB995" s="21"/>
      <c r="DC995" s="21"/>
      <c r="DD995" s="21"/>
      <c r="DE995" s="21"/>
      <c r="DF995" s="21"/>
      <c r="DG995" s="21"/>
      <c r="DH995" s="21"/>
      <c r="DI995" s="21"/>
      <c r="DJ995" s="21"/>
      <c r="DK995" s="21"/>
      <c r="DL995" s="21"/>
      <c r="DM995" s="21"/>
      <c r="DN995" s="21"/>
      <c r="DO995" s="21"/>
      <c r="DP995" s="21"/>
      <c r="DQ995" s="21"/>
      <c r="DR995" s="21"/>
      <c r="DS995" s="21"/>
      <c r="DT995" s="21"/>
      <c r="DU995" s="21"/>
      <c r="DV995" s="21"/>
    </row>
    <row r="996" spans="1:12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  <c r="BM996" s="21"/>
      <c r="BN996" s="21"/>
      <c r="BO996" s="21"/>
      <c r="BP996" s="21"/>
      <c r="BQ996" s="21"/>
      <c r="BR996" s="21"/>
      <c r="BS996" s="21"/>
      <c r="BT996" s="21"/>
      <c r="BU996" s="21"/>
      <c r="BV996" s="21"/>
      <c r="BW996" s="21"/>
      <c r="BX996" s="21"/>
      <c r="BY996" s="21"/>
      <c r="BZ996" s="21"/>
      <c r="CA996" s="21"/>
      <c r="CB996" s="21"/>
      <c r="CC996" s="21"/>
      <c r="CD996" s="21"/>
      <c r="CE996" s="21"/>
      <c r="CF996" s="21"/>
      <c r="CG996" s="21"/>
      <c r="CH996" s="21"/>
      <c r="CI996" s="21"/>
      <c r="CJ996" s="21"/>
      <c r="CK996" s="21"/>
      <c r="CL996" s="21"/>
      <c r="CM996" s="21"/>
      <c r="CN996" s="21"/>
      <c r="CO996" s="21"/>
      <c r="CP996" s="21"/>
      <c r="CQ996" s="21"/>
      <c r="CR996" s="21"/>
      <c r="CS996" s="21"/>
      <c r="CT996" s="21"/>
      <c r="CU996" s="21"/>
      <c r="CV996" s="21"/>
      <c r="CW996" s="21"/>
      <c r="CX996" s="21"/>
      <c r="CY996" s="21"/>
      <c r="CZ996" s="21"/>
      <c r="DA996" s="21"/>
      <c r="DB996" s="21"/>
      <c r="DC996" s="21"/>
      <c r="DD996" s="21"/>
      <c r="DE996" s="21"/>
      <c r="DF996" s="21"/>
      <c r="DG996" s="21"/>
      <c r="DH996" s="21"/>
      <c r="DI996" s="21"/>
      <c r="DJ996" s="21"/>
      <c r="DK996" s="21"/>
      <c r="DL996" s="21"/>
      <c r="DM996" s="21"/>
      <c r="DN996" s="21"/>
      <c r="DO996" s="21"/>
      <c r="DP996" s="21"/>
      <c r="DQ996" s="21"/>
      <c r="DR996" s="21"/>
      <c r="DS996" s="21"/>
      <c r="DT996" s="21"/>
      <c r="DU996" s="21"/>
      <c r="DV996" s="21"/>
    </row>
    <row r="997" spans="1:126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  <c r="BM997" s="21"/>
      <c r="BN997" s="21"/>
      <c r="BO997" s="21"/>
      <c r="BP997" s="21"/>
      <c r="BQ997" s="21"/>
      <c r="BR997" s="21"/>
      <c r="BS997" s="21"/>
      <c r="BT997" s="21"/>
      <c r="BU997" s="21"/>
      <c r="BV997" s="21"/>
      <c r="BW997" s="21"/>
      <c r="BX997" s="21"/>
      <c r="BY997" s="21"/>
      <c r="BZ997" s="21"/>
      <c r="CA997" s="21"/>
      <c r="CB997" s="21"/>
      <c r="CC997" s="21"/>
      <c r="CD997" s="21"/>
      <c r="CE997" s="21"/>
      <c r="CF997" s="21"/>
      <c r="CG997" s="21"/>
      <c r="CH997" s="21"/>
      <c r="CI997" s="21"/>
      <c r="CJ997" s="21"/>
      <c r="CK997" s="21"/>
      <c r="CL997" s="21"/>
      <c r="CM997" s="21"/>
      <c r="CN997" s="21"/>
      <c r="CO997" s="21"/>
      <c r="CP997" s="21"/>
      <c r="CQ997" s="21"/>
      <c r="CR997" s="21"/>
      <c r="CS997" s="21"/>
      <c r="CT997" s="21"/>
      <c r="CU997" s="21"/>
      <c r="CV997" s="21"/>
      <c r="CW997" s="21"/>
      <c r="CX997" s="21"/>
      <c r="CY997" s="21"/>
      <c r="CZ997" s="21"/>
      <c r="DA997" s="21"/>
      <c r="DB997" s="21"/>
      <c r="DC997" s="21"/>
      <c r="DD997" s="21"/>
      <c r="DE997" s="21"/>
      <c r="DF997" s="21"/>
      <c r="DG997" s="21"/>
      <c r="DH997" s="21"/>
      <c r="DI997" s="21"/>
      <c r="DJ997" s="21"/>
      <c r="DK997" s="21"/>
      <c r="DL997" s="21"/>
      <c r="DM997" s="21"/>
      <c r="DN997" s="21"/>
      <c r="DO997" s="21"/>
      <c r="DP997" s="21"/>
      <c r="DQ997" s="21"/>
      <c r="DR997" s="21"/>
      <c r="DS997" s="21"/>
      <c r="DT997" s="21"/>
      <c r="DU997" s="21"/>
      <c r="DV997" s="21"/>
    </row>
    <row r="998" spans="1:126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  <c r="BM998" s="21"/>
      <c r="BN998" s="21"/>
      <c r="BO998" s="21"/>
      <c r="BP998" s="21"/>
      <c r="BQ998" s="21"/>
      <c r="BR998" s="21"/>
      <c r="BS998" s="21"/>
      <c r="BT998" s="21"/>
      <c r="BU998" s="21"/>
      <c r="BV998" s="21"/>
      <c r="BW998" s="21"/>
      <c r="BX998" s="21"/>
      <c r="BY998" s="21"/>
      <c r="BZ998" s="21"/>
      <c r="CA998" s="21"/>
      <c r="CB998" s="21"/>
      <c r="CC998" s="21"/>
      <c r="CD998" s="21"/>
      <c r="CE998" s="21"/>
      <c r="CF998" s="21"/>
      <c r="CG998" s="21"/>
      <c r="CH998" s="21"/>
      <c r="CI998" s="21"/>
      <c r="CJ998" s="21"/>
      <c r="CK998" s="21"/>
      <c r="CL998" s="21"/>
      <c r="CM998" s="21"/>
      <c r="CN998" s="21"/>
      <c r="CO998" s="21"/>
      <c r="CP998" s="21"/>
      <c r="CQ998" s="21"/>
      <c r="CR998" s="21"/>
      <c r="CS998" s="21"/>
      <c r="CT998" s="21"/>
      <c r="CU998" s="21"/>
      <c r="CV998" s="21"/>
      <c r="CW998" s="21"/>
      <c r="CX998" s="21"/>
      <c r="CY998" s="21"/>
      <c r="CZ998" s="21"/>
      <c r="DA998" s="21"/>
      <c r="DB998" s="21"/>
      <c r="DC998" s="21"/>
      <c r="DD998" s="21"/>
      <c r="DE998" s="21"/>
      <c r="DF998" s="21"/>
      <c r="DG998" s="21"/>
      <c r="DH998" s="21"/>
      <c r="DI998" s="21"/>
      <c r="DJ998" s="21"/>
      <c r="DK998" s="21"/>
      <c r="DL998" s="21"/>
      <c r="DM998" s="21"/>
      <c r="DN998" s="21"/>
      <c r="DO998" s="21"/>
      <c r="DP998" s="21"/>
      <c r="DQ998" s="21"/>
      <c r="DR998" s="21"/>
      <c r="DS998" s="21"/>
      <c r="DT998" s="21"/>
      <c r="DU998" s="21"/>
      <c r="DV998" s="21"/>
    </row>
    <row r="999" spans="1:126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  <c r="BM999" s="21"/>
      <c r="BN999" s="21"/>
      <c r="BO999" s="21"/>
      <c r="BP999" s="21"/>
      <c r="BQ999" s="21"/>
      <c r="BR999" s="21"/>
      <c r="BS999" s="21"/>
      <c r="BT999" s="21"/>
      <c r="BU999" s="21"/>
      <c r="BV999" s="21"/>
      <c r="BW999" s="21"/>
      <c r="BX999" s="21"/>
      <c r="BY999" s="21"/>
      <c r="BZ999" s="21"/>
      <c r="CA999" s="21"/>
      <c r="CB999" s="21"/>
      <c r="CC999" s="21"/>
      <c r="CD999" s="21"/>
      <c r="CE999" s="21"/>
      <c r="CF999" s="21"/>
      <c r="CG999" s="21"/>
      <c r="CH999" s="21"/>
      <c r="CI999" s="21"/>
      <c r="CJ999" s="21"/>
      <c r="CK999" s="21"/>
      <c r="CL999" s="21"/>
      <c r="CM999" s="21"/>
      <c r="CN999" s="21"/>
      <c r="CO999" s="21"/>
      <c r="CP999" s="21"/>
      <c r="CQ999" s="21"/>
      <c r="CR999" s="21"/>
      <c r="CS999" s="21"/>
      <c r="CT999" s="21"/>
      <c r="CU999" s="21"/>
      <c r="CV999" s="21"/>
      <c r="CW999" s="21"/>
      <c r="CX999" s="21"/>
      <c r="CY999" s="21"/>
      <c r="CZ999" s="21"/>
      <c r="DA999" s="21"/>
      <c r="DB999" s="21"/>
      <c r="DC999" s="21"/>
      <c r="DD999" s="21"/>
      <c r="DE999" s="21"/>
      <c r="DF999" s="21"/>
      <c r="DG999" s="21"/>
      <c r="DH999" s="21"/>
      <c r="DI999" s="21"/>
      <c r="DJ999" s="21"/>
      <c r="DK999" s="21"/>
      <c r="DL999" s="21"/>
      <c r="DM999" s="21"/>
      <c r="DN999" s="21"/>
      <c r="DO999" s="21"/>
      <c r="DP999" s="21"/>
      <c r="DQ999" s="21"/>
      <c r="DR999" s="21"/>
      <c r="DS999" s="21"/>
      <c r="DT999" s="21"/>
      <c r="DU999" s="21"/>
      <c r="DV999" s="21"/>
    </row>
    <row r="1000" spans="1:126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  <c r="BM1000" s="21"/>
      <c r="BN1000" s="21"/>
      <c r="BO1000" s="21"/>
      <c r="BP1000" s="21"/>
      <c r="BQ1000" s="21"/>
      <c r="BR1000" s="21"/>
      <c r="BS1000" s="21"/>
      <c r="BT1000" s="21"/>
      <c r="BU1000" s="21"/>
      <c r="BV1000" s="21"/>
      <c r="BW1000" s="21"/>
      <c r="BX1000" s="21"/>
      <c r="BY1000" s="21"/>
      <c r="BZ1000" s="21"/>
      <c r="CA1000" s="21"/>
      <c r="CB1000" s="21"/>
      <c r="CC1000" s="21"/>
      <c r="CD1000" s="21"/>
      <c r="CE1000" s="21"/>
      <c r="CF1000" s="21"/>
      <c r="CG1000" s="21"/>
      <c r="CH1000" s="21"/>
      <c r="CI1000" s="21"/>
      <c r="CJ1000" s="21"/>
      <c r="CK1000" s="21"/>
      <c r="CL1000" s="21"/>
      <c r="CM1000" s="21"/>
      <c r="CN1000" s="21"/>
      <c r="CO1000" s="21"/>
      <c r="CP1000" s="21"/>
      <c r="CQ1000" s="21"/>
      <c r="CR1000" s="21"/>
      <c r="CS1000" s="21"/>
      <c r="CT1000" s="21"/>
      <c r="CU1000" s="21"/>
      <c r="CV1000" s="21"/>
      <c r="CW1000" s="21"/>
      <c r="CX1000" s="21"/>
      <c r="CY1000" s="21"/>
      <c r="CZ1000" s="21"/>
      <c r="DA1000" s="21"/>
      <c r="DB1000" s="21"/>
      <c r="DC1000" s="21"/>
      <c r="DD1000" s="21"/>
      <c r="DE1000" s="21"/>
      <c r="DF1000" s="21"/>
      <c r="DG1000" s="21"/>
      <c r="DH1000" s="21"/>
      <c r="DI1000" s="21"/>
      <c r="DJ1000" s="21"/>
      <c r="DK1000" s="21"/>
      <c r="DL1000" s="21"/>
      <c r="DM1000" s="21"/>
      <c r="DN1000" s="21"/>
      <c r="DO1000" s="21"/>
      <c r="DP1000" s="21"/>
      <c r="DQ1000" s="21"/>
      <c r="DR1000" s="21"/>
      <c r="DS1000" s="21"/>
      <c r="DT1000" s="21"/>
      <c r="DU1000" s="21"/>
      <c r="DV1000" s="21"/>
    </row>
    <row r="1001" spans="1:126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  <c r="BG1001" s="21"/>
      <c r="BH1001" s="21"/>
      <c r="BI1001" s="21"/>
      <c r="BJ1001" s="21"/>
      <c r="BK1001" s="21"/>
      <c r="BL1001" s="21"/>
      <c r="BM1001" s="21"/>
      <c r="BN1001" s="21"/>
      <c r="BO1001" s="21"/>
      <c r="BP1001" s="21"/>
      <c r="BQ1001" s="21"/>
      <c r="BR1001" s="21"/>
      <c r="BS1001" s="21"/>
      <c r="BT1001" s="21"/>
      <c r="BU1001" s="21"/>
      <c r="BV1001" s="21"/>
      <c r="BW1001" s="21"/>
      <c r="BX1001" s="21"/>
      <c r="BY1001" s="21"/>
      <c r="BZ1001" s="21"/>
      <c r="CA1001" s="21"/>
      <c r="CB1001" s="21"/>
      <c r="CC1001" s="21"/>
      <c r="CD1001" s="21"/>
      <c r="CE1001" s="21"/>
      <c r="CF1001" s="21"/>
      <c r="CG1001" s="21"/>
      <c r="CH1001" s="21"/>
      <c r="CI1001" s="21"/>
      <c r="CJ1001" s="21"/>
      <c r="CK1001" s="21"/>
      <c r="CL1001" s="21"/>
      <c r="CM1001" s="21"/>
      <c r="CN1001" s="21"/>
      <c r="CO1001" s="21"/>
      <c r="CP1001" s="21"/>
      <c r="CQ1001" s="21"/>
      <c r="CR1001" s="21"/>
      <c r="CS1001" s="21"/>
      <c r="CT1001" s="21"/>
      <c r="CU1001" s="21"/>
      <c r="CV1001" s="21"/>
      <c r="CW1001" s="21"/>
      <c r="CX1001" s="21"/>
      <c r="CY1001" s="21"/>
      <c r="CZ1001" s="21"/>
      <c r="DA1001" s="21"/>
      <c r="DB1001" s="21"/>
      <c r="DC1001" s="21"/>
      <c r="DD1001" s="21"/>
      <c r="DE1001" s="21"/>
      <c r="DF1001" s="21"/>
      <c r="DG1001" s="21"/>
      <c r="DH1001" s="21"/>
      <c r="DI1001" s="21"/>
      <c r="DJ1001" s="21"/>
      <c r="DK1001" s="21"/>
      <c r="DL1001" s="21"/>
      <c r="DM1001" s="21"/>
      <c r="DN1001" s="21"/>
      <c r="DO1001" s="21"/>
      <c r="DP1001" s="21"/>
      <c r="DQ1001" s="21"/>
      <c r="DR1001" s="21"/>
      <c r="DS1001" s="21"/>
      <c r="DT1001" s="21"/>
      <c r="DU1001" s="21"/>
      <c r="DV1001" s="21"/>
    </row>
    <row r="1002" spans="1:126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  <c r="BG1002" s="21"/>
      <c r="BH1002" s="21"/>
      <c r="BI1002" s="21"/>
      <c r="BJ1002" s="21"/>
      <c r="BK1002" s="21"/>
      <c r="BL1002" s="21"/>
      <c r="BM1002" s="21"/>
      <c r="BN1002" s="21"/>
      <c r="BO1002" s="21"/>
      <c r="BP1002" s="21"/>
      <c r="BQ1002" s="21"/>
      <c r="BR1002" s="21"/>
      <c r="BS1002" s="21"/>
      <c r="BT1002" s="21"/>
      <c r="BU1002" s="21"/>
      <c r="BV1002" s="21"/>
      <c r="BW1002" s="21"/>
      <c r="BX1002" s="21"/>
      <c r="BY1002" s="21"/>
      <c r="BZ1002" s="21"/>
      <c r="CA1002" s="21"/>
      <c r="CB1002" s="21"/>
      <c r="CC1002" s="21"/>
      <c r="CD1002" s="21"/>
      <c r="CE1002" s="21"/>
      <c r="CF1002" s="21"/>
      <c r="CG1002" s="21"/>
      <c r="CH1002" s="21"/>
      <c r="CI1002" s="21"/>
      <c r="CJ1002" s="21"/>
      <c r="CK1002" s="21"/>
      <c r="CL1002" s="21"/>
      <c r="CM1002" s="21"/>
      <c r="CN1002" s="21"/>
      <c r="CO1002" s="21"/>
      <c r="CP1002" s="21"/>
      <c r="CQ1002" s="21"/>
      <c r="CR1002" s="21"/>
      <c r="CS1002" s="21"/>
      <c r="CT1002" s="21"/>
      <c r="CU1002" s="21"/>
      <c r="CV1002" s="21"/>
      <c r="CW1002" s="21"/>
      <c r="CX1002" s="21"/>
      <c r="CY1002" s="21"/>
      <c r="CZ1002" s="21"/>
      <c r="DA1002" s="21"/>
      <c r="DB1002" s="21"/>
      <c r="DC1002" s="21"/>
      <c r="DD1002" s="21"/>
      <c r="DE1002" s="21"/>
      <c r="DF1002" s="21"/>
      <c r="DG1002" s="21"/>
      <c r="DH1002" s="21"/>
      <c r="DI1002" s="21"/>
      <c r="DJ1002" s="21"/>
      <c r="DK1002" s="21"/>
      <c r="DL1002" s="21"/>
      <c r="DM1002" s="21"/>
      <c r="DN1002" s="21"/>
      <c r="DO1002" s="21"/>
      <c r="DP1002" s="21"/>
      <c r="DQ1002" s="21"/>
      <c r="DR1002" s="21"/>
      <c r="DS1002" s="21"/>
      <c r="DT1002" s="21"/>
      <c r="DU1002" s="21"/>
      <c r="DV1002" s="21"/>
    </row>
    <row r="1003" spans="1:126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  <c r="BG1003" s="21"/>
      <c r="BH1003" s="21"/>
      <c r="BI1003" s="21"/>
      <c r="BJ1003" s="21"/>
      <c r="BK1003" s="21"/>
      <c r="BL1003" s="21"/>
      <c r="BM1003" s="21"/>
      <c r="BN1003" s="21"/>
      <c r="BO1003" s="21"/>
      <c r="BP1003" s="21"/>
      <c r="BQ1003" s="21"/>
      <c r="BR1003" s="21"/>
      <c r="BS1003" s="21"/>
      <c r="BT1003" s="21"/>
      <c r="BU1003" s="21"/>
      <c r="BV1003" s="21"/>
      <c r="BW1003" s="21"/>
      <c r="BX1003" s="21"/>
      <c r="BY1003" s="21"/>
      <c r="BZ1003" s="21"/>
      <c r="CA1003" s="21"/>
      <c r="CB1003" s="21"/>
      <c r="CC1003" s="21"/>
      <c r="CD1003" s="21"/>
      <c r="CE1003" s="21"/>
      <c r="CF1003" s="21"/>
      <c r="CG1003" s="21"/>
      <c r="CH1003" s="21"/>
      <c r="CI1003" s="21"/>
      <c r="CJ1003" s="21"/>
      <c r="CK1003" s="21"/>
      <c r="CL1003" s="21"/>
      <c r="CM1003" s="21"/>
      <c r="CN1003" s="21"/>
      <c r="CO1003" s="21"/>
      <c r="CP1003" s="21"/>
      <c r="CQ1003" s="21"/>
      <c r="CR1003" s="21"/>
      <c r="CS1003" s="21"/>
      <c r="CT1003" s="21"/>
      <c r="CU1003" s="21"/>
      <c r="CV1003" s="21"/>
      <c r="CW1003" s="21"/>
      <c r="CX1003" s="21"/>
      <c r="CY1003" s="21"/>
      <c r="CZ1003" s="21"/>
      <c r="DA1003" s="21"/>
      <c r="DB1003" s="21"/>
      <c r="DC1003" s="21"/>
      <c r="DD1003" s="21"/>
      <c r="DE1003" s="21"/>
      <c r="DF1003" s="21"/>
      <c r="DG1003" s="21"/>
      <c r="DH1003" s="21"/>
      <c r="DI1003" s="21"/>
      <c r="DJ1003" s="21"/>
      <c r="DK1003" s="21"/>
      <c r="DL1003" s="21"/>
      <c r="DM1003" s="21"/>
      <c r="DN1003" s="21"/>
      <c r="DO1003" s="21"/>
      <c r="DP1003" s="21"/>
      <c r="DQ1003" s="21"/>
      <c r="DR1003" s="21"/>
      <c r="DS1003" s="21"/>
      <c r="DT1003" s="21"/>
      <c r="DU1003" s="21"/>
      <c r="DV1003" s="21"/>
    </row>
    <row r="1004" spans="1:126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  <c r="BG1004" s="21"/>
      <c r="BH1004" s="21"/>
      <c r="BI1004" s="21"/>
      <c r="BJ1004" s="21"/>
      <c r="BK1004" s="21"/>
      <c r="BL1004" s="21"/>
      <c r="BM1004" s="21"/>
      <c r="BN1004" s="21"/>
      <c r="BO1004" s="21"/>
      <c r="BP1004" s="21"/>
      <c r="BQ1004" s="21"/>
      <c r="BR1004" s="21"/>
      <c r="BS1004" s="21"/>
      <c r="BT1004" s="21"/>
      <c r="BU1004" s="21"/>
      <c r="BV1004" s="21"/>
      <c r="BW1004" s="21"/>
      <c r="BX1004" s="21"/>
      <c r="BY1004" s="21"/>
      <c r="BZ1004" s="21"/>
      <c r="CA1004" s="21"/>
      <c r="CB1004" s="21"/>
      <c r="CC1004" s="21"/>
      <c r="CD1004" s="21"/>
      <c r="CE1004" s="21"/>
      <c r="CF1004" s="21"/>
      <c r="CG1004" s="21"/>
      <c r="CH1004" s="21"/>
      <c r="CI1004" s="21"/>
      <c r="CJ1004" s="21"/>
      <c r="CK1004" s="21"/>
      <c r="CL1004" s="21"/>
      <c r="CM1004" s="21"/>
      <c r="CN1004" s="21"/>
      <c r="CO1004" s="21"/>
      <c r="CP1004" s="21"/>
      <c r="CQ1004" s="21"/>
      <c r="CR1004" s="21"/>
      <c r="CS1004" s="21"/>
      <c r="CT1004" s="21"/>
      <c r="CU1004" s="21"/>
      <c r="CV1004" s="21"/>
      <c r="CW1004" s="21"/>
      <c r="CX1004" s="21"/>
      <c r="CY1004" s="21"/>
      <c r="CZ1004" s="21"/>
      <c r="DA1004" s="21"/>
      <c r="DB1004" s="21"/>
      <c r="DC1004" s="21"/>
      <c r="DD1004" s="21"/>
      <c r="DE1004" s="21"/>
      <c r="DF1004" s="21"/>
      <c r="DG1004" s="21"/>
      <c r="DH1004" s="21"/>
      <c r="DI1004" s="21"/>
      <c r="DJ1004" s="21"/>
      <c r="DK1004" s="21"/>
      <c r="DL1004" s="21"/>
      <c r="DM1004" s="21"/>
      <c r="DN1004" s="21"/>
      <c r="DO1004" s="21"/>
      <c r="DP1004" s="21"/>
      <c r="DQ1004" s="21"/>
      <c r="DR1004" s="21"/>
      <c r="DS1004" s="21"/>
      <c r="DT1004" s="21"/>
      <c r="DU1004" s="21"/>
      <c r="DV1004" s="21"/>
    </row>
    <row r="1005" spans="1:126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  <c r="BG1005" s="21"/>
      <c r="BH1005" s="21"/>
      <c r="BI1005" s="21"/>
      <c r="BJ1005" s="21"/>
      <c r="BK1005" s="21"/>
      <c r="BL1005" s="21"/>
      <c r="BM1005" s="21"/>
      <c r="BN1005" s="21"/>
      <c r="BO1005" s="21"/>
      <c r="BP1005" s="21"/>
      <c r="BQ1005" s="21"/>
      <c r="BR1005" s="21"/>
      <c r="BS1005" s="21"/>
      <c r="BT1005" s="21"/>
      <c r="BU1005" s="21"/>
      <c r="BV1005" s="21"/>
      <c r="BW1005" s="21"/>
      <c r="BX1005" s="21"/>
      <c r="BY1005" s="21"/>
      <c r="BZ1005" s="21"/>
      <c r="CA1005" s="21"/>
      <c r="CB1005" s="21"/>
      <c r="CC1005" s="21"/>
      <c r="CD1005" s="21"/>
      <c r="CE1005" s="21"/>
      <c r="CF1005" s="21"/>
      <c r="CG1005" s="21"/>
      <c r="CH1005" s="21"/>
      <c r="CI1005" s="21"/>
      <c r="CJ1005" s="21"/>
      <c r="CK1005" s="21"/>
      <c r="CL1005" s="21"/>
      <c r="CM1005" s="21"/>
      <c r="CN1005" s="21"/>
      <c r="CO1005" s="21"/>
      <c r="CP1005" s="21"/>
      <c r="CQ1005" s="21"/>
      <c r="CR1005" s="21"/>
      <c r="CS1005" s="21"/>
      <c r="CT1005" s="21"/>
      <c r="CU1005" s="21"/>
      <c r="CV1005" s="21"/>
      <c r="CW1005" s="21"/>
      <c r="CX1005" s="21"/>
      <c r="CY1005" s="21"/>
      <c r="CZ1005" s="21"/>
      <c r="DA1005" s="21"/>
      <c r="DB1005" s="21"/>
      <c r="DC1005" s="21"/>
      <c r="DD1005" s="21"/>
      <c r="DE1005" s="21"/>
      <c r="DF1005" s="21"/>
      <c r="DG1005" s="21"/>
      <c r="DH1005" s="21"/>
      <c r="DI1005" s="21"/>
      <c r="DJ1005" s="21"/>
      <c r="DK1005" s="21"/>
      <c r="DL1005" s="21"/>
      <c r="DM1005" s="21"/>
      <c r="DN1005" s="21"/>
      <c r="DO1005" s="21"/>
      <c r="DP1005" s="21"/>
      <c r="DQ1005" s="21"/>
      <c r="DR1005" s="21"/>
      <c r="DS1005" s="21"/>
      <c r="DT1005" s="21"/>
      <c r="DU1005" s="21"/>
      <c r="DV1005" s="21"/>
    </row>
    <row r="1006" spans="1:126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  <c r="BG1006" s="21"/>
      <c r="BH1006" s="21"/>
      <c r="BI1006" s="21"/>
      <c r="BJ1006" s="21"/>
      <c r="BK1006" s="21"/>
      <c r="BL1006" s="21"/>
      <c r="BM1006" s="21"/>
      <c r="BN1006" s="21"/>
      <c r="BO1006" s="21"/>
      <c r="BP1006" s="21"/>
      <c r="BQ1006" s="21"/>
      <c r="BR1006" s="21"/>
      <c r="BS1006" s="21"/>
      <c r="BT1006" s="21"/>
      <c r="BU1006" s="21"/>
      <c r="BV1006" s="21"/>
      <c r="BW1006" s="21"/>
      <c r="BX1006" s="21"/>
      <c r="BY1006" s="21"/>
      <c r="BZ1006" s="21"/>
      <c r="CA1006" s="21"/>
      <c r="CB1006" s="21"/>
      <c r="CC1006" s="21"/>
      <c r="CD1006" s="21"/>
      <c r="CE1006" s="21"/>
      <c r="CF1006" s="21"/>
      <c r="CG1006" s="21"/>
      <c r="CH1006" s="21"/>
      <c r="CI1006" s="21"/>
      <c r="CJ1006" s="21"/>
      <c r="CK1006" s="21"/>
      <c r="CL1006" s="21"/>
      <c r="CM1006" s="21"/>
      <c r="CN1006" s="21"/>
      <c r="CO1006" s="21"/>
      <c r="CP1006" s="21"/>
      <c r="CQ1006" s="21"/>
      <c r="CR1006" s="21"/>
      <c r="CS1006" s="21"/>
      <c r="CT1006" s="21"/>
      <c r="CU1006" s="21"/>
      <c r="CV1006" s="21"/>
      <c r="CW1006" s="21"/>
      <c r="CX1006" s="21"/>
      <c r="CY1006" s="21"/>
      <c r="CZ1006" s="21"/>
      <c r="DA1006" s="21"/>
      <c r="DB1006" s="21"/>
      <c r="DC1006" s="21"/>
      <c r="DD1006" s="21"/>
      <c r="DE1006" s="21"/>
      <c r="DF1006" s="21"/>
      <c r="DG1006" s="21"/>
      <c r="DH1006" s="21"/>
      <c r="DI1006" s="21"/>
      <c r="DJ1006" s="21"/>
      <c r="DK1006" s="21"/>
      <c r="DL1006" s="21"/>
      <c r="DM1006" s="21"/>
      <c r="DN1006" s="21"/>
      <c r="DO1006" s="21"/>
      <c r="DP1006" s="21"/>
      <c r="DQ1006" s="21"/>
      <c r="DR1006" s="21"/>
      <c r="DS1006" s="21"/>
      <c r="DT1006" s="21"/>
      <c r="DU1006" s="21"/>
      <c r="DV1006" s="21"/>
    </row>
    <row r="1007" spans="1:126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  <c r="BG1007" s="21"/>
      <c r="BH1007" s="21"/>
      <c r="BI1007" s="21"/>
      <c r="BJ1007" s="21"/>
      <c r="BK1007" s="21"/>
      <c r="BL1007" s="21"/>
      <c r="BM1007" s="21"/>
      <c r="BN1007" s="21"/>
      <c r="BO1007" s="21"/>
      <c r="BP1007" s="21"/>
      <c r="BQ1007" s="21"/>
      <c r="BR1007" s="21"/>
      <c r="BS1007" s="21"/>
      <c r="BT1007" s="21"/>
      <c r="BU1007" s="21"/>
      <c r="BV1007" s="21"/>
      <c r="BW1007" s="21"/>
      <c r="BX1007" s="21"/>
      <c r="BY1007" s="21"/>
      <c r="BZ1007" s="21"/>
      <c r="CA1007" s="21"/>
      <c r="CB1007" s="21"/>
      <c r="CC1007" s="21"/>
      <c r="CD1007" s="21"/>
      <c r="CE1007" s="21"/>
      <c r="CF1007" s="21"/>
      <c r="CG1007" s="21"/>
      <c r="CH1007" s="21"/>
      <c r="CI1007" s="21"/>
      <c r="CJ1007" s="21"/>
      <c r="CK1007" s="21"/>
      <c r="CL1007" s="21"/>
      <c r="CM1007" s="21"/>
      <c r="CN1007" s="21"/>
      <c r="CO1007" s="21"/>
      <c r="CP1007" s="21"/>
      <c r="CQ1007" s="21"/>
      <c r="CR1007" s="21"/>
      <c r="CS1007" s="21"/>
      <c r="CT1007" s="21"/>
      <c r="CU1007" s="21"/>
      <c r="CV1007" s="21"/>
      <c r="CW1007" s="21"/>
      <c r="CX1007" s="21"/>
      <c r="CY1007" s="21"/>
      <c r="CZ1007" s="21"/>
      <c r="DA1007" s="21"/>
      <c r="DB1007" s="21"/>
      <c r="DC1007" s="21"/>
      <c r="DD1007" s="21"/>
      <c r="DE1007" s="21"/>
      <c r="DF1007" s="21"/>
      <c r="DG1007" s="21"/>
      <c r="DH1007" s="21"/>
      <c r="DI1007" s="21"/>
      <c r="DJ1007" s="21"/>
      <c r="DK1007" s="21"/>
      <c r="DL1007" s="21"/>
      <c r="DM1007" s="21"/>
      <c r="DN1007" s="21"/>
      <c r="DO1007" s="21"/>
      <c r="DP1007" s="21"/>
      <c r="DQ1007" s="21"/>
      <c r="DR1007" s="21"/>
      <c r="DS1007" s="21"/>
      <c r="DT1007" s="21"/>
      <c r="DU1007" s="21"/>
      <c r="DV1007" s="21"/>
    </row>
    <row r="1008" spans="1:126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  <c r="BG1008" s="21"/>
      <c r="BH1008" s="21"/>
      <c r="BI1008" s="21"/>
      <c r="BJ1008" s="21"/>
      <c r="BK1008" s="21"/>
      <c r="BL1008" s="21"/>
      <c r="BM1008" s="21"/>
      <c r="BN1008" s="21"/>
      <c r="BO1008" s="21"/>
      <c r="BP1008" s="21"/>
      <c r="BQ1008" s="21"/>
      <c r="BR1008" s="21"/>
      <c r="BS1008" s="21"/>
      <c r="BT1008" s="21"/>
      <c r="BU1008" s="21"/>
      <c r="BV1008" s="21"/>
      <c r="BW1008" s="21"/>
      <c r="BX1008" s="21"/>
      <c r="BY1008" s="21"/>
      <c r="BZ1008" s="21"/>
      <c r="CA1008" s="21"/>
      <c r="CB1008" s="21"/>
      <c r="CC1008" s="21"/>
      <c r="CD1008" s="21"/>
      <c r="CE1008" s="21"/>
      <c r="CF1008" s="21"/>
      <c r="CG1008" s="21"/>
      <c r="CH1008" s="21"/>
      <c r="CI1008" s="21"/>
      <c r="CJ1008" s="21"/>
      <c r="CK1008" s="21"/>
      <c r="CL1008" s="21"/>
      <c r="CM1008" s="21"/>
      <c r="CN1008" s="21"/>
      <c r="CO1008" s="21"/>
      <c r="CP1008" s="21"/>
      <c r="CQ1008" s="21"/>
      <c r="CR1008" s="21"/>
      <c r="CS1008" s="21"/>
      <c r="CT1008" s="21"/>
      <c r="CU1008" s="21"/>
      <c r="CV1008" s="21"/>
      <c r="CW1008" s="21"/>
      <c r="CX1008" s="21"/>
      <c r="CY1008" s="21"/>
      <c r="CZ1008" s="21"/>
      <c r="DA1008" s="21"/>
      <c r="DB1008" s="21"/>
      <c r="DC1008" s="21"/>
      <c r="DD1008" s="21"/>
      <c r="DE1008" s="21"/>
      <c r="DF1008" s="21"/>
      <c r="DG1008" s="21"/>
      <c r="DH1008" s="21"/>
      <c r="DI1008" s="21"/>
      <c r="DJ1008" s="21"/>
      <c r="DK1008" s="21"/>
      <c r="DL1008" s="21"/>
      <c r="DM1008" s="21"/>
      <c r="DN1008" s="21"/>
      <c r="DO1008" s="21"/>
      <c r="DP1008" s="21"/>
      <c r="DQ1008" s="21"/>
      <c r="DR1008" s="21"/>
      <c r="DS1008" s="21"/>
      <c r="DT1008" s="21"/>
      <c r="DU1008" s="21"/>
      <c r="DV1008" s="21"/>
    </row>
    <row r="1009" spans="1:126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  <c r="BG1009" s="21"/>
      <c r="BH1009" s="21"/>
      <c r="BI1009" s="21"/>
      <c r="BJ1009" s="21"/>
      <c r="BK1009" s="21"/>
      <c r="BL1009" s="21"/>
      <c r="BM1009" s="21"/>
      <c r="BN1009" s="21"/>
      <c r="BO1009" s="21"/>
      <c r="BP1009" s="21"/>
      <c r="BQ1009" s="21"/>
      <c r="BR1009" s="21"/>
      <c r="BS1009" s="21"/>
      <c r="BT1009" s="21"/>
      <c r="BU1009" s="21"/>
      <c r="BV1009" s="21"/>
      <c r="BW1009" s="21"/>
      <c r="BX1009" s="21"/>
      <c r="BY1009" s="21"/>
      <c r="BZ1009" s="21"/>
      <c r="CA1009" s="21"/>
      <c r="CB1009" s="21"/>
      <c r="CC1009" s="21"/>
      <c r="CD1009" s="21"/>
      <c r="CE1009" s="21"/>
      <c r="CF1009" s="21"/>
      <c r="CG1009" s="21"/>
      <c r="CH1009" s="21"/>
      <c r="CI1009" s="21"/>
      <c r="CJ1009" s="21"/>
      <c r="CK1009" s="21"/>
      <c r="CL1009" s="21"/>
      <c r="CM1009" s="21"/>
      <c r="CN1009" s="21"/>
      <c r="CO1009" s="21"/>
      <c r="CP1009" s="21"/>
      <c r="CQ1009" s="21"/>
      <c r="CR1009" s="21"/>
      <c r="CS1009" s="21"/>
      <c r="CT1009" s="21"/>
      <c r="CU1009" s="21"/>
      <c r="CV1009" s="21"/>
      <c r="CW1009" s="21"/>
      <c r="CX1009" s="21"/>
      <c r="CY1009" s="21"/>
      <c r="CZ1009" s="21"/>
      <c r="DA1009" s="21"/>
      <c r="DB1009" s="21"/>
      <c r="DC1009" s="21"/>
      <c r="DD1009" s="21"/>
      <c r="DE1009" s="21"/>
      <c r="DF1009" s="21"/>
      <c r="DG1009" s="21"/>
      <c r="DH1009" s="21"/>
      <c r="DI1009" s="21"/>
      <c r="DJ1009" s="21"/>
      <c r="DK1009" s="21"/>
      <c r="DL1009" s="21"/>
      <c r="DM1009" s="21"/>
      <c r="DN1009" s="21"/>
      <c r="DO1009" s="21"/>
      <c r="DP1009" s="21"/>
      <c r="DQ1009" s="21"/>
      <c r="DR1009" s="21"/>
      <c r="DS1009" s="21"/>
      <c r="DT1009" s="21"/>
      <c r="DU1009" s="21"/>
      <c r="DV1009" s="21"/>
    </row>
    <row r="1010" spans="1:126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  <c r="BG1010" s="21"/>
      <c r="BH1010" s="21"/>
      <c r="BI1010" s="21"/>
      <c r="BJ1010" s="21"/>
      <c r="BK1010" s="21"/>
      <c r="BL1010" s="21"/>
      <c r="BM1010" s="21"/>
      <c r="BN1010" s="21"/>
      <c r="BO1010" s="21"/>
      <c r="BP1010" s="21"/>
      <c r="BQ1010" s="21"/>
      <c r="BR1010" s="21"/>
      <c r="BS1010" s="21"/>
      <c r="BT1010" s="21"/>
      <c r="BU1010" s="21"/>
      <c r="BV1010" s="21"/>
      <c r="BW1010" s="21"/>
      <c r="BX1010" s="21"/>
      <c r="BY1010" s="21"/>
      <c r="BZ1010" s="21"/>
      <c r="CA1010" s="21"/>
      <c r="CB1010" s="21"/>
      <c r="CC1010" s="21"/>
      <c r="CD1010" s="21"/>
      <c r="CE1010" s="21"/>
      <c r="CF1010" s="21"/>
      <c r="CG1010" s="21"/>
      <c r="CH1010" s="21"/>
      <c r="CI1010" s="21"/>
      <c r="CJ1010" s="21"/>
      <c r="CK1010" s="21"/>
      <c r="CL1010" s="21"/>
      <c r="CM1010" s="21"/>
      <c r="CN1010" s="21"/>
      <c r="CO1010" s="21"/>
      <c r="CP1010" s="21"/>
      <c r="CQ1010" s="21"/>
      <c r="CR1010" s="21"/>
      <c r="CS1010" s="21"/>
      <c r="CT1010" s="21"/>
      <c r="CU1010" s="21"/>
      <c r="CV1010" s="21"/>
      <c r="CW1010" s="21"/>
      <c r="CX1010" s="21"/>
      <c r="CY1010" s="21"/>
      <c r="CZ1010" s="21"/>
      <c r="DA1010" s="21"/>
      <c r="DB1010" s="21"/>
      <c r="DC1010" s="21"/>
      <c r="DD1010" s="21"/>
      <c r="DE1010" s="21"/>
      <c r="DF1010" s="21"/>
      <c r="DG1010" s="21"/>
      <c r="DH1010" s="21"/>
      <c r="DI1010" s="21"/>
      <c r="DJ1010" s="21"/>
      <c r="DK1010" s="21"/>
      <c r="DL1010" s="21"/>
      <c r="DM1010" s="21"/>
      <c r="DN1010" s="21"/>
      <c r="DO1010" s="21"/>
      <c r="DP1010" s="21"/>
      <c r="DQ1010" s="21"/>
      <c r="DR1010" s="21"/>
      <c r="DS1010" s="21"/>
      <c r="DT1010" s="21"/>
      <c r="DU1010" s="21"/>
      <c r="DV1010" s="21"/>
    </row>
    <row r="1011" spans="1:126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  <c r="BG1011" s="21"/>
      <c r="BH1011" s="21"/>
      <c r="BI1011" s="21"/>
      <c r="BJ1011" s="21"/>
      <c r="BK1011" s="21"/>
      <c r="BL1011" s="21"/>
      <c r="BM1011" s="21"/>
      <c r="BN1011" s="21"/>
      <c r="BO1011" s="21"/>
      <c r="BP1011" s="21"/>
      <c r="BQ1011" s="21"/>
      <c r="BR1011" s="21"/>
      <c r="BS1011" s="21"/>
      <c r="BT1011" s="21"/>
      <c r="BU1011" s="21"/>
      <c r="BV1011" s="21"/>
      <c r="BW1011" s="21"/>
      <c r="BX1011" s="21"/>
      <c r="BY1011" s="21"/>
      <c r="BZ1011" s="21"/>
      <c r="CA1011" s="21"/>
      <c r="CB1011" s="21"/>
      <c r="CC1011" s="21"/>
      <c r="CD1011" s="21"/>
      <c r="CE1011" s="21"/>
      <c r="CF1011" s="21"/>
      <c r="CG1011" s="21"/>
      <c r="CH1011" s="21"/>
      <c r="CI1011" s="21"/>
      <c r="CJ1011" s="21"/>
      <c r="CK1011" s="21"/>
      <c r="CL1011" s="21"/>
      <c r="CM1011" s="21"/>
      <c r="CN1011" s="21"/>
      <c r="CO1011" s="21"/>
      <c r="CP1011" s="21"/>
      <c r="CQ1011" s="21"/>
      <c r="CR1011" s="21"/>
      <c r="CS1011" s="21"/>
      <c r="CT1011" s="21"/>
      <c r="CU1011" s="21"/>
      <c r="CV1011" s="21"/>
      <c r="CW1011" s="21"/>
      <c r="CX1011" s="21"/>
      <c r="CY1011" s="21"/>
      <c r="CZ1011" s="21"/>
      <c r="DA1011" s="21"/>
      <c r="DB1011" s="21"/>
      <c r="DC1011" s="21"/>
      <c r="DD1011" s="21"/>
      <c r="DE1011" s="21"/>
      <c r="DF1011" s="21"/>
      <c r="DG1011" s="21"/>
      <c r="DH1011" s="21"/>
      <c r="DI1011" s="21"/>
      <c r="DJ1011" s="21"/>
      <c r="DK1011" s="21"/>
      <c r="DL1011" s="21"/>
      <c r="DM1011" s="21"/>
      <c r="DN1011" s="21"/>
      <c r="DO1011" s="21"/>
      <c r="DP1011" s="21"/>
      <c r="DQ1011" s="21"/>
      <c r="DR1011" s="21"/>
      <c r="DS1011" s="21"/>
      <c r="DT1011" s="21"/>
      <c r="DU1011" s="21"/>
      <c r="DV1011" s="21"/>
    </row>
    <row r="1012" spans="1:126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  <c r="BG1012" s="21"/>
      <c r="BH1012" s="21"/>
      <c r="BI1012" s="21"/>
      <c r="BJ1012" s="21"/>
      <c r="BK1012" s="21"/>
      <c r="BL1012" s="21"/>
      <c r="BM1012" s="21"/>
      <c r="BN1012" s="21"/>
      <c r="BO1012" s="21"/>
      <c r="BP1012" s="21"/>
      <c r="BQ1012" s="21"/>
      <c r="BR1012" s="21"/>
      <c r="BS1012" s="21"/>
      <c r="BT1012" s="21"/>
      <c r="BU1012" s="21"/>
      <c r="BV1012" s="21"/>
      <c r="BW1012" s="21"/>
      <c r="BX1012" s="21"/>
      <c r="BY1012" s="21"/>
      <c r="BZ1012" s="21"/>
      <c r="CA1012" s="21"/>
      <c r="CB1012" s="21"/>
      <c r="CC1012" s="21"/>
      <c r="CD1012" s="21"/>
      <c r="CE1012" s="21"/>
      <c r="CF1012" s="21"/>
      <c r="CG1012" s="21"/>
      <c r="CH1012" s="21"/>
      <c r="CI1012" s="21"/>
      <c r="CJ1012" s="21"/>
      <c r="CK1012" s="21"/>
      <c r="CL1012" s="21"/>
      <c r="CM1012" s="21"/>
      <c r="CN1012" s="21"/>
      <c r="CO1012" s="21"/>
      <c r="CP1012" s="21"/>
      <c r="CQ1012" s="21"/>
      <c r="CR1012" s="21"/>
      <c r="CS1012" s="21"/>
      <c r="CT1012" s="21"/>
      <c r="CU1012" s="21"/>
      <c r="CV1012" s="21"/>
      <c r="CW1012" s="21"/>
      <c r="CX1012" s="21"/>
      <c r="CY1012" s="21"/>
      <c r="CZ1012" s="21"/>
      <c r="DA1012" s="21"/>
      <c r="DB1012" s="21"/>
      <c r="DC1012" s="21"/>
      <c r="DD1012" s="21"/>
      <c r="DE1012" s="21"/>
      <c r="DF1012" s="21"/>
      <c r="DG1012" s="21"/>
      <c r="DH1012" s="21"/>
      <c r="DI1012" s="21"/>
      <c r="DJ1012" s="21"/>
      <c r="DK1012" s="21"/>
      <c r="DL1012" s="21"/>
      <c r="DM1012" s="21"/>
      <c r="DN1012" s="21"/>
      <c r="DO1012" s="21"/>
      <c r="DP1012" s="21"/>
      <c r="DQ1012" s="21"/>
      <c r="DR1012" s="21"/>
      <c r="DS1012" s="21"/>
      <c r="DT1012" s="21"/>
      <c r="DU1012" s="21"/>
      <c r="DV1012" s="21"/>
    </row>
    <row r="1013" spans="1:126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  <c r="BG1013" s="21"/>
      <c r="BH1013" s="21"/>
      <c r="BI1013" s="21"/>
      <c r="BJ1013" s="21"/>
      <c r="BK1013" s="21"/>
      <c r="BL1013" s="21"/>
      <c r="BM1013" s="21"/>
      <c r="BN1013" s="21"/>
      <c r="BO1013" s="21"/>
      <c r="BP1013" s="21"/>
      <c r="BQ1013" s="21"/>
      <c r="BR1013" s="21"/>
      <c r="BS1013" s="21"/>
      <c r="BT1013" s="21"/>
      <c r="BU1013" s="21"/>
      <c r="BV1013" s="21"/>
      <c r="BW1013" s="21"/>
      <c r="BX1013" s="21"/>
      <c r="BY1013" s="21"/>
      <c r="BZ1013" s="21"/>
      <c r="CA1013" s="21"/>
      <c r="CB1013" s="21"/>
      <c r="CC1013" s="21"/>
      <c r="CD1013" s="21"/>
      <c r="CE1013" s="21"/>
      <c r="CF1013" s="21"/>
      <c r="CG1013" s="21"/>
      <c r="CH1013" s="21"/>
      <c r="CI1013" s="21"/>
      <c r="CJ1013" s="21"/>
      <c r="CK1013" s="21"/>
      <c r="CL1013" s="21"/>
      <c r="CM1013" s="21"/>
      <c r="CN1013" s="21"/>
      <c r="CO1013" s="21"/>
      <c r="CP1013" s="21"/>
      <c r="CQ1013" s="21"/>
      <c r="CR1013" s="21"/>
      <c r="CS1013" s="21"/>
      <c r="CT1013" s="21"/>
      <c r="CU1013" s="21"/>
      <c r="CV1013" s="21"/>
      <c r="CW1013" s="21"/>
      <c r="CX1013" s="21"/>
      <c r="CY1013" s="21"/>
      <c r="CZ1013" s="21"/>
      <c r="DA1013" s="21"/>
      <c r="DB1013" s="21"/>
      <c r="DC1013" s="21"/>
      <c r="DD1013" s="21"/>
      <c r="DE1013" s="21"/>
      <c r="DF1013" s="21"/>
      <c r="DG1013" s="21"/>
      <c r="DH1013" s="21"/>
      <c r="DI1013" s="21"/>
      <c r="DJ1013" s="21"/>
      <c r="DK1013" s="21"/>
      <c r="DL1013" s="21"/>
      <c r="DM1013" s="21"/>
      <c r="DN1013" s="21"/>
      <c r="DO1013" s="21"/>
      <c r="DP1013" s="21"/>
      <c r="DQ1013" s="21"/>
      <c r="DR1013" s="21"/>
      <c r="DS1013" s="21"/>
      <c r="DT1013" s="21"/>
      <c r="DU1013" s="21"/>
      <c r="DV1013" s="21"/>
    </row>
    <row r="1014" spans="1:126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  <c r="BG1014" s="21"/>
      <c r="BH1014" s="21"/>
      <c r="BI1014" s="21"/>
      <c r="BJ1014" s="21"/>
      <c r="BK1014" s="21"/>
      <c r="BL1014" s="21"/>
      <c r="BM1014" s="21"/>
      <c r="BN1014" s="21"/>
      <c r="BO1014" s="21"/>
      <c r="BP1014" s="21"/>
      <c r="BQ1014" s="21"/>
      <c r="BR1014" s="21"/>
      <c r="BS1014" s="21"/>
      <c r="BT1014" s="21"/>
      <c r="BU1014" s="21"/>
      <c r="BV1014" s="21"/>
      <c r="BW1014" s="21"/>
      <c r="BX1014" s="21"/>
      <c r="BY1014" s="21"/>
      <c r="BZ1014" s="21"/>
      <c r="CA1014" s="21"/>
      <c r="CB1014" s="21"/>
      <c r="CC1014" s="21"/>
      <c r="CD1014" s="21"/>
      <c r="CE1014" s="21"/>
      <c r="CF1014" s="21"/>
      <c r="CG1014" s="21"/>
      <c r="CH1014" s="21"/>
      <c r="CI1014" s="21"/>
      <c r="CJ1014" s="21"/>
      <c r="CK1014" s="21"/>
      <c r="CL1014" s="21"/>
      <c r="CM1014" s="21"/>
      <c r="CN1014" s="21"/>
      <c r="CO1014" s="21"/>
      <c r="CP1014" s="21"/>
      <c r="CQ1014" s="21"/>
      <c r="CR1014" s="21"/>
      <c r="CS1014" s="21"/>
      <c r="CT1014" s="21"/>
      <c r="CU1014" s="21"/>
      <c r="CV1014" s="21"/>
      <c r="CW1014" s="21"/>
      <c r="CX1014" s="21"/>
      <c r="CY1014" s="21"/>
      <c r="CZ1014" s="21"/>
      <c r="DA1014" s="21"/>
      <c r="DB1014" s="21"/>
      <c r="DC1014" s="21"/>
      <c r="DD1014" s="21"/>
      <c r="DE1014" s="21"/>
      <c r="DF1014" s="21"/>
      <c r="DG1014" s="21"/>
      <c r="DH1014" s="21"/>
      <c r="DI1014" s="21"/>
      <c r="DJ1014" s="21"/>
      <c r="DK1014" s="21"/>
      <c r="DL1014" s="21"/>
      <c r="DM1014" s="21"/>
      <c r="DN1014" s="21"/>
      <c r="DO1014" s="21"/>
      <c r="DP1014" s="21"/>
      <c r="DQ1014" s="21"/>
      <c r="DR1014" s="21"/>
      <c r="DS1014" s="21"/>
      <c r="DT1014" s="21"/>
      <c r="DU1014" s="21"/>
      <c r="DV1014" s="21"/>
    </row>
    <row r="1015" spans="1:126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  <c r="AL1015" s="22"/>
      <c r="AM1015" s="22"/>
      <c r="AN1015" s="22"/>
      <c r="AO1015" s="22"/>
      <c r="AP1015" s="22"/>
      <c r="AQ1015" s="22"/>
      <c r="AR1015" s="22"/>
      <c r="AS1015" s="22"/>
      <c r="AT1015" s="22"/>
      <c r="AU1015" s="22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  <c r="BG1015" s="21"/>
      <c r="BH1015" s="21"/>
      <c r="BI1015" s="21"/>
      <c r="BJ1015" s="21"/>
      <c r="BK1015" s="21"/>
      <c r="BL1015" s="21"/>
      <c r="BM1015" s="21"/>
      <c r="BN1015" s="21"/>
      <c r="BO1015" s="21"/>
      <c r="BP1015" s="21"/>
      <c r="BQ1015" s="21"/>
      <c r="BR1015" s="21"/>
      <c r="BS1015" s="21"/>
      <c r="BT1015" s="21"/>
      <c r="BU1015" s="21"/>
      <c r="BV1015" s="21"/>
      <c r="BW1015" s="21"/>
      <c r="BX1015" s="21"/>
      <c r="BY1015" s="21"/>
      <c r="BZ1015" s="21"/>
      <c r="CA1015" s="21"/>
      <c r="CB1015" s="21"/>
      <c r="CC1015" s="21"/>
      <c r="CD1015" s="21"/>
      <c r="CE1015" s="21"/>
      <c r="CF1015" s="21"/>
      <c r="CG1015" s="21"/>
      <c r="CH1015" s="21"/>
      <c r="CI1015" s="21"/>
      <c r="CJ1015" s="21"/>
      <c r="CK1015" s="21"/>
      <c r="CL1015" s="21"/>
      <c r="CM1015" s="21"/>
      <c r="CN1015" s="21"/>
      <c r="CO1015" s="21"/>
      <c r="CP1015" s="21"/>
      <c r="CQ1015" s="21"/>
      <c r="CR1015" s="21"/>
      <c r="CS1015" s="21"/>
      <c r="CT1015" s="21"/>
      <c r="CU1015" s="21"/>
      <c r="CV1015" s="21"/>
      <c r="CW1015" s="21"/>
      <c r="CX1015" s="21"/>
      <c r="CY1015" s="21"/>
      <c r="CZ1015" s="21"/>
      <c r="DA1015" s="21"/>
      <c r="DB1015" s="21"/>
      <c r="DC1015" s="21"/>
      <c r="DD1015" s="21"/>
      <c r="DE1015" s="21"/>
      <c r="DF1015" s="21"/>
      <c r="DG1015" s="21"/>
      <c r="DH1015" s="21"/>
      <c r="DI1015" s="21"/>
      <c r="DJ1015" s="21"/>
      <c r="DK1015" s="21"/>
      <c r="DL1015" s="21"/>
      <c r="DM1015" s="21"/>
      <c r="DN1015" s="21"/>
      <c r="DO1015" s="21"/>
      <c r="DP1015" s="21"/>
      <c r="DQ1015" s="21"/>
      <c r="DR1015" s="21"/>
      <c r="DS1015" s="21"/>
      <c r="DT1015" s="21"/>
      <c r="DU1015" s="21"/>
      <c r="DV1015" s="21"/>
    </row>
    <row r="1016" spans="1:126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  <c r="AK1016" s="22"/>
      <c r="AL1016" s="22"/>
      <c r="AM1016" s="22"/>
      <c r="AN1016" s="22"/>
      <c r="AO1016" s="22"/>
      <c r="AP1016" s="22"/>
      <c r="AQ1016" s="22"/>
      <c r="AR1016" s="22"/>
      <c r="AS1016" s="22"/>
      <c r="AT1016" s="22"/>
      <c r="AU1016" s="22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  <c r="BG1016" s="21"/>
      <c r="BH1016" s="21"/>
      <c r="BI1016" s="21"/>
      <c r="BJ1016" s="21"/>
      <c r="BK1016" s="21"/>
      <c r="BL1016" s="21"/>
      <c r="BM1016" s="21"/>
      <c r="BN1016" s="21"/>
      <c r="BO1016" s="21"/>
      <c r="BP1016" s="21"/>
      <c r="BQ1016" s="21"/>
      <c r="BR1016" s="21"/>
      <c r="BS1016" s="21"/>
      <c r="BT1016" s="21"/>
      <c r="BU1016" s="21"/>
      <c r="BV1016" s="21"/>
      <c r="BW1016" s="21"/>
      <c r="BX1016" s="21"/>
      <c r="BY1016" s="21"/>
      <c r="BZ1016" s="21"/>
      <c r="CA1016" s="21"/>
      <c r="CB1016" s="21"/>
      <c r="CC1016" s="21"/>
      <c r="CD1016" s="21"/>
      <c r="CE1016" s="21"/>
      <c r="CF1016" s="21"/>
      <c r="CG1016" s="21"/>
      <c r="CH1016" s="21"/>
      <c r="CI1016" s="21"/>
      <c r="CJ1016" s="21"/>
      <c r="CK1016" s="21"/>
      <c r="CL1016" s="21"/>
      <c r="CM1016" s="21"/>
      <c r="CN1016" s="21"/>
      <c r="CO1016" s="21"/>
      <c r="CP1016" s="21"/>
      <c r="CQ1016" s="21"/>
      <c r="CR1016" s="21"/>
      <c r="CS1016" s="21"/>
      <c r="CT1016" s="21"/>
      <c r="CU1016" s="21"/>
      <c r="CV1016" s="21"/>
      <c r="CW1016" s="21"/>
      <c r="CX1016" s="21"/>
      <c r="CY1016" s="21"/>
      <c r="CZ1016" s="21"/>
      <c r="DA1016" s="21"/>
      <c r="DB1016" s="21"/>
      <c r="DC1016" s="21"/>
      <c r="DD1016" s="21"/>
      <c r="DE1016" s="21"/>
      <c r="DF1016" s="21"/>
      <c r="DG1016" s="21"/>
      <c r="DH1016" s="21"/>
      <c r="DI1016" s="21"/>
      <c r="DJ1016" s="21"/>
      <c r="DK1016" s="21"/>
      <c r="DL1016" s="21"/>
      <c r="DM1016" s="21"/>
      <c r="DN1016" s="21"/>
      <c r="DO1016" s="21"/>
      <c r="DP1016" s="21"/>
      <c r="DQ1016" s="21"/>
      <c r="DR1016" s="21"/>
      <c r="DS1016" s="21"/>
      <c r="DT1016" s="21"/>
      <c r="DU1016" s="21"/>
      <c r="DV1016" s="21"/>
    </row>
    <row r="1017" spans="1:126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  <c r="AK1017" s="22"/>
      <c r="AL1017" s="22"/>
      <c r="AM1017" s="22"/>
      <c r="AN1017" s="22"/>
      <c r="AO1017" s="22"/>
      <c r="AP1017" s="22"/>
      <c r="AQ1017" s="22"/>
      <c r="AR1017" s="22"/>
      <c r="AS1017" s="22"/>
      <c r="AT1017" s="22"/>
      <c r="AU1017" s="22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  <c r="BG1017" s="21"/>
      <c r="BH1017" s="21"/>
      <c r="BI1017" s="21"/>
      <c r="BJ1017" s="21"/>
      <c r="BK1017" s="21"/>
      <c r="BL1017" s="21"/>
      <c r="BM1017" s="21"/>
      <c r="BN1017" s="21"/>
      <c r="BO1017" s="21"/>
      <c r="BP1017" s="21"/>
      <c r="BQ1017" s="21"/>
      <c r="BR1017" s="21"/>
      <c r="BS1017" s="21"/>
      <c r="BT1017" s="21"/>
      <c r="BU1017" s="21"/>
      <c r="BV1017" s="21"/>
      <c r="BW1017" s="21"/>
      <c r="BX1017" s="21"/>
      <c r="BY1017" s="21"/>
      <c r="BZ1017" s="21"/>
      <c r="CA1017" s="21"/>
      <c r="CB1017" s="21"/>
      <c r="CC1017" s="21"/>
      <c r="CD1017" s="21"/>
      <c r="CE1017" s="21"/>
      <c r="CF1017" s="21"/>
      <c r="CG1017" s="21"/>
      <c r="CH1017" s="21"/>
      <c r="CI1017" s="21"/>
      <c r="CJ1017" s="21"/>
      <c r="CK1017" s="21"/>
      <c r="CL1017" s="21"/>
      <c r="CM1017" s="21"/>
      <c r="CN1017" s="21"/>
      <c r="CO1017" s="21"/>
      <c r="CP1017" s="21"/>
      <c r="CQ1017" s="21"/>
      <c r="CR1017" s="21"/>
      <c r="CS1017" s="21"/>
      <c r="CT1017" s="21"/>
      <c r="CU1017" s="21"/>
      <c r="CV1017" s="21"/>
      <c r="CW1017" s="21"/>
      <c r="CX1017" s="21"/>
      <c r="CY1017" s="21"/>
      <c r="CZ1017" s="21"/>
      <c r="DA1017" s="21"/>
      <c r="DB1017" s="21"/>
      <c r="DC1017" s="21"/>
      <c r="DD1017" s="21"/>
      <c r="DE1017" s="21"/>
      <c r="DF1017" s="21"/>
      <c r="DG1017" s="21"/>
      <c r="DH1017" s="21"/>
      <c r="DI1017" s="21"/>
      <c r="DJ1017" s="21"/>
      <c r="DK1017" s="21"/>
      <c r="DL1017" s="21"/>
      <c r="DM1017" s="21"/>
      <c r="DN1017" s="21"/>
      <c r="DO1017" s="21"/>
      <c r="DP1017" s="21"/>
      <c r="DQ1017" s="21"/>
      <c r="DR1017" s="21"/>
      <c r="DS1017" s="21"/>
      <c r="DT1017" s="21"/>
      <c r="DU1017" s="21"/>
      <c r="DV1017" s="21"/>
    </row>
    <row r="1018" spans="1:126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  <c r="AK1018" s="22"/>
      <c r="AL1018" s="22"/>
      <c r="AM1018" s="22"/>
      <c r="AN1018" s="22"/>
      <c r="AO1018" s="22"/>
      <c r="AP1018" s="22"/>
      <c r="AQ1018" s="22"/>
      <c r="AR1018" s="22"/>
      <c r="AS1018" s="22"/>
      <c r="AT1018" s="22"/>
      <c r="AU1018" s="22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  <c r="BG1018" s="21"/>
      <c r="BH1018" s="21"/>
      <c r="BI1018" s="21"/>
      <c r="BJ1018" s="21"/>
      <c r="BK1018" s="21"/>
      <c r="BL1018" s="21"/>
      <c r="BM1018" s="21"/>
      <c r="BN1018" s="21"/>
      <c r="BO1018" s="21"/>
      <c r="BP1018" s="21"/>
      <c r="BQ1018" s="21"/>
      <c r="BR1018" s="21"/>
      <c r="BS1018" s="21"/>
      <c r="BT1018" s="21"/>
      <c r="BU1018" s="21"/>
      <c r="BV1018" s="21"/>
      <c r="BW1018" s="21"/>
      <c r="BX1018" s="21"/>
      <c r="BY1018" s="21"/>
      <c r="BZ1018" s="21"/>
      <c r="CA1018" s="21"/>
      <c r="CB1018" s="21"/>
      <c r="CC1018" s="21"/>
      <c r="CD1018" s="21"/>
      <c r="CE1018" s="21"/>
      <c r="CF1018" s="21"/>
      <c r="CG1018" s="21"/>
      <c r="CH1018" s="21"/>
      <c r="CI1018" s="21"/>
      <c r="CJ1018" s="21"/>
      <c r="CK1018" s="21"/>
      <c r="CL1018" s="21"/>
      <c r="CM1018" s="21"/>
      <c r="CN1018" s="21"/>
      <c r="CO1018" s="21"/>
      <c r="CP1018" s="21"/>
      <c r="CQ1018" s="21"/>
      <c r="CR1018" s="21"/>
      <c r="CS1018" s="21"/>
      <c r="CT1018" s="21"/>
      <c r="CU1018" s="21"/>
      <c r="CV1018" s="21"/>
      <c r="CW1018" s="21"/>
      <c r="CX1018" s="21"/>
      <c r="CY1018" s="21"/>
      <c r="CZ1018" s="21"/>
      <c r="DA1018" s="21"/>
      <c r="DB1018" s="21"/>
      <c r="DC1018" s="21"/>
      <c r="DD1018" s="21"/>
      <c r="DE1018" s="21"/>
      <c r="DF1018" s="21"/>
      <c r="DG1018" s="21"/>
      <c r="DH1018" s="21"/>
      <c r="DI1018" s="21"/>
      <c r="DJ1018" s="21"/>
      <c r="DK1018" s="21"/>
      <c r="DL1018" s="21"/>
      <c r="DM1018" s="21"/>
      <c r="DN1018" s="21"/>
      <c r="DO1018" s="21"/>
      <c r="DP1018" s="21"/>
      <c r="DQ1018" s="21"/>
      <c r="DR1018" s="21"/>
      <c r="DS1018" s="21"/>
      <c r="DT1018" s="21"/>
      <c r="DU1018" s="21"/>
      <c r="DV1018" s="21"/>
    </row>
    <row r="1019" spans="1:126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  <c r="AI1019" s="22"/>
      <c r="AJ1019" s="22"/>
      <c r="AK1019" s="22"/>
      <c r="AL1019" s="22"/>
      <c r="AM1019" s="22"/>
      <c r="AN1019" s="22"/>
      <c r="AO1019" s="22"/>
      <c r="AP1019" s="22"/>
      <c r="AQ1019" s="22"/>
      <c r="AR1019" s="22"/>
      <c r="AS1019" s="22"/>
      <c r="AT1019" s="22"/>
      <c r="AU1019" s="22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  <c r="BG1019" s="21"/>
      <c r="BH1019" s="21"/>
      <c r="BI1019" s="21"/>
      <c r="BJ1019" s="21"/>
      <c r="BK1019" s="21"/>
      <c r="BL1019" s="21"/>
      <c r="BM1019" s="21"/>
      <c r="BN1019" s="21"/>
      <c r="BO1019" s="21"/>
      <c r="BP1019" s="21"/>
      <c r="BQ1019" s="21"/>
      <c r="BR1019" s="21"/>
      <c r="BS1019" s="21"/>
      <c r="BT1019" s="21"/>
      <c r="BU1019" s="21"/>
      <c r="BV1019" s="21"/>
      <c r="BW1019" s="21"/>
      <c r="BX1019" s="21"/>
      <c r="BY1019" s="21"/>
      <c r="BZ1019" s="21"/>
      <c r="CA1019" s="21"/>
      <c r="CB1019" s="21"/>
      <c r="CC1019" s="21"/>
      <c r="CD1019" s="21"/>
      <c r="CE1019" s="21"/>
      <c r="CF1019" s="21"/>
      <c r="CG1019" s="21"/>
      <c r="CH1019" s="21"/>
      <c r="CI1019" s="21"/>
      <c r="CJ1019" s="21"/>
      <c r="CK1019" s="21"/>
      <c r="CL1019" s="21"/>
      <c r="CM1019" s="21"/>
      <c r="CN1019" s="21"/>
      <c r="CO1019" s="21"/>
      <c r="CP1019" s="21"/>
      <c r="CQ1019" s="21"/>
      <c r="CR1019" s="21"/>
      <c r="CS1019" s="21"/>
      <c r="CT1019" s="21"/>
      <c r="CU1019" s="21"/>
      <c r="CV1019" s="21"/>
      <c r="CW1019" s="21"/>
      <c r="CX1019" s="21"/>
      <c r="CY1019" s="21"/>
      <c r="CZ1019" s="21"/>
      <c r="DA1019" s="21"/>
      <c r="DB1019" s="21"/>
      <c r="DC1019" s="21"/>
      <c r="DD1019" s="21"/>
      <c r="DE1019" s="21"/>
      <c r="DF1019" s="21"/>
      <c r="DG1019" s="21"/>
      <c r="DH1019" s="21"/>
      <c r="DI1019" s="21"/>
      <c r="DJ1019" s="21"/>
      <c r="DK1019" s="21"/>
      <c r="DL1019" s="21"/>
      <c r="DM1019" s="21"/>
      <c r="DN1019" s="21"/>
      <c r="DO1019" s="21"/>
      <c r="DP1019" s="21"/>
      <c r="DQ1019" s="21"/>
      <c r="DR1019" s="21"/>
      <c r="DS1019" s="21"/>
      <c r="DT1019" s="21"/>
      <c r="DU1019" s="21"/>
      <c r="DV1019" s="21"/>
    </row>
    <row r="1020" spans="1:126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  <c r="AF1020" s="22"/>
      <c r="AG1020" s="22"/>
      <c r="AH1020" s="22"/>
      <c r="AI1020" s="22"/>
      <c r="AJ1020" s="22"/>
      <c r="AK1020" s="22"/>
      <c r="AL1020" s="22"/>
      <c r="AM1020" s="22"/>
      <c r="AN1020" s="22"/>
      <c r="AO1020" s="22"/>
      <c r="AP1020" s="22"/>
      <c r="AQ1020" s="22"/>
      <c r="AR1020" s="22"/>
      <c r="AS1020" s="22"/>
      <c r="AT1020" s="22"/>
      <c r="AU1020" s="22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  <c r="BG1020" s="21"/>
      <c r="BH1020" s="21"/>
      <c r="BI1020" s="21"/>
      <c r="BJ1020" s="21"/>
      <c r="BK1020" s="21"/>
      <c r="BL1020" s="21"/>
      <c r="BM1020" s="21"/>
      <c r="BN1020" s="21"/>
      <c r="BO1020" s="21"/>
      <c r="BP1020" s="21"/>
      <c r="BQ1020" s="21"/>
      <c r="BR1020" s="21"/>
      <c r="BS1020" s="21"/>
      <c r="BT1020" s="21"/>
      <c r="BU1020" s="21"/>
      <c r="BV1020" s="21"/>
      <c r="BW1020" s="21"/>
      <c r="BX1020" s="21"/>
      <c r="BY1020" s="21"/>
      <c r="BZ1020" s="21"/>
      <c r="CA1020" s="21"/>
      <c r="CB1020" s="21"/>
      <c r="CC1020" s="21"/>
      <c r="CD1020" s="21"/>
      <c r="CE1020" s="21"/>
      <c r="CF1020" s="21"/>
      <c r="CG1020" s="21"/>
      <c r="CH1020" s="21"/>
      <c r="CI1020" s="21"/>
      <c r="CJ1020" s="21"/>
      <c r="CK1020" s="21"/>
      <c r="CL1020" s="21"/>
      <c r="CM1020" s="21"/>
      <c r="CN1020" s="21"/>
      <c r="CO1020" s="21"/>
      <c r="CP1020" s="21"/>
      <c r="CQ1020" s="21"/>
      <c r="CR1020" s="21"/>
      <c r="CS1020" s="21"/>
      <c r="CT1020" s="21"/>
      <c r="CU1020" s="21"/>
      <c r="CV1020" s="21"/>
      <c r="CW1020" s="21"/>
      <c r="CX1020" s="21"/>
      <c r="CY1020" s="21"/>
      <c r="CZ1020" s="21"/>
      <c r="DA1020" s="21"/>
      <c r="DB1020" s="21"/>
      <c r="DC1020" s="21"/>
      <c r="DD1020" s="21"/>
      <c r="DE1020" s="21"/>
      <c r="DF1020" s="21"/>
      <c r="DG1020" s="21"/>
      <c r="DH1020" s="21"/>
      <c r="DI1020" s="21"/>
      <c r="DJ1020" s="21"/>
      <c r="DK1020" s="21"/>
      <c r="DL1020" s="21"/>
      <c r="DM1020" s="21"/>
      <c r="DN1020" s="21"/>
      <c r="DO1020" s="21"/>
      <c r="DP1020" s="21"/>
      <c r="DQ1020" s="21"/>
      <c r="DR1020" s="21"/>
      <c r="DS1020" s="21"/>
      <c r="DT1020" s="21"/>
      <c r="DU1020" s="21"/>
      <c r="DV1020" s="21"/>
    </row>
    <row r="1021" spans="1:126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22"/>
      <c r="AF1021" s="22"/>
      <c r="AG1021" s="22"/>
      <c r="AH1021" s="22"/>
      <c r="AI1021" s="22"/>
      <c r="AJ1021" s="22"/>
      <c r="AK1021" s="22"/>
      <c r="AL1021" s="22"/>
      <c r="AM1021" s="22"/>
      <c r="AN1021" s="22"/>
      <c r="AO1021" s="22"/>
      <c r="AP1021" s="22"/>
      <c r="AQ1021" s="22"/>
      <c r="AR1021" s="22"/>
      <c r="AS1021" s="22"/>
      <c r="AT1021" s="22"/>
      <c r="AU1021" s="22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  <c r="BG1021" s="21"/>
      <c r="BH1021" s="21"/>
      <c r="BI1021" s="21"/>
      <c r="BJ1021" s="21"/>
      <c r="BK1021" s="21"/>
      <c r="BL1021" s="21"/>
      <c r="BM1021" s="21"/>
      <c r="BN1021" s="21"/>
      <c r="BO1021" s="21"/>
      <c r="BP1021" s="21"/>
      <c r="BQ1021" s="21"/>
      <c r="BR1021" s="21"/>
      <c r="BS1021" s="21"/>
      <c r="BT1021" s="21"/>
      <c r="BU1021" s="21"/>
      <c r="BV1021" s="21"/>
      <c r="BW1021" s="21"/>
      <c r="BX1021" s="21"/>
      <c r="BY1021" s="21"/>
      <c r="BZ1021" s="21"/>
      <c r="CA1021" s="21"/>
      <c r="CB1021" s="21"/>
      <c r="CC1021" s="21"/>
      <c r="CD1021" s="21"/>
      <c r="CE1021" s="21"/>
      <c r="CF1021" s="21"/>
      <c r="CG1021" s="21"/>
      <c r="CH1021" s="21"/>
      <c r="CI1021" s="21"/>
      <c r="CJ1021" s="21"/>
      <c r="CK1021" s="21"/>
      <c r="CL1021" s="21"/>
      <c r="CM1021" s="21"/>
      <c r="CN1021" s="21"/>
      <c r="CO1021" s="21"/>
      <c r="CP1021" s="21"/>
      <c r="CQ1021" s="21"/>
      <c r="CR1021" s="21"/>
      <c r="CS1021" s="21"/>
      <c r="CT1021" s="21"/>
      <c r="CU1021" s="21"/>
      <c r="CV1021" s="21"/>
      <c r="CW1021" s="21"/>
      <c r="CX1021" s="21"/>
      <c r="CY1021" s="21"/>
      <c r="CZ1021" s="21"/>
      <c r="DA1021" s="21"/>
      <c r="DB1021" s="21"/>
      <c r="DC1021" s="21"/>
      <c r="DD1021" s="21"/>
      <c r="DE1021" s="21"/>
      <c r="DF1021" s="21"/>
      <c r="DG1021" s="21"/>
      <c r="DH1021" s="21"/>
      <c r="DI1021" s="21"/>
      <c r="DJ1021" s="21"/>
      <c r="DK1021" s="21"/>
      <c r="DL1021" s="21"/>
      <c r="DM1021" s="21"/>
      <c r="DN1021" s="21"/>
      <c r="DO1021" s="21"/>
      <c r="DP1021" s="21"/>
      <c r="DQ1021" s="21"/>
      <c r="DR1021" s="21"/>
      <c r="DS1021" s="21"/>
      <c r="DT1021" s="21"/>
      <c r="DU1021" s="21"/>
      <c r="DV1021" s="21"/>
    </row>
    <row r="1022" spans="1:126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  <c r="AF1022" s="22"/>
      <c r="AG1022" s="22"/>
      <c r="AH1022" s="22"/>
      <c r="AI1022" s="22"/>
      <c r="AJ1022" s="22"/>
      <c r="AK1022" s="22"/>
      <c r="AL1022" s="22"/>
      <c r="AM1022" s="22"/>
      <c r="AN1022" s="22"/>
      <c r="AO1022" s="22"/>
      <c r="AP1022" s="22"/>
      <c r="AQ1022" s="22"/>
      <c r="AR1022" s="22"/>
      <c r="AS1022" s="22"/>
      <c r="AT1022" s="22"/>
      <c r="AU1022" s="22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  <c r="BG1022" s="21"/>
      <c r="BH1022" s="21"/>
      <c r="BI1022" s="21"/>
      <c r="BJ1022" s="21"/>
      <c r="BK1022" s="21"/>
      <c r="BL1022" s="21"/>
      <c r="BM1022" s="21"/>
      <c r="BN1022" s="21"/>
      <c r="BO1022" s="21"/>
      <c r="BP1022" s="21"/>
      <c r="BQ1022" s="21"/>
      <c r="BR1022" s="21"/>
      <c r="BS1022" s="21"/>
      <c r="BT1022" s="21"/>
      <c r="BU1022" s="21"/>
      <c r="BV1022" s="21"/>
      <c r="BW1022" s="21"/>
      <c r="BX1022" s="21"/>
      <c r="BY1022" s="21"/>
      <c r="BZ1022" s="21"/>
      <c r="CA1022" s="21"/>
      <c r="CB1022" s="21"/>
      <c r="CC1022" s="21"/>
      <c r="CD1022" s="21"/>
      <c r="CE1022" s="21"/>
      <c r="CF1022" s="21"/>
      <c r="CG1022" s="21"/>
      <c r="CH1022" s="21"/>
      <c r="CI1022" s="21"/>
      <c r="CJ1022" s="21"/>
      <c r="CK1022" s="21"/>
      <c r="CL1022" s="21"/>
      <c r="CM1022" s="21"/>
      <c r="CN1022" s="21"/>
      <c r="CO1022" s="21"/>
      <c r="CP1022" s="21"/>
      <c r="CQ1022" s="21"/>
      <c r="CR1022" s="21"/>
      <c r="CS1022" s="21"/>
      <c r="CT1022" s="21"/>
      <c r="CU1022" s="21"/>
      <c r="CV1022" s="21"/>
      <c r="CW1022" s="21"/>
      <c r="CX1022" s="21"/>
      <c r="CY1022" s="21"/>
      <c r="CZ1022" s="21"/>
      <c r="DA1022" s="21"/>
      <c r="DB1022" s="21"/>
      <c r="DC1022" s="21"/>
      <c r="DD1022" s="21"/>
      <c r="DE1022" s="21"/>
      <c r="DF1022" s="21"/>
      <c r="DG1022" s="21"/>
      <c r="DH1022" s="21"/>
      <c r="DI1022" s="21"/>
      <c r="DJ1022" s="21"/>
      <c r="DK1022" s="21"/>
      <c r="DL1022" s="21"/>
      <c r="DM1022" s="21"/>
      <c r="DN1022" s="21"/>
      <c r="DO1022" s="21"/>
      <c r="DP1022" s="21"/>
      <c r="DQ1022" s="21"/>
      <c r="DR1022" s="21"/>
      <c r="DS1022" s="21"/>
      <c r="DT1022" s="21"/>
      <c r="DU1022" s="21"/>
      <c r="DV1022" s="21"/>
    </row>
    <row r="1023" spans="1:126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22"/>
      <c r="AF1023" s="22"/>
      <c r="AG1023" s="22"/>
      <c r="AH1023" s="22"/>
      <c r="AI1023" s="22"/>
      <c r="AJ1023" s="22"/>
      <c r="AK1023" s="22"/>
      <c r="AL1023" s="22"/>
      <c r="AM1023" s="22"/>
      <c r="AN1023" s="22"/>
      <c r="AO1023" s="22"/>
      <c r="AP1023" s="22"/>
      <c r="AQ1023" s="22"/>
      <c r="AR1023" s="22"/>
      <c r="AS1023" s="22"/>
      <c r="AT1023" s="22"/>
      <c r="AU1023" s="22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  <c r="BG1023" s="21"/>
      <c r="BH1023" s="21"/>
      <c r="BI1023" s="21"/>
      <c r="BJ1023" s="21"/>
      <c r="BK1023" s="21"/>
      <c r="BL1023" s="21"/>
      <c r="BM1023" s="21"/>
      <c r="BN1023" s="21"/>
      <c r="BO1023" s="21"/>
      <c r="BP1023" s="21"/>
      <c r="BQ1023" s="21"/>
      <c r="BR1023" s="21"/>
      <c r="BS1023" s="21"/>
      <c r="BT1023" s="21"/>
      <c r="BU1023" s="21"/>
      <c r="BV1023" s="21"/>
      <c r="BW1023" s="21"/>
      <c r="BX1023" s="21"/>
      <c r="BY1023" s="21"/>
      <c r="BZ1023" s="21"/>
      <c r="CA1023" s="21"/>
      <c r="CB1023" s="21"/>
      <c r="CC1023" s="21"/>
      <c r="CD1023" s="21"/>
      <c r="CE1023" s="21"/>
      <c r="CF1023" s="21"/>
      <c r="CG1023" s="21"/>
      <c r="CH1023" s="21"/>
      <c r="CI1023" s="21"/>
      <c r="CJ1023" s="21"/>
      <c r="CK1023" s="21"/>
      <c r="CL1023" s="21"/>
      <c r="CM1023" s="21"/>
      <c r="CN1023" s="21"/>
      <c r="CO1023" s="21"/>
      <c r="CP1023" s="21"/>
      <c r="CQ1023" s="21"/>
      <c r="CR1023" s="21"/>
      <c r="CS1023" s="21"/>
      <c r="CT1023" s="21"/>
      <c r="CU1023" s="21"/>
      <c r="CV1023" s="21"/>
      <c r="CW1023" s="21"/>
      <c r="CX1023" s="21"/>
      <c r="CY1023" s="21"/>
      <c r="CZ1023" s="21"/>
      <c r="DA1023" s="21"/>
      <c r="DB1023" s="21"/>
      <c r="DC1023" s="21"/>
      <c r="DD1023" s="21"/>
      <c r="DE1023" s="21"/>
      <c r="DF1023" s="21"/>
      <c r="DG1023" s="21"/>
      <c r="DH1023" s="21"/>
      <c r="DI1023" s="21"/>
      <c r="DJ1023" s="21"/>
      <c r="DK1023" s="21"/>
      <c r="DL1023" s="21"/>
      <c r="DM1023" s="21"/>
      <c r="DN1023" s="21"/>
      <c r="DO1023" s="21"/>
      <c r="DP1023" s="21"/>
      <c r="DQ1023" s="21"/>
      <c r="DR1023" s="21"/>
      <c r="DS1023" s="21"/>
      <c r="DT1023" s="21"/>
      <c r="DU1023" s="21"/>
      <c r="DV1023" s="21"/>
    </row>
    <row r="1024" spans="1:126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  <c r="AF1024" s="22"/>
      <c r="AG1024" s="22"/>
      <c r="AH1024" s="22"/>
      <c r="AI1024" s="22"/>
      <c r="AJ1024" s="22"/>
      <c r="AK1024" s="22"/>
      <c r="AL1024" s="22"/>
      <c r="AM1024" s="22"/>
      <c r="AN1024" s="22"/>
      <c r="AO1024" s="22"/>
      <c r="AP1024" s="22"/>
      <c r="AQ1024" s="22"/>
      <c r="AR1024" s="22"/>
      <c r="AS1024" s="22"/>
      <c r="AT1024" s="22"/>
      <c r="AU1024" s="22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  <c r="BG1024" s="21"/>
      <c r="BH1024" s="21"/>
      <c r="BI1024" s="21"/>
      <c r="BJ1024" s="21"/>
      <c r="BK1024" s="21"/>
      <c r="BL1024" s="21"/>
      <c r="BM1024" s="21"/>
      <c r="BN1024" s="21"/>
      <c r="BO1024" s="21"/>
      <c r="BP1024" s="21"/>
      <c r="BQ1024" s="21"/>
      <c r="BR1024" s="21"/>
      <c r="BS1024" s="21"/>
      <c r="BT1024" s="21"/>
      <c r="BU1024" s="21"/>
      <c r="BV1024" s="21"/>
      <c r="BW1024" s="21"/>
      <c r="BX1024" s="21"/>
      <c r="BY1024" s="21"/>
      <c r="BZ1024" s="21"/>
      <c r="CA1024" s="21"/>
      <c r="CB1024" s="21"/>
      <c r="CC1024" s="21"/>
      <c r="CD1024" s="21"/>
      <c r="CE1024" s="21"/>
      <c r="CF1024" s="21"/>
      <c r="CG1024" s="21"/>
      <c r="CH1024" s="21"/>
      <c r="CI1024" s="21"/>
      <c r="CJ1024" s="21"/>
      <c r="CK1024" s="21"/>
      <c r="CL1024" s="21"/>
      <c r="CM1024" s="21"/>
      <c r="CN1024" s="21"/>
      <c r="CO1024" s="21"/>
      <c r="CP1024" s="21"/>
      <c r="CQ1024" s="21"/>
      <c r="CR1024" s="21"/>
      <c r="CS1024" s="21"/>
      <c r="CT1024" s="21"/>
      <c r="CU1024" s="21"/>
      <c r="CV1024" s="21"/>
      <c r="CW1024" s="21"/>
      <c r="CX1024" s="21"/>
      <c r="CY1024" s="21"/>
      <c r="CZ1024" s="21"/>
      <c r="DA1024" s="21"/>
      <c r="DB1024" s="21"/>
      <c r="DC1024" s="21"/>
      <c r="DD1024" s="21"/>
      <c r="DE1024" s="21"/>
      <c r="DF1024" s="21"/>
      <c r="DG1024" s="21"/>
      <c r="DH1024" s="21"/>
      <c r="DI1024" s="21"/>
      <c r="DJ1024" s="21"/>
      <c r="DK1024" s="21"/>
      <c r="DL1024" s="21"/>
      <c r="DM1024" s="21"/>
      <c r="DN1024" s="21"/>
      <c r="DO1024" s="21"/>
      <c r="DP1024" s="21"/>
      <c r="DQ1024" s="21"/>
      <c r="DR1024" s="21"/>
      <c r="DS1024" s="21"/>
      <c r="DT1024" s="21"/>
      <c r="DU1024" s="21"/>
      <c r="DV1024" s="21"/>
    </row>
    <row r="1025" spans="1:126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22"/>
      <c r="AF1025" s="22"/>
      <c r="AG1025" s="22"/>
      <c r="AH1025" s="22"/>
      <c r="AI1025" s="22"/>
      <c r="AJ1025" s="22"/>
      <c r="AK1025" s="22"/>
      <c r="AL1025" s="22"/>
      <c r="AM1025" s="22"/>
      <c r="AN1025" s="22"/>
      <c r="AO1025" s="22"/>
      <c r="AP1025" s="22"/>
      <c r="AQ1025" s="22"/>
      <c r="AR1025" s="22"/>
      <c r="AS1025" s="22"/>
      <c r="AT1025" s="22"/>
      <c r="AU1025" s="22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  <c r="BG1025" s="21"/>
      <c r="BH1025" s="21"/>
      <c r="BI1025" s="21"/>
      <c r="BJ1025" s="21"/>
      <c r="BK1025" s="21"/>
      <c r="BL1025" s="21"/>
      <c r="BM1025" s="21"/>
      <c r="BN1025" s="21"/>
      <c r="BO1025" s="21"/>
      <c r="BP1025" s="21"/>
      <c r="BQ1025" s="21"/>
      <c r="BR1025" s="21"/>
      <c r="BS1025" s="21"/>
      <c r="BT1025" s="21"/>
      <c r="BU1025" s="21"/>
      <c r="BV1025" s="21"/>
      <c r="BW1025" s="21"/>
      <c r="BX1025" s="21"/>
      <c r="BY1025" s="21"/>
      <c r="BZ1025" s="21"/>
      <c r="CA1025" s="21"/>
      <c r="CB1025" s="21"/>
      <c r="CC1025" s="21"/>
      <c r="CD1025" s="21"/>
      <c r="CE1025" s="21"/>
      <c r="CF1025" s="21"/>
      <c r="CG1025" s="21"/>
      <c r="CH1025" s="21"/>
      <c r="CI1025" s="21"/>
      <c r="CJ1025" s="21"/>
      <c r="CK1025" s="21"/>
      <c r="CL1025" s="21"/>
      <c r="CM1025" s="21"/>
      <c r="CN1025" s="21"/>
      <c r="CO1025" s="21"/>
      <c r="CP1025" s="21"/>
      <c r="CQ1025" s="21"/>
      <c r="CR1025" s="21"/>
      <c r="CS1025" s="21"/>
      <c r="CT1025" s="21"/>
      <c r="CU1025" s="21"/>
      <c r="CV1025" s="21"/>
      <c r="CW1025" s="21"/>
      <c r="CX1025" s="21"/>
      <c r="CY1025" s="21"/>
      <c r="CZ1025" s="21"/>
      <c r="DA1025" s="21"/>
      <c r="DB1025" s="21"/>
      <c r="DC1025" s="21"/>
      <c r="DD1025" s="21"/>
      <c r="DE1025" s="21"/>
      <c r="DF1025" s="21"/>
      <c r="DG1025" s="21"/>
      <c r="DH1025" s="21"/>
      <c r="DI1025" s="21"/>
      <c r="DJ1025" s="21"/>
      <c r="DK1025" s="21"/>
      <c r="DL1025" s="21"/>
      <c r="DM1025" s="21"/>
      <c r="DN1025" s="21"/>
      <c r="DO1025" s="21"/>
      <c r="DP1025" s="21"/>
      <c r="DQ1025" s="21"/>
      <c r="DR1025" s="21"/>
      <c r="DS1025" s="21"/>
      <c r="DT1025" s="21"/>
      <c r="DU1025" s="21"/>
      <c r="DV1025" s="21"/>
    </row>
    <row r="1026" spans="1:126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  <c r="AF1026" s="22"/>
      <c r="AG1026" s="22"/>
      <c r="AH1026" s="22"/>
      <c r="AI1026" s="22"/>
      <c r="AJ1026" s="22"/>
      <c r="AK1026" s="22"/>
      <c r="AL1026" s="22"/>
      <c r="AM1026" s="22"/>
      <c r="AN1026" s="22"/>
      <c r="AO1026" s="22"/>
      <c r="AP1026" s="22"/>
      <c r="AQ1026" s="22"/>
      <c r="AR1026" s="22"/>
      <c r="AS1026" s="22"/>
      <c r="AT1026" s="22"/>
      <c r="AU1026" s="22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  <c r="BG1026" s="21"/>
      <c r="BH1026" s="21"/>
      <c r="BI1026" s="21"/>
      <c r="BJ1026" s="21"/>
      <c r="BK1026" s="21"/>
      <c r="BL1026" s="21"/>
      <c r="BM1026" s="21"/>
      <c r="BN1026" s="21"/>
      <c r="BO1026" s="21"/>
      <c r="BP1026" s="21"/>
      <c r="BQ1026" s="21"/>
      <c r="BR1026" s="21"/>
      <c r="BS1026" s="21"/>
      <c r="BT1026" s="21"/>
      <c r="BU1026" s="21"/>
      <c r="BV1026" s="21"/>
      <c r="BW1026" s="21"/>
      <c r="BX1026" s="21"/>
      <c r="BY1026" s="21"/>
      <c r="BZ1026" s="21"/>
      <c r="CA1026" s="21"/>
      <c r="CB1026" s="21"/>
      <c r="CC1026" s="21"/>
      <c r="CD1026" s="21"/>
      <c r="CE1026" s="21"/>
      <c r="CF1026" s="21"/>
      <c r="CG1026" s="21"/>
      <c r="CH1026" s="21"/>
      <c r="CI1026" s="21"/>
      <c r="CJ1026" s="21"/>
      <c r="CK1026" s="21"/>
      <c r="CL1026" s="21"/>
      <c r="CM1026" s="21"/>
      <c r="CN1026" s="21"/>
      <c r="CO1026" s="21"/>
      <c r="CP1026" s="21"/>
      <c r="CQ1026" s="21"/>
      <c r="CR1026" s="21"/>
      <c r="CS1026" s="21"/>
      <c r="CT1026" s="21"/>
      <c r="CU1026" s="21"/>
      <c r="CV1026" s="21"/>
      <c r="CW1026" s="21"/>
      <c r="CX1026" s="21"/>
      <c r="CY1026" s="21"/>
      <c r="CZ1026" s="21"/>
      <c r="DA1026" s="21"/>
      <c r="DB1026" s="21"/>
      <c r="DC1026" s="21"/>
      <c r="DD1026" s="21"/>
      <c r="DE1026" s="21"/>
      <c r="DF1026" s="21"/>
      <c r="DG1026" s="21"/>
      <c r="DH1026" s="21"/>
      <c r="DI1026" s="21"/>
      <c r="DJ1026" s="21"/>
      <c r="DK1026" s="21"/>
      <c r="DL1026" s="21"/>
      <c r="DM1026" s="21"/>
      <c r="DN1026" s="21"/>
      <c r="DO1026" s="21"/>
      <c r="DP1026" s="21"/>
      <c r="DQ1026" s="21"/>
      <c r="DR1026" s="21"/>
      <c r="DS1026" s="21"/>
      <c r="DT1026" s="21"/>
      <c r="DU1026" s="21"/>
      <c r="DV1026" s="21"/>
    </row>
    <row r="1027" spans="1:126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22"/>
      <c r="AF1027" s="22"/>
      <c r="AG1027" s="22"/>
      <c r="AH1027" s="22"/>
      <c r="AI1027" s="22"/>
      <c r="AJ1027" s="22"/>
      <c r="AK1027" s="22"/>
      <c r="AL1027" s="22"/>
      <c r="AM1027" s="22"/>
      <c r="AN1027" s="22"/>
      <c r="AO1027" s="22"/>
      <c r="AP1027" s="22"/>
      <c r="AQ1027" s="22"/>
      <c r="AR1027" s="22"/>
      <c r="AS1027" s="22"/>
      <c r="AT1027" s="22"/>
      <c r="AU1027" s="22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  <c r="BG1027" s="21"/>
      <c r="BH1027" s="21"/>
      <c r="BI1027" s="21"/>
      <c r="BJ1027" s="21"/>
      <c r="BK1027" s="21"/>
      <c r="BL1027" s="21"/>
      <c r="BM1027" s="21"/>
      <c r="BN1027" s="21"/>
      <c r="BO1027" s="21"/>
      <c r="BP1027" s="21"/>
      <c r="BQ1027" s="21"/>
      <c r="BR1027" s="21"/>
      <c r="BS1027" s="21"/>
      <c r="BT1027" s="21"/>
      <c r="BU1027" s="21"/>
      <c r="BV1027" s="21"/>
      <c r="BW1027" s="21"/>
      <c r="BX1027" s="21"/>
      <c r="BY1027" s="21"/>
      <c r="BZ1027" s="21"/>
      <c r="CA1027" s="21"/>
      <c r="CB1027" s="21"/>
      <c r="CC1027" s="21"/>
      <c r="CD1027" s="21"/>
      <c r="CE1027" s="21"/>
      <c r="CF1027" s="21"/>
      <c r="CG1027" s="21"/>
      <c r="CH1027" s="21"/>
      <c r="CI1027" s="21"/>
      <c r="CJ1027" s="21"/>
      <c r="CK1027" s="21"/>
      <c r="CL1027" s="21"/>
      <c r="CM1027" s="21"/>
      <c r="CN1027" s="21"/>
      <c r="CO1027" s="21"/>
      <c r="CP1027" s="21"/>
      <c r="CQ1027" s="21"/>
      <c r="CR1027" s="21"/>
      <c r="CS1027" s="21"/>
      <c r="CT1027" s="21"/>
      <c r="CU1027" s="21"/>
      <c r="CV1027" s="21"/>
      <c r="CW1027" s="21"/>
      <c r="CX1027" s="21"/>
      <c r="CY1027" s="21"/>
      <c r="CZ1027" s="21"/>
      <c r="DA1027" s="21"/>
      <c r="DB1027" s="21"/>
      <c r="DC1027" s="21"/>
      <c r="DD1027" s="21"/>
      <c r="DE1027" s="21"/>
      <c r="DF1027" s="21"/>
      <c r="DG1027" s="21"/>
      <c r="DH1027" s="21"/>
      <c r="DI1027" s="21"/>
      <c r="DJ1027" s="21"/>
      <c r="DK1027" s="21"/>
      <c r="DL1027" s="21"/>
      <c r="DM1027" s="21"/>
      <c r="DN1027" s="21"/>
      <c r="DO1027" s="21"/>
      <c r="DP1027" s="21"/>
      <c r="DQ1027" s="21"/>
      <c r="DR1027" s="21"/>
      <c r="DS1027" s="21"/>
      <c r="DT1027" s="21"/>
      <c r="DU1027" s="21"/>
      <c r="DV1027" s="21"/>
    </row>
    <row r="1028" spans="1:126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  <c r="AF1028" s="22"/>
      <c r="AG1028" s="22"/>
      <c r="AH1028" s="22"/>
      <c r="AI1028" s="22"/>
      <c r="AJ1028" s="22"/>
      <c r="AK1028" s="22"/>
      <c r="AL1028" s="22"/>
      <c r="AM1028" s="22"/>
      <c r="AN1028" s="22"/>
      <c r="AO1028" s="22"/>
      <c r="AP1028" s="22"/>
      <c r="AQ1028" s="22"/>
      <c r="AR1028" s="22"/>
      <c r="AS1028" s="22"/>
      <c r="AT1028" s="22"/>
      <c r="AU1028" s="22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  <c r="BG1028" s="21"/>
      <c r="BH1028" s="21"/>
      <c r="BI1028" s="21"/>
      <c r="BJ1028" s="21"/>
      <c r="BK1028" s="21"/>
      <c r="BL1028" s="21"/>
      <c r="BM1028" s="21"/>
      <c r="BN1028" s="21"/>
      <c r="BO1028" s="21"/>
      <c r="BP1028" s="21"/>
      <c r="BQ1028" s="21"/>
      <c r="BR1028" s="21"/>
      <c r="BS1028" s="21"/>
      <c r="BT1028" s="21"/>
      <c r="BU1028" s="21"/>
      <c r="BV1028" s="21"/>
      <c r="BW1028" s="21"/>
      <c r="BX1028" s="21"/>
      <c r="BY1028" s="21"/>
      <c r="BZ1028" s="21"/>
      <c r="CA1028" s="21"/>
      <c r="CB1028" s="21"/>
      <c r="CC1028" s="21"/>
      <c r="CD1028" s="21"/>
      <c r="CE1028" s="21"/>
      <c r="CF1028" s="21"/>
      <c r="CG1028" s="21"/>
      <c r="CH1028" s="21"/>
      <c r="CI1028" s="21"/>
      <c r="CJ1028" s="21"/>
      <c r="CK1028" s="21"/>
      <c r="CL1028" s="21"/>
      <c r="CM1028" s="21"/>
      <c r="CN1028" s="21"/>
      <c r="CO1028" s="21"/>
      <c r="CP1028" s="21"/>
      <c r="CQ1028" s="21"/>
      <c r="CR1028" s="21"/>
      <c r="CS1028" s="21"/>
      <c r="CT1028" s="21"/>
      <c r="CU1028" s="21"/>
      <c r="CV1028" s="21"/>
      <c r="CW1028" s="21"/>
      <c r="CX1028" s="21"/>
      <c r="CY1028" s="21"/>
      <c r="CZ1028" s="21"/>
      <c r="DA1028" s="21"/>
      <c r="DB1028" s="21"/>
      <c r="DC1028" s="21"/>
      <c r="DD1028" s="21"/>
      <c r="DE1028" s="21"/>
      <c r="DF1028" s="21"/>
      <c r="DG1028" s="21"/>
      <c r="DH1028" s="21"/>
      <c r="DI1028" s="21"/>
      <c r="DJ1028" s="21"/>
      <c r="DK1028" s="21"/>
      <c r="DL1028" s="21"/>
      <c r="DM1028" s="21"/>
      <c r="DN1028" s="21"/>
      <c r="DO1028" s="21"/>
      <c r="DP1028" s="21"/>
      <c r="DQ1028" s="21"/>
      <c r="DR1028" s="21"/>
      <c r="DS1028" s="21"/>
      <c r="DT1028" s="21"/>
      <c r="DU1028" s="21"/>
      <c r="DV1028" s="21"/>
    </row>
    <row r="1029" spans="1:126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22"/>
      <c r="AF1029" s="22"/>
      <c r="AG1029" s="22"/>
      <c r="AH1029" s="22"/>
      <c r="AI1029" s="22"/>
      <c r="AJ1029" s="22"/>
      <c r="AK1029" s="22"/>
      <c r="AL1029" s="22"/>
      <c r="AM1029" s="22"/>
      <c r="AN1029" s="22"/>
      <c r="AO1029" s="22"/>
      <c r="AP1029" s="22"/>
      <c r="AQ1029" s="22"/>
      <c r="AR1029" s="22"/>
      <c r="AS1029" s="22"/>
      <c r="AT1029" s="22"/>
      <c r="AU1029" s="22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  <c r="BG1029" s="21"/>
      <c r="BH1029" s="21"/>
      <c r="BI1029" s="21"/>
      <c r="BJ1029" s="21"/>
      <c r="BK1029" s="21"/>
      <c r="BL1029" s="21"/>
      <c r="BM1029" s="21"/>
      <c r="BN1029" s="21"/>
      <c r="BO1029" s="21"/>
      <c r="BP1029" s="21"/>
      <c r="BQ1029" s="21"/>
      <c r="BR1029" s="21"/>
      <c r="BS1029" s="21"/>
      <c r="BT1029" s="21"/>
      <c r="BU1029" s="21"/>
      <c r="BV1029" s="21"/>
      <c r="BW1029" s="21"/>
      <c r="BX1029" s="21"/>
      <c r="BY1029" s="21"/>
      <c r="BZ1029" s="21"/>
      <c r="CA1029" s="21"/>
      <c r="CB1029" s="21"/>
      <c r="CC1029" s="21"/>
      <c r="CD1029" s="21"/>
      <c r="CE1029" s="21"/>
      <c r="CF1029" s="21"/>
      <c r="CG1029" s="21"/>
      <c r="CH1029" s="21"/>
      <c r="CI1029" s="21"/>
      <c r="CJ1029" s="21"/>
      <c r="CK1029" s="21"/>
      <c r="CL1029" s="21"/>
      <c r="CM1029" s="21"/>
      <c r="CN1029" s="21"/>
      <c r="CO1029" s="21"/>
      <c r="CP1029" s="21"/>
      <c r="CQ1029" s="21"/>
      <c r="CR1029" s="21"/>
      <c r="CS1029" s="21"/>
      <c r="CT1029" s="21"/>
      <c r="CU1029" s="21"/>
      <c r="CV1029" s="21"/>
      <c r="CW1029" s="21"/>
      <c r="CX1029" s="21"/>
      <c r="CY1029" s="21"/>
      <c r="CZ1029" s="21"/>
      <c r="DA1029" s="21"/>
      <c r="DB1029" s="21"/>
      <c r="DC1029" s="21"/>
      <c r="DD1029" s="21"/>
      <c r="DE1029" s="21"/>
      <c r="DF1029" s="21"/>
      <c r="DG1029" s="21"/>
      <c r="DH1029" s="21"/>
      <c r="DI1029" s="21"/>
      <c r="DJ1029" s="21"/>
      <c r="DK1029" s="21"/>
      <c r="DL1029" s="21"/>
      <c r="DM1029" s="21"/>
      <c r="DN1029" s="21"/>
      <c r="DO1029" s="21"/>
      <c r="DP1029" s="21"/>
      <c r="DQ1029" s="21"/>
      <c r="DR1029" s="21"/>
      <c r="DS1029" s="21"/>
      <c r="DT1029" s="21"/>
      <c r="DU1029" s="21"/>
      <c r="DV1029" s="21"/>
    </row>
    <row r="1030" spans="1:126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  <c r="AF1030" s="22"/>
      <c r="AG1030" s="22"/>
      <c r="AH1030" s="22"/>
      <c r="AI1030" s="22"/>
      <c r="AJ1030" s="22"/>
      <c r="AK1030" s="22"/>
      <c r="AL1030" s="22"/>
      <c r="AM1030" s="22"/>
      <c r="AN1030" s="22"/>
      <c r="AO1030" s="22"/>
      <c r="AP1030" s="22"/>
      <c r="AQ1030" s="22"/>
      <c r="AR1030" s="22"/>
      <c r="AS1030" s="22"/>
      <c r="AT1030" s="22"/>
      <c r="AU1030" s="22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  <c r="BG1030" s="21"/>
      <c r="BH1030" s="21"/>
      <c r="BI1030" s="21"/>
      <c r="BJ1030" s="21"/>
      <c r="BK1030" s="21"/>
      <c r="BL1030" s="21"/>
      <c r="BM1030" s="21"/>
      <c r="BN1030" s="21"/>
      <c r="BO1030" s="21"/>
      <c r="BP1030" s="21"/>
      <c r="BQ1030" s="21"/>
      <c r="BR1030" s="21"/>
      <c r="BS1030" s="21"/>
      <c r="BT1030" s="21"/>
      <c r="BU1030" s="21"/>
      <c r="BV1030" s="21"/>
      <c r="BW1030" s="21"/>
      <c r="BX1030" s="21"/>
      <c r="BY1030" s="21"/>
      <c r="BZ1030" s="21"/>
      <c r="CA1030" s="21"/>
      <c r="CB1030" s="21"/>
      <c r="CC1030" s="21"/>
      <c r="CD1030" s="21"/>
      <c r="CE1030" s="21"/>
      <c r="CF1030" s="21"/>
      <c r="CG1030" s="21"/>
      <c r="CH1030" s="21"/>
      <c r="CI1030" s="21"/>
      <c r="CJ1030" s="21"/>
      <c r="CK1030" s="21"/>
      <c r="CL1030" s="21"/>
      <c r="CM1030" s="21"/>
      <c r="CN1030" s="21"/>
      <c r="CO1030" s="21"/>
      <c r="CP1030" s="21"/>
      <c r="CQ1030" s="21"/>
      <c r="CR1030" s="21"/>
      <c r="CS1030" s="21"/>
      <c r="CT1030" s="21"/>
      <c r="CU1030" s="21"/>
      <c r="CV1030" s="21"/>
      <c r="CW1030" s="21"/>
      <c r="CX1030" s="21"/>
      <c r="CY1030" s="21"/>
      <c r="CZ1030" s="21"/>
      <c r="DA1030" s="21"/>
      <c r="DB1030" s="21"/>
      <c r="DC1030" s="21"/>
      <c r="DD1030" s="21"/>
      <c r="DE1030" s="21"/>
      <c r="DF1030" s="21"/>
      <c r="DG1030" s="21"/>
      <c r="DH1030" s="21"/>
      <c r="DI1030" s="21"/>
      <c r="DJ1030" s="21"/>
      <c r="DK1030" s="21"/>
      <c r="DL1030" s="21"/>
      <c r="DM1030" s="21"/>
      <c r="DN1030" s="21"/>
      <c r="DO1030" s="21"/>
      <c r="DP1030" s="21"/>
      <c r="DQ1030" s="21"/>
      <c r="DR1030" s="21"/>
      <c r="DS1030" s="21"/>
      <c r="DT1030" s="21"/>
      <c r="DU1030" s="21"/>
      <c r="DV1030" s="21"/>
    </row>
    <row r="1031" spans="1:126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22"/>
      <c r="AF1031" s="22"/>
      <c r="AG1031" s="22"/>
      <c r="AH1031" s="22"/>
      <c r="AI1031" s="22"/>
      <c r="AJ1031" s="22"/>
      <c r="AK1031" s="22"/>
      <c r="AL1031" s="22"/>
      <c r="AM1031" s="22"/>
      <c r="AN1031" s="22"/>
      <c r="AO1031" s="22"/>
      <c r="AP1031" s="22"/>
      <c r="AQ1031" s="22"/>
      <c r="AR1031" s="22"/>
      <c r="AS1031" s="22"/>
      <c r="AT1031" s="22"/>
      <c r="AU1031" s="22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  <c r="BG1031" s="21"/>
      <c r="BH1031" s="21"/>
      <c r="BI1031" s="21"/>
      <c r="BJ1031" s="21"/>
      <c r="BK1031" s="21"/>
      <c r="BL1031" s="21"/>
      <c r="BM1031" s="21"/>
      <c r="BN1031" s="21"/>
      <c r="BO1031" s="21"/>
      <c r="BP1031" s="21"/>
      <c r="BQ1031" s="21"/>
      <c r="BR1031" s="21"/>
      <c r="BS1031" s="21"/>
      <c r="BT1031" s="21"/>
      <c r="BU1031" s="21"/>
      <c r="BV1031" s="21"/>
      <c r="BW1031" s="21"/>
      <c r="BX1031" s="21"/>
      <c r="BY1031" s="21"/>
      <c r="BZ1031" s="21"/>
      <c r="CA1031" s="21"/>
      <c r="CB1031" s="21"/>
      <c r="CC1031" s="21"/>
      <c r="CD1031" s="21"/>
      <c r="CE1031" s="21"/>
      <c r="CF1031" s="21"/>
      <c r="CG1031" s="21"/>
      <c r="CH1031" s="21"/>
      <c r="CI1031" s="21"/>
      <c r="CJ1031" s="21"/>
      <c r="CK1031" s="21"/>
      <c r="CL1031" s="21"/>
      <c r="CM1031" s="21"/>
      <c r="CN1031" s="21"/>
      <c r="CO1031" s="21"/>
      <c r="CP1031" s="21"/>
      <c r="CQ1031" s="21"/>
      <c r="CR1031" s="21"/>
      <c r="CS1031" s="21"/>
      <c r="CT1031" s="21"/>
      <c r="CU1031" s="21"/>
      <c r="CV1031" s="21"/>
      <c r="CW1031" s="21"/>
      <c r="CX1031" s="21"/>
      <c r="CY1031" s="21"/>
      <c r="CZ1031" s="21"/>
      <c r="DA1031" s="21"/>
      <c r="DB1031" s="21"/>
      <c r="DC1031" s="21"/>
      <c r="DD1031" s="21"/>
      <c r="DE1031" s="21"/>
      <c r="DF1031" s="21"/>
      <c r="DG1031" s="21"/>
      <c r="DH1031" s="21"/>
      <c r="DI1031" s="21"/>
      <c r="DJ1031" s="21"/>
      <c r="DK1031" s="21"/>
      <c r="DL1031" s="21"/>
      <c r="DM1031" s="21"/>
      <c r="DN1031" s="21"/>
      <c r="DO1031" s="21"/>
      <c r="DP1031" s="21"/>
      <c r="DQ1031" s="21"/>
      <c r="DR1031" s="21"/>
      <c r="DS1031" s="21"/>
      <c r="DT1031" s="21"/>
      <c r="DU1031" s="21"/>
      <c r="DV1031" s="21"/>
    </row>
  </sheetData>
  <mergeCells count="20">
    <mergeCell ref="Y1:AI1"/>
    <mergeCell ref="Y2:AI2"/>
    <mergeCell ref="AK2:AU2"/>
    <mergeCell ref="AK1:AU1"/>
    <mergeCell ref="A1:K1"/>
    <mergeCell ref="A2:K2"/>
    <mergeCell ref="M1:W1"/>
    <mergeCell ref="M2:W2"/>
    <mergeCell ref="Y4:AI4"/>
    <mergeCell ref="AK4:AU4"/>
    <mergeCell ref="Y3:AI3"/>
    <mergeCell ref="AK3:AU3"/>
    <mergeCell ref="M62:W62"/>
    <mergeCell ref="M63:W63"/>
    <mergeCell ref="M64:W64"/>
    <mergeCell ref="M65:W65"/>
    <mergeCell ref="A3:K3"/>
    <mergeCell ref="M3:W3"/>
    <mergeCell ref="A4:K4"/>
    <mergeCell ref="M4:W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25" zoomScale="85" zoomScaleNormal="85" workbookViewId="0">
      <selection activeCell="K43" sqref="K43"/>
    </sheetView>
  </sheetViews>
  <sheetFormatPr baseColWidth="10" defaultColWidth="11.42578125" defaultRowHeight="15"/>
  <cols>
    <col min="1" max="1" width="29.5703125" style="256" bestFit="1" customWidth="1"/>
    <col min="2" max="9" width="12.7109375" style="256" bestFit="1" customWidth="1"/>
    <col min="10" max="10" width="13.28515625" style="256" bestFit="1" customWidth="1"/>
    <col min="11" max="13" width="12.7109375" style="256" bestFit="1" customWidth="1"/>
    <col min="14" max="14" width="18.42578125" style="256" bestFit="1" customWidth="1"/>
    <col min="15" max="15" width="17.5703125" style="256" customWidth="1"/>
    <col min="16" max="16384" width="11.42578125" style="256"/>
  </cols>
  <sheetData>
    <row r="1" spans="1:15" ht="15" customHeight="1">
      <c r="A1" s="495" t="s">
        <v>110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</row>
    <row r="2" spans="1:15" ht="15" customHeight="1">
      <c r="A2" s="491" t="s">
        <v>126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</row>
    <row r="3" spans="1:15">
      <c r="A3" s="495" t="s">
        <v>295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</row>
    <row r="4" spans="1:15" ht="15.75" thickBot="1">
      <c r="A4" s="496" t="s">
        <v>296</v>
      </c>
      <c r="B4" s="496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6"/>
    </row>
    <row r="5" spans="1:15" ht="51.75" thickTop="1">
      <c r="A5" s="257" t="s">
        <v>0</v>
      </c>
      <c r="B5" s="258" t="s">
        <v>297</v>
      </c>
      <c r="C5" s="259" t="s">
        <v>298</v>
      </c>
      <c r="D5" s="259" t="s">
        <v>299</v>
      </c>
      <c r="E5" s="259" t="s">
        <v>300</v>
      </c>
      <c r="F5" s="259" t="s">
        <v>301</v>
      </c>
      <c r="G5" s="259" t="s">
        <v>302</v>
      </c>
      <c r="H5" s="259" t="s">
        <v>303</v>
      </c>
      <c r="I5" s="259" t="s">
        <v>304</v>
      </c>
      <c r="J5" s="259" t="s">
        <v>305</v>
      </c>
      <c r="K5" s="259" t="s">
        <v>306</v>
      </c>
      <c r="L5" s="259" t="s">
        <v>307</v>
      </c>
      <c r="M5" s="260" t="s">
        <v>308</v>
      </c>
      <c r="N5" s="259" t="s">
        <v>309</v>
      </c>
      <c r="O5" s="261" t="s">
        <v>310</v>
      </c>
    </row>
    <row r="6" spans="1:15">
      <c r="A6" s="262" t="s">
        <v>1</v>
      </c>
      <c r="B6" s="263">
        <v>0</v>
      </c>
      <c r="C6" s="264">
        <v>0</v>
      </c>
      <c r="D6" s="264">
        <v>0</v>
      </c>
      <c r="E6" s="264">
        <v>0</v>
      </c>
      <c r="F6" s="264">
        <v>149819</v>
      </c>
      <c r="G6" s="264">
        <v>68714</v>
      </c>
      <c r="H6" s="264">
        <v>0</v>
      </c>
      <c r="I6" s="264">
        <v>77156</v>
      </c>
      <c r="J6" s="264">
        <v>0</v>
      </c>
      <c r="K6" s="264">
        <v>0</v>
      </c>
      <c r="L6" s="264">
        <v>0</v>
      </c>
      <c r="M6" s="265">
        <v>0</v>
      </c>
      <c r="N6" s="266">
        <f>SUM(B6:M6)</f>
        <v>295689</v>
      </c>
      <c r="O6" s="267">
        <f>N6/$N$57</f>
        <v>4.4572328389266239E-4</v>
      </c>
    </row>
    <row r="7" spans="1:15">
      <c r="A7" s="262" t="s">
        <v>2</v>
      </c>
      <c r="B7" s="263">
        <v>0</v>
      </c>
      <c r="C7" s="264">
        <v>352413</v>
      </c>
      <c r="D7" s="264">
        <v>0</v>
      </c>
      <c r="E7" s="264">
        <v>0</v>
      </c>
      <c r="F7" s="264">
        <v>375612</v>
      </c>
      <c r="G7" s="264">
        <v>197933</v>
      </c>
      <c r="H7" s="264">
        <v>227490</v>
      </c>
      <c r="I7" s="264">
        <v>665</v>
      </c>
      <c r="J7" s="264">
        <v>0</v>
      </c>
      <c r="K7" s="264">
        <v>229385</v>
      </c>
      <c r="L7" s="264">
        <v>228635</v>
      </c>
      <c r="M7" s="265">
        <v>0</v>
      </c>
      <c r="N7" s="266">
        <f t="shared" ref="N7:N56" si="0">SUM(B7:M7)</f>
        <v>1612133</v>
      </c>
      <c r="O7" s="267">
        <f t="shared" ref="O7:O56" si="1">N7/$N$57</f>
        <v>2.430138472624039E-3</v>
      </c>
    </row>
    <row r="8" spans="1:15">
      <c r="A8" s="262" t="s">
        <v>3</v>
      </c>
      <c r="B8" s="263">
        <v>0</v>
      </c>
      <c r="C8" s="264">
        <v>0</v>
      </c>
      <c r="D8" s="264">
        <v>0</v>
      </c>
      <c r="E8" s="264">
        <v>0</v>
      </c>
      <c r="F8" s="264">
        <v>0</v>
      </c>
      <c r="G8" s="264">
        <v>-3691</v>
      </c>
      <c r="H8" s="264">
        <v>0</v>
      </c>
      <c r="I8" s="264">
        <v>0</v>
      </c>
      <c r="J8" s="264">
        <v>0</v>
      </c>
      <c r="K8" s="264">
        <v>0</v>
      </c>
      <c r="L8" s="264">
        <v>0</v>
      </c>
      <c r="M8" s="265">
        <v>0</v>
      </c>
      <c r="N8" s="266">
        <f t="shared" si="0"/>
        <v>-3691</v>
      </c>
      <c r="O8" s="267">
        <f t="shared" si="1"/>
        <v>-5.5638344370193575E-6</v>
      </c>
    </row>
    <row r="9" spans="1:15">
      <c r="A9" s="262" t="s">
        <v>4</v>
      </c>
      <c r="B9" s="263">
        <v>0</v>
      </c>
      <c r="C9" s="264">
        <v>2290683</v>
      </c>
      <c r="D9" s="264">
        <v>705545</v>
      </c>
      <c r="E9" s="264">
        <v>0</v>
      </c>
      <c r="F9" s="264">
        <v>1470573</v>
      </c>
      <c r="G9" s="264">
        <v>629383</v>
      </c>
      <c r="H9" s="264">
        <v>681121</v>
      </c>
      <c r="I9" s="264">
        <v>747116</v>
      </c>
      <c r="J9" s="264">
        <v>739833</v>
      </c>
      <c r="K9" s="264">
        <v>1388477</v>
      </c>
      <c r="L9" s="264">
        <v>0</v>
      </c>
      <c r="M9" s="265">
        <v>749742</v>
      </c>
      <c r="N9" s="266">
        <f t="shared" si="0"/>
        <v>9402473</v>
      </c>
      <c r="O9" s="267">
        <f t="shared" si="1"/>
        <v>1.4173341390014823E-2</v>
      </c>
    </row>
    <row r="10" spans="1:15">
      <c r="A10" s="262" t="s">
        <v>5</v>
      </c>
      <c r="B10" s="263">
        <v>80170</v>
      </c>
      <c r="C10" s="264">
        <v>157316</v>
      </c>
      <c r="D10" s="264">
        <v>19325</v>
      </c>
      <c r="E10" s="264">
        <v>12488</v>
      </c>
      <c r="F10" s="264">
        <v>16500</v>
      </c>
      <c r="G10" s="264">
        <v>-3913</v>
      </c>
      <c r="H10" s="264">
        <v>16209</v>
      </c>
      <c r="I10" s="264">
        <v>9272</v>
      </c>
      <c r="J10" s="264">
        <v>13424</v>
      </c>
      <c r="K10" s="264">
        <v>11362</v>
      </c>
      <c r="L10" s="264">
        <v>197385</v>
      </c>
      <c r="M10" s="265">
        <v>231546</v>
      </c>
      <c r="N10" s="266">
        <f t="shared" si="0"/>
        <v>761084</v>
      </c>
      <c r="O10" s="267">
        <f t="shared" si="1"/>
        <v>1.1472623594322516E-3</v>
      </c>
    </row>
    <row r="11" spans="1:15">
      <c r="A11" s="262" t="s">
        <v>6</v>
      </c>
      <c r="B11" s="263">
        <v>3692534</v>
      </c>
      <c r="C11" s="264">
        <v>5952713</v>
      </c>
      <c r="D11" s="264">
        <v>3682509</v>
      </c>
      <c r="E11" s="264">
        <v>3235914</v>
      </c>
      <c r="F11" s="264">
        <v>13086181</v>
      </c>
      <c r="G11" s="264">
        <v>-912916</v>
      </c>
      <c r="H11" s="264">
        <v>3612426</v>
      </c>
      <c r="I11" s="264">
        <v>3537355</v>
      </c>
      <c r="J11" s="264">
        <v>0</v>
      </c>
      <c r="K11" s="264">
        <v>-719270</v>
      </c>
      <c r="L11" s="264">
        <v>4483761</v>
      </c>
      <c r="M11" s="265">
        <v>3678350</v>
      </c>
      <c r="N11" s="266">
        <f t="shared" si="0"/>
        <v>43329557</v>
      </c>
      <c r="O11" s="267">
        <f t="shared" si="1"/>
        <v>6.5315221180545419E-2</v>
      </c>
    </row>
    <row r="12" spans="1:15">
      <c r="A12" s="262" t="s">
        <v>7</v>
      </c>
      <c r="B12" s="263">
        <v>1915366</v>
      </c>
      <c r="C12" s="264">
        <v>178369</v>
      </c>
      <c r="D12" s="264">
        <v>0</v>
      </c>
      <c r="E12" s="264">
        <v>0</v>
      </c>
      <c r="F12" s="264">
        <v>0</v>
      </c>
      <c r="G12" s="264">
        <v>-11518</v>
      </c>
      <c r="H12" s="264">
        <v>0</v>
      </c>
      <c r="I12" s="264">
        <v>0</v>
      </c>
      <c r="J12" s="264">
        <v>0</v>
      </c>
      <c r="K12" s="264">
        <v>-73472</v>
      </c>
      <c r="L12" s="264">
        <v>0</v>
      </c>
      <c r="M12" s="265">
        <v>0</v>
      </c>
      <c r="N12" s="266">
        <f t="shared" si="0"/>
        <v>2008745</v>
      </c>
      <c r="O12" s="267">
        <f t="shared" si="1"/>
        <v>3.0279936619318475E-3</v>
      </c>
    </row>
    <row r="13" spans="1:15">
      <c r="A13" s="262" t="s">
        <v>8</v>
      </c>
      <c r="B13" s="263">
        <v>0</v>
      </c>
      <c r="C13" s="264">
        <v>0</v>
      </c>
      <c r="D13" s="264">
        <v>0</v>
      </c>
      <c r="E13" s="264">
        <v>0</v>
      </c>
      <c r="F13" s="264">
        <v>0</v>
      </c>
      <c r="G13" s="264">
        <v>0</v>
      </c>
      <c r="H13" s="264">
        <v>0</v>
      </c>
      <c r="I13" s="264">
        <v>0</v>
      </c>
      <c r="J13" s="264">
        <v>0</v>
      </c>
      <c r="K13" s="264">
        <v>0</v>
      </c>
      <c r="L13" s="264">
        <v>0</v>
      </c>
      <c r="M13" s="265">
        <v>0</v>
      </c>
      <c r="N13" s="266">
        <f t="shared" si="0"/>
        <v>0</v>
      </c>
      <c r="O13" s="267">
        <f t="shared" si="1"/>
        <v>0</v>
      </c>
    </row>
    <row r="14" spans="1:15">
      <c r="A14" s="262" t="s">
        <v>9</v>
      </c>
      <c r="B14" s="263">
        <v>0</v>
      </c>
      <c r="C14" s="264">
        <v>-39949</v>
      </c>
      <c r="D14" s="264">
        <v>0</v>
      </c>
      <c r="E14" s="264">
        <v>0</v>
      </c>
      <c r="F14" s="264">
        <v>0</v>
      </c>
      <c r="G14" s="264">
        <v>-677692</v>
      </c>
      <c r="H14" s="264">
        <v>0</v>
      </c>
      <c r="I14" s="264">
        <v>0</v>
      </c>
      <c r="J14" s="264">
        <v>0</v>
      </c>
      <c r="K14" s="264">
        <v>-581341</v>
      </c>
      <c r="L14" s="264">
        <v>0</v>
      </c>
      <c r="M14" s="265">
        <v>0</v>
      </c>
      <c r="N14" s="266">
        <f t="shared" si="0"/>
        <v>-1298982</v>
      </c>
      <c r="O14" s="267">
        <f t="shared" si="1"/>
        <v>-1.9580928704059277E-3</v>
      </c>
    </row>
    <row r="15" spans="1:15">
      <c r="A15" s="262" t="s">
        <v>10</v>
      </c>
      <c r="B15" s="263">
        <v>1211005</v>
      </c>
      <c r="C15" s="264">
        <v>366732</v>
      </c>
      <c r="D15" s="264">
        <v>281179</v>
      </c>
      <c r="E15" s="264">
        <v>141170</v>
      </c>
      <c r="F15" s="264">
        <v>0</v>
      </c>
      <c r="G15" s="264">
        <v>573731</v>
      </c>
      <c r="H15" s="264">
        <v>1266405</v>
      </c>
      <c r="I15" s="264">
        <v>6167</v>
      </c>
      <c r="J15" s="264">
        <v>351166</v>
      </c>
      <c r="K15" s="264">
        <v>3795</v>
      </c>
      <c r="L15" s="264">
        <v>0</v>
      </c>
      <c r="M15" s="265">
        <v>0</v>
      </c>
      <c r="N15" s="266">
        <f t="shared" si="0"/>
        <v>4201350</v>
      </c>
      <c r="O15" s="267">
        <f t="shared" si="1"/>
        <v>6.3331389357819774E-3</v>
      </c>
    </row>
    <row r="16" spans="1:15">
      <c r="A16" s="262" t="s">
        <v>311</v>
      </c>
      <c r="B16" s="263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5">
        <v>0</v>
      </c>
      <c r="N16" s="266">
        <f t="shared" si="0"/>
        <v>0</v>
      </c>
      <c r="O16" s="267">
        <f t="shared" si="1"/>
        <v>0</v>
      </c>
    </row>
    <row r="17" spans="1:15">
      <c r="A17" s="262" t="s">
        <v>12</v>
      </c>
      <c r="B17" s="263">
        <v>0</v>
      </c>
      <c r="C17" s="264">
        <v>-4645</v>
      </c>
      <c r="D17" s="264">
        <v>0</v>
      </c>
      <c r="E17" s="264">
        <v>0</v>
      </c>
      <c r="F17" s="264">
        <v>1399715</v>
      </c>
      <c r="G17" s="264">
        <v>-7267</v>
      </c>
      <c r="H17" s="264">
        <v>0</v>
      </c>
      <c r="I17" s="264">
        <v>814976</v>
      </c>
      <c r="J17" s="264">
        <v>0</v>
      </c>
      <c r="K17" s="264">
        <v>0</v>
      </c>
      <c r="L17" s="264">
        <v>0</v>
      </c>
      <c r="M17" s="265">
        <v>0</v>
      </c>
      <c r="N17" s="266">
        <f t="shared" si="0"/>
        <v>2202779</v>
      </c>
      <c r="O17" s="267">
        <f t="shared" si="1"/>
        <v>3.3204816194372972E-3</v>
      </c>
    </row>
    <row r="18" spans="1:15">
      <c r="A18" s="262" t="s">
        <v>13</v>
      </c>
      <c r="B18" s="263">
        <v>0</v>
      </c>
      <c r="C18" s="264">
        <v>0</v>
      </c>
      <c r="D18" s="264">
        <v>0</v>
      </c>
      <c r="E18" s="264">
        <v>0</v>
      </c>
      <c r="F18" s="264">
        <v>0</v>
      </c>
      <c r="G18" s="264">
        <v>0</v>
      </c>
      <c r="H18" s="264">
        <v>0</v>
      </c>
      <c r="I18" s="264">
        <v>0</v>
      </c>
      <c r="J18" s="264">
        <v>0</v>
      </c>
      <c r="K18" s="264">
        <v>0</v>
      </c>
      <c r="L18" s="264">
        <v>0</v>
      </c>
      <c r="M18" s="265">
        <v>0</v>
      </c>
      <c r="N18" s="266">
        <f t="shared" si="0"/>
        <v>0</v>
      </c>
      <c r="O18" s="267">
        <f t="shared" si="1"/>
        <v>0</v>
      </c>
    </row>
    <row r="19" spans="1:15">
      <c r="A19" s="262" t="s">
        <v>14</v>
      </c>
      <c r="B19" s="263">
        <v>0</v>
      </c>
      <c r="C19" s="264">
        <v>0</v>
      </c>
      <c r="D19" s="264">
        <v>0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>
        <v>0</v>
      </c>
      <c r="K19" s="264">
        <v>0</v>
      </c>
      <c r="L19" s="264">
        <v>0</v>
      </c>
      <c r="M19" s="265">
        <v>0</v>
      </c>
      <c r="N19" s="266">
        <f t="shared" si="0"/>
        <v>0</v>
      </c>
      <c r="O19" s="267">
        <f t="shared" si="1"/>
        <v>0</v>
      </c>
    </row>
    <row r="20" spans="1:15">
      <c r="A20" s="262" t="s">
        <v>15</v>
      </c>
      <c r="B20" s="263">
        <v>0</v>
      </c>
      <c r="C20" s="264">
        <v>0</v>
      </c>
      <c r="D20" s="264">
        <v>0</v>
      </c>
      <c r="E20" s="264">
        <v>164103</v>
      </c>
      <c r="F20" s="264">
        <v>0</v>
      </c>
      <c r="G20" s="264">
        <v>0</v>
      </c>
      <c r="H20" s="264">
        <v>0</v>
      </c>
      <c r="I20" s="264">
        <v>0</v>
      </c>
      <c r="J20" s="264">
        <v>0</v>
      </c>
      <c r="K20" s="264">
        <v>7113</v>
      </c>
      <c r="L20" s="264">
        <v>0</v>
      </c>
      <c r="M20" s="265">
        <v>0</v>
      </c>
      <c r="N20" s="266">
        <f t="shared" si="0"/>
        <v>171216</v>
      </c>
      <c r="O20" s="267">
        <f t="shared" si="1"/>
        <v>2.5809197425323934E-4</v>
      </c>
    </row>
    <row r="21" spans="1:15">
      <c r="A21" s="262" t="s">
        <v>16</v>
      </c>
      <c r="B21" s="263">
        <v>222510</v>
      </c>
      <c r="C21" s="264">
        <v>213547</v>
      </c>
      <c r="D21" s="264">
        <v>334217</v>
      </c>
      <c r="E21" s="264">
        <v>95572</v>
      </c>
      <c r="F21" s="264">
        <v>92790</v>
      </c>
      <c r="G21" s="264">
        <v>100663</v>
      </c>
      <c r="H21" s="264">
        <v>137537</v>
      </c>
      <c r="I21" s="264">
        <v>0</v>
      </c>
      <c r="J21" s="264">
        <v>134116</v>
      </c>
      <c r="K21" s="264">
        <v>85672</v>
      </c>
      <c r="L21" s="264">
        <v>298643</v>
      </c>
      <c r="M21" s="265">
        <v>87950</v>
      </c>
      <c r="N21" s="266">
        <f t="shared" si="0"/>
        <v>1803217</v>
      </c>
      <c r="O21" s="267">
        <f t="shared" si="1"/>
        <v>2.7181795833158317E-3</v>
      </c>
    </row>
    <row r="22" spans="1:15">
      <c r="A22" s="262" t="s">
        <v>17</v>
      </c>
      <c r="B22" s="263">
        <v>262384</v>
      </c>
      <c r="C22" s="264">
        <v>3283596</v>
      </c>
      <c r="D22" s="264">
        <v>678151</v>
      </c>
      <c r="E22" s="264">
        <v>254742</v>
      </c>
      <c r="F22" s="264">
        <v>301554</v>
      </c>
      <c r="G22" s="264">
        <v>742501</v>
      </c>
      <c r="H22" s="264">
        <v>487917</v>
      </c>
      <c r="I22" s="264">
        <v>37208</v>
      </c>
      <c r="J22" s="264">
        <v>1010598</v>
      </c>
      <c r="K22" s="264">
        <v>257903</v>
      </c>
      <c r="L22" s="264">
        <v>1892690</v>
      </c>
      <c r="M22" s="265">
        <v>769964</v>
      </c>
      <c r="N22" s="266">
        <f t="shared" si="0"/>
        <v>9979208</v>
      </c>
      <c r="O22" s="267">
        <f t="shared" si="1"/>
        <v>1.5042715016141715E-2</v>
      </c>
    </row>
    <row r="23" spans="1:15">
      <c r="A23" s="262" t="s">
        <v>18</v>
      </c>
      <c r="B23" s="263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-158282</v>
      </c>
      <c r="H23" s="264">
        <v>592293</v>
      </c>
      <c r="I23" s="264">
        <v>0</v>
      </c>
      <c r="J23" s="264">
        <v>0</v>
      </c>
      <c r="K23" s="264">
        <v>-30223</v>
      </c>
      <c r="L23" s="264">
        <v>0</v>
      </c>
      <c r="M23" s="265">
        <v>0</v>
      </c>
      <c r="N23" s="266">
        <f t="shared" si="0"/>
        <v>403788</v>
      </c>
      <c r="O23" s="267">
        <f t="shared" si="1"/>
        <v>6.0867233260774103E-4</v>
      </c>
    </row>
    <row r="24" spans="1:15">
      <c r="A24" s="262" t="s">
        <v>19</v>
      </c>
      <c r="B24" s="263">
        <v>0</v>
      </c>
      <c r="C24" s="264">
        <v>0</v>
      </c>
      <c r="D24" s="264">
        <v>0</v>
      </c>
      <c r="E24" s="264">
        <v>0</v>
      </c>
      <c r="F24" s="264">
        <v>0</v>
      </c>
      <c r="G24" s="264">
        <v>0</v>
      </c>
      <c r="H24" s="264">
        <v>0</v>
      </c>
      <c r="I24" s="264">
        <v>0</v>
      </c>
      <c r="J24" s="264">
        <v>0</v>
      </c>
      <c r="K24" s="264">
        <v>0</v>
      </c>
      <c r="L24" s="264">
        <v>0</v>
      </c>
      <c r="M24" s="265">
        <v>0</v>
      </c>
      <c r="N24" s="266">
        <f t="shared" si="0"/>
        <v>0</v>
      </c>
      <c r="O24" s="267">
        <f t="shared" si="1"/>
        <v>0</v>
      </c>
    </row>
    <row r="25" spans="1:15">
      <c r="A25" s="262" t="s">
        <v>20</v>
      </c>
      <c r="B25" s="263">
        <v>0</v>
      </c>
      <c r="C25" s="264">
        <v>0</v>
      </c>
      <c r="D25" s="264">
        <v>11809300</v>
      </c>
      <c r="E25" s="264">
        <v>156299</v>
      </c>
      <c r="F25" s="264">
        <v>5547971</v>
      </c>
      <c r="G25" s="264">
        <v>65326</v>
      </c>
      <c r="H25" s="264">
        <v>5734358</v>
      </c>
      <c r="I25" s="264">
        <v>9991635</v>
      </c>
      <c r="J25" s="264">
        <v>2956638</v>
      </c>
      <c r="K25" s="264">
        <v>-73778</v>
      </c>
      <c r="L25" s="264">
        <v>3160997</v>
      </c>
      <c r="M25" s="265">
        <v>22905283</v>
      </c>
      <c r="N25" s="266">
        <f t="shared" si="0"/>
        <v>62254029</v>
      </c>
      <c r="O25" s="267">
        <f t="shared" si="1"/>
        <v>9.384207813421884E-2</v>
      </c>
    </row>
    <row r="26" spans="1:15">
      <c r="A26" s="262" t="s">
        <v>21</v>
      </c>
      <c r="B26" s="263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-160190</v>
      </c>
      <c r="H26" s="264">
        <v>462215</v>
      </c>
      <c r="I26" s="264">
        <v>1681976</v>
      </c>
      <c r="J26" s="264">
        <v>340054</v>
      </c>
      <c r="K26" s="264">
        <v>613290</v>
      </c>
      <c r="L26" s="264">
        <v>0</v>
      </c>
      <c r="M26" s="265">
        <v>0</v>
      </c>
      <c r="N26" s="266">
        <f t="shared" si="0"/>
        <v>2937345</v>
      </c>
      <c r="O26" s="267">
        <f t="shared" si="1"/>
        <v>4.4277705945290234E-3</v>
      </c>
    </row>
    <row r="27" spans="1:15">
      <c r="A27" s="262" t="s">
        <v>22</v>
      </c>
      <c r="B27" s="263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5">
        <v>0</v>
      </c>
      <c r="N27" s="266">
        <f t="shared" si="0"/>
        <v>0</v>
      </c>
      <c r="O27" s="267">
        <f t="shared" si="1"/>
        <v>0</v>
      </c>
    </row>
    <row r="28" spans="1:15">
      <c r="A28" s="262" t="s">
        <v>23</v>
      </c>
      <c r="B28" s="263">
        <v>0</v>
      </c>
      <c r="C28" s="264">
        <v>0</v>
      </c>
      <c r="D28" s="264">
        <v>0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>
        <v>0</v>
      </c>
      <c r="K28" s="264">
        <v>0</v>
      </c>
      <c r="L28" s="264">
        <v>0</v>
      </c>
      <c r="M28" s="265">
        <v>0</v>
      </c>
      <c r="N28" s="266">
        <f t="shared" si="0"/>
        <v>0</v>
      </c>
      <c r="O28" s="267">
        <f t="shared" si="1"/>
        <v>0</v>
      </c>
    </row>
    <row r="29" spans="1:15">
      <c r="A29" s="262" t="s">
        <v>24</v>
      </c>
      <c r="B29" s="263">
        <v>0</v>
      </c>
      <c r="C29" s="264">
        <v>0</v>
      </c>
      <c r="D29" s="264">
        <v>0</v>
      </c>
      <c r="E29" s="264">
        <v>0</v>
      </c>
      <c r="F29" s="264">
        <v>972015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5">
        <v>0</v>
      </c>
      <c r="N29" s="266">
        <f t="shared" si="0"/>
        <v>972015</v>
      </c>
      <c r="O29" s="267">
        <f t="shared" si="1"/>
        <v>1.4652209510429073E-3</v>
      </c>
    </row>
    <row r="30" spans="1:15">
      <c r="A30" s="262" t="s">
        <v>25</v>
      </c>
      <c r="B30" s="263">
        <v>5902765</v>
      </c>
      <c r="C30" s="264">
        <v>-339987</v>
      </c>
      <c r="D30" s="264">
        <v>27502123</v>
      </c>
      <c r="E30" s="264">
        <v>5448216</v>
      </c>
      <c r="F30" s="264">
        <v>9722427</v>
      </c>
      <c r="G30" s="264">
        <v>3326855</v>
      </c>
      <c r="H30" s="264">
        <v>5323837</v>
      </c>
      <c r="I30" s="264">
        <v>5161717</v>
      </c>
      <c r="J30" s="264">
        <v>5355657</v>
      </c>
      <c r="K30" s="264">
        <v>3898128</v>
      </c>
      <c r="L30" s="264">
        <v>5171639</v>
      </c>
      <c r="M30" s="265">
        <v>5101292</v>
      </c>
      <c r="N30" s="266">
        <f t="shared" si="0"/>
        <v>81574669</v>
      </c>
      <c r="O30" s="267">
        <f t="shared" si="1"/>
        <v>0.12296612098906948</v>
      </c>
    </row>
    <row r="31" spans="1:15">
      <c r="A31" s="262" t="s">
        <v>26</v>
      </c>
      <c r="B31" s="263">
        <v>267356</v>
      </c>
      <c r="C31" s="264">
        <v>89268</v>
      </c>
      <c r="D31" s="264">
        <v>289588</v>
      </c>
      <c r="E31" s="264">
        <v>0</v>
      </c>
      <c r="F31" s="264">
        <v>688867</v>
      </c>
      <c r="G31" s="264">
        <v>43835</v>
      </c>
      <c r="H31" s="264">
        <v>45387</v>
      </c>
      <c r="I31" s="264">
        <v>103974</v>
      </c>
      <c r="J31" s="264">
        <v>0</v>
      </c>
      <c r="K31" s="264">
        <v>-3168</v>
      </c>
      <c r="L31" s="264">
        <v>0</v>
      </c>
      <c r="M31" s="265">
        <v>0</v>
      </c>
      <c r="N31" s="266">
        <f t="shared" si="0"/>
        <v>1525107</v>
      </c>
      <c r="O31" s="267">
        <f t="shared" si="1"/>
        <v>2.298954984215465E-3</v>
      </c>
    </row>
    <row r="32" spans="1:15">
      <c r="A32" s="262" t="s">
        <v>27</v>
      </c>
      <c r="B32" s="263">
        <v>717608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210343</v>
      </c>
      <c r="J32" s="264">
        <v>0</v>
      </c>
      <c r="K32" s="264">
        <v>0</v>
      </c>
      <c r="L32" s="264">
        <v>0</v>
      </c>
      <c r="M32" s="265">
        <v>0</v>
      </c>
      <c r="N32" s="266">
        <f t="shared" si="0"/>
        <v>927951</v>
      </c>
      <c r="O32" s="267">
        <f t="shared" si="1"/>
        <v>1.3987986262981712E-3</v>
      </c>
    </row>
    <row r="33" spans="1:15">
      <c r="A33" s="262" t="s">
        <v>28</v>
      </c>
      <c r="B33" s="263">
        <v>0</v>
      </c>
      <c r="C33" s="264">
        <v>104618</v>
      </c>
      <c r="D33" s="264">
        <v>49764</v>
      </c>
      <c r="E33" s="264">
        <v>0</v>
      </c>
      <c r="F33" s="264">
        <v>99273</v>
      </c>
      <c r="G33" s="264">
        <v>47365</v>
      </c>
      <c r="H33" s="264">
        <v>50858</v>
      </c>
      <c r="I33" s="264">
        <v>0</v>
      </c>
      <c r="J33" s="264">
        <v>0</v>
      </c>
      <c r="K33" s="264">
        <v>133055</v>
      </c>
      <c r="L33" s="264">
        <v>214969</v>
      </c>
      <c r="M33" s="265">
        <v>58721</v>
      </c>
      <c r="N33" s="266">
        <f t="shared" si="0"/>
        <v>758623</v>
      </c>
      <c r="O33" s="267">
        <f t="shared" si="1"/>
        <v>1.1435526340056721E-3</v>
      </c>
    </row>
    <row r="34" spans="1:15">
      <c r="A34" s="262" t="s">
        <v>29</v>
      </c>
      <c r="B34" s="263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-1011</v>
      </c>
      <c r="H34" s="264">
        <v>0</v>
      </c>
      <c r="I34" s="264">
        <v>0</v>
      </c>
      <c r="J34" s="264">
        <v>0</v>
      </c>
      <c r="K34" s="264">
        <v>-2051</v>
      </c>
      <c r="L34" s="264">
        <v>37952</v>
      </c>
      <c r="M34" s="265">
        <v>38989</v>
      </c>
      <c r="N34" s="266">
        <f t="shared" si="0"/>
        <v>73879</v>
      </c>
      <c r="O34" s="267">
        <f t="shared" si="1"/>
        <v>1.1136562567666029E-4</v>
      </c>
    </row>
    <row r="35" spans="1:15">
      <c r="A35" s="262" t="s">
        <v>30</v>
      </c>
      <c r="B35" s="263">
        <v>0</v>
      </c>
      <c r="C35" s="264">
        <v>46511</v>
      </c>
      <c r="D35" s="264">
        <v>0</v>
      </c>
      <c r="E35" s="264">
        <v>0</v>
      </c>
      <c r="F35" s="264">
        <v>501938</v>
      </c>
      <c r="G35" s="264">
        <v>-5328</v>
      </c>
      <c r="H35" s="264">
        <v>88466</v>
      </c>
      <c r="I35" s="264">
        <v>0</v>
      </c>
      <c r="J35" s="264">
        <v>0</v>
      </c>
      <c r="K35" s="264">
        <v>-4611</v>
      </c>
      <c r="L35" s="264">
        <v>102015</v>
      </c>
      <c r="M35" s="265">
        <v>0</v>
      </c>
      <c r="N35" s="266">
        <f t="shared" si="0"/>
        <v>728991</v>
      </c>
      <c r="O35" s="267">
        <f t="shared" si="1"/>
        <v>1.0988851883167647E-3</v>
      </c>
    </row>
    <row r="36" spans="1:15">
      <c r="A36" s="262" t="s">
        <v>31</v>
      </c>
      <c r="B36" s="263">
        <v>0</v>
      </c>
      <c r="C36" s="264">
        <v>-26859</v>
      </c>
      <c r="D36" s="264">
        <v>0</v>
      </c>
      <c r="E36" s="264">
        <v>0</v>
      </c>
      <c r="F36" s="264">
        <v>0</v>
      </c>
      <c r="G36" s="264">
        <v>-354928</v>
      </c>
      <c r="H36" s="264">
        <v>0</v>
      </c>
      <c r="I36" s="264">
        <v>0</v>
      </c>
      <c r="J36" s="264">
        <v>0</v>
      </c>
      <c r="K36" s="264">
        <v>-88365</v>
      </c>
      <c r="L36" s="264">
        <v>0</v>
      </c>
      <c r="M36" s="265">
        <v>0</v>
      </c>
      <c r="N36" s="266">
        <f t="shared" si="0"/>
        <v>-470152</v>
      </c>
      <c r="O36" s="267">
        <f t="shared" si="1"/>
        <v>-7.0870980445232319E-4</v>
      </c>
    </row>
    <row r="37" spans="1:15">
      <c r="A37" s="262" t="s">
        <v>32</v>
      </c>
      <c r="B37" s="263">
        <v>0</v>
      </c>
      <c r="C37" s="264">
        <v>0</v>
      </c>
      <c r="D37" s="264">
        <v>77457</v>
      </c>
      <c r="E37" s="264">
        <v>69616</v>
      </c>
      <c r="F37" s="264">
        <v>78250</v>
      </c>
      <c r="G37" s="264">
        <v>3716</v>
      </c>
      <c r="H37" s="264">
        <v>81635</v>
      </c>
      <c r="I37" s="264">
        <v>81308</v>
      </c>
      <c r="J37" s="264">
        <v>0</v>
      </c>
      <c r="K37" s="264">
        <v>85139</v>
      </c>
      <c r="L37" s="264">
        <v>0</v>
      </c>
      <c r="M37" s="265">
        <v>118535</v>
      </c>
      <c r="N37" s="266">
        <f t="shared" si="0"/>
        <v>595656</v>
      </c>
      <c r="O37" s="267">
        <f t="shared" si="1"/>
        <v>8.978952493679768E-4</v>
      </c>
    </row>
    <row r="38" spans="1:15">
      <c r="A38" s="262" t="s">
        <v>33</v>
      </c>
      <c r="B38" s="263">
        <v>3132587</v>
      </c>
      <c r="C38" s="264">
        <v>834680</v>
      </c>
      <c r="D38" s="264">
        <v>814894</v>
      </c>
      <c r="E38" s="264">
        <v>954284</v>
      </c>
      <c r="F38" s="264">
        <v>784085</v>
      </c>
      <c r="G38" s="264">
        <v>660605</v>
      </c>
      <c r="H38" s="264">
        <v>821581</v>
      </c>
      <c r="I38" s="264">
        <v>837655</v>
      </c>
      <c r="J38" s="264">
        <v>823528</v>
      </c>
      <c r="K38" s="264">
        <v>-55642</v>
      </c>
      <c r="L38" s="264">
        <v>251681</v>
      </c>
      <c r="M38" s="265">
        <v>1168988</v>
      </c>
      <c r="N38" s="266">
        <f t="shared" si="0"/>
        <v>11028926</v>
      </c>
      <c r="O38" s="267">
        <f t="shared" si="1"/>
        <v>1.6625065912256341E-2</v>
      </c>
    </row>
    <row r="39" spans="1:15">
      <c r="A39" s="262" t="s">
        <v>34</v>
      </c>
      <c r="B39" s="263">
        <v>107339</v>
      </c>
      <c r="C39" s="264">
        <v>0</v>
      </c>
      <c r="D39" s="264">
        <v>202526</v>
      </c>
      <c r="E39" s="264">
        <v>0</v>
      </c>
      <c r="F39" s="264">
        <v>118777</v>
      </c>
      <c r="G39" s="264">
        <v>98024</v>
      </c>
      <c r="H39" s="264">
        <v>104807</v>
      </c>
      <c r="I39" s="264">
        <v>125484</v>
      </c>
      <c r="J39" s="264">
        <v>0</v>
      </c>
      <c r="K39" s="264">
        <v>346135</v>
      </c>
      <c r="L39" s="264">
        <v>267649</v>
      </c>
      <c r="M39" s="265">
        <v>56676</v>
      </c>
      <c r="N39" s="266">
        <f t="shared" si="0"/>
        <v>1427417</v>
      </c>
      <c r="O39" s="267">
        <f t="shared" si="1"/>
        <v>2.1516965214269466E-3</v>
      </c>
    </row>
    <row r="40" spans="1:15">
      <c r="A40" s="262" t="s">
        <v>35</v>
      </c>
      <c r="B40" s="263">
        <v>71571</v>
      </c>
      <c r="C40" s="264">
        <v>266636</v>
      </c>
      <c r="D40" s="264">
        <v>76362</v>
      </c>
      <c r="E40" s="264">
        <v>72336</v>
      </c>
      <c r="F40" s="264">
        <v>73196</v>
      </c>
      <c r="G40" s="264">
        <v>85004</v>
      </c>
      <c r="H40" s="264">
        <v>80149</v>
      </c>
      <c r="I40" s="264">
        <v>72536</v>
      </c>
      <c r="J40" s="264">
        <v>77990</v>
      </c>
      <c r="K40" s="264">
        <v>76917</v>
      </c>
      <c r="L40" s="264">
        <v>106950</v>
      </c>
      <c r="M40" s="265">
        <v>71865</v>
      </c>
      <c r="N40" s="266">
        <f t="shared" si="0"/>
        <v>1131512</v>
      </c>
      <c r="O40" s="267">
        <f t="shared" si="1"/>
        <v>1.7056476379031828E-3</v>
      </c>
    </row>
    <row r="41" spans="1:15">
      <c r="A41" s="262" t="s">
        <v>36</v>
      </c>
      <c r="B41" s="263">
        <v>0</v>
      </c>
      <c r="C41" s="264">
        <v>183813</v>
      </c>
      <c r="D41" s="264">
        <v>0</v>
      </c>
      <c r="E41" s="264">
        <v>456110</v>
      </c>
      <c r="F41" s="264">
        <v>0</v>
      </c>
      <c r="G41" s="264">
        <v>-6386</v>
      </c>
      <c r="H41" s="264">
        <v>255328</v>
      </c>
      <c r="I41" s="264">
        <v>703140</v>
      </c>
      <c r="J41" s="264">
        <v>1564460</v>
      </c>
      <c r="K41" s="264">
        <v>-14882</v>
      </c>
      <c r="L41" s="264">
        <v>329504</v>
      </c>
      <c r="M41" s="265">
        <v>187980</v>
      </c>
      <c r="N41" s="266">
        <f t="shared" si="0"/>
        <v>3659067</v>
      </c>
      <c r="O41" s="267">
        <f t="shared" si="1"/>
        <v>5.5156984508157982E-3</v>
      </c>
    </row>
    <row r="42" spans="1:15">
      <c r="A42" s="262" t="s">
        <v>37</v>
      </c>
      <c r="B42" s="263">
        <v>0</v>
      </c>
      <c r="C42" s="264">
        <v>0</v>
      </c>
      <c r="D42" s="264">
        <v>0</v>
      </c>
      <c r="E42" s="264">
        <v>0</v>
      </c>
      <c r="F42" s="264">
        <v>0</v>
      </c>
      <c r="G42" s="264">
        <v>0</v>
      </c>
      <c r="H42" s="264">
        <v>0</v>
      </c>
      <c r="I42" s="264">
        <v>0</v>
      </c>
      <c r="J42" s="264">
        <v>0</v>
      </c>
      <c r="K42" s="264">
        <v>0</v>
      </c>
      <c r="L42" s="264">
        <v>0</v>
      </c>
      <c r="M42" s="265">
        <v>0</v>
      </c>
      <c r="N42" s="266">
        <f t="shared" si="0"/>
        <v>0</v>
      </c>
      <c r="O42" s="267">
        <f t="shared" si="1"/>
        <v>0</v>
      </c>
    </row>
    <row r="43" spans="1:15">
      <c r="A43" s="262" t="s">
        <v>38</v>
      </c>
      <c r="B43" s="263">
        <v>0</v>
      </c>
      <c r="C43" s="264">
        <v>771677</v>
      </c>
      <c r="D43" s="264">
        <v>789648</v>
      </c>
      <c r="E43" s="264">
        <v>790528</v>
      </c>
      <c r="F43" s="264">
        <v>0</v>
      </c>
      <c r="G43" s="264">
        <v>-113143</v>
      </c>
      <c r="H43" s="264">
        <v>0</v>
      </c>
      <c r="I43" s="264">
        <v>0</v>
      </c>
      <c r="J43" s="264">
        <v>0</v>
      </c>
      <c r="K43" s="264">
        <v>-41806</v>
      </c>
      <c r="L43" s="264">
        <v>0</v>
      </c>
      <c r="M43" s="265">
        <v>0</v>
      </c>
      <c r="N43" s="266">
        <f t="shared" si="0"/>
        <v>2196904</v>
      </c>
      <c r="O43" s="267">
        <f t="shared" si="1"/>
        <v>3.3116256109524721E-3</v>
      </c>
    </row>
    <row r="44" spans="1:15">
      <c r="A44" s="262" t="s">
        <v>39</v>
      </c>
      <c r="B44" s="263">
        <v>3198685</v>
      </c>
      <c r="C44" s="264">
        <v>16604186</v>
      </c>
      <c r="D44" s="264">
        <v>2414337</v>
      </c>
      <c r="E44" s="264">
        <v>38858328</v>
      </c>
      <c r="F44" s="264">
        <v>1393297</v>
      </c>
      <c r="G44" s="264">
        <v>44413709</v>
      </c>
      <c r="H44" s="264">
        <v>8290824</v>
      </c>
      <c r="I44" s="264">
        <v>3910136</v>
      </c>
      <c r="J44" s="264">
        <v>4555040</v>
      </c>
      <c r="K44" s="264">
        <v>8903869</v>
      </c>
      <c r="L44" s="264">
        <v>10385398</v>
      </c>
      <c r="M44" s="265">
        <v>8628614</v>
      </c>
      <c r="N44" s="266">
        <f t="shared" si="0"/>
        <v>151556423</v>
      </c>
      <c r="O44" s="267">
        <f t="shared" si="1"/>
        <v>0.22845701583280212</v>
      </c>
    </row>
    <row r="45" spans="1:15">
      <c r="A45" s="262" t="s">
        <v>40</v>
      </c>
      <c r="B45" s="263">
        <v>24042</v>
      </c>
      <c r="C45" s="264">
        <v>260720</v>
      </c>
      <c r="D45" s="264">
        <v>25370</v>
      </c>
      <c r="E45" s="264">
        <v>0</v>
      </c>
      <c r="F45" s="264">
        <v>49003</v>
      </c>
      <c r="G45" s="264">
        <v>-11145</v>
      </c>
      <c r="H45" s="264">
        <v>24067</v>
      </c>
      <c r="I45" s="264">
        <v>24390</v>
      </c>
      <c r="J45" s="264">
        <v>0</v>
      </c>
      <c r="K45" s="264">
        <v>24639</v>
      </c>
      <c r="L45" s="264">
        <v>25012</v>
      </c>
      <c r="M45" s="265">
        <v>27079</v>
      </c>
      <c r="N45" s="266">
        <f t="shared" si="0"/>
        <v>473177</v>
      </c>
      <c r="O45" s="267">
        <f t="shared" si="1"/>
        <v>7.1326970669344583E-4</v>
      </c>
    </row>
    <row r="46" spans="1:15">
      <c r="A46" s="262" t="s">
        <v>41</v>
      </c>
      <c r="B46" s="263">
        <v>590564</v>
      </c>
      <c r="C46" s="264">
        <v>1346115</v>
      </c>
      <c r="D46" s="264">
        <v>679706</v>
      </c>
      <c r="E46" s="264">
        <v>668359</v>
      </c>
      <c r="F46" s="264">
        <v>646928</v>
      </c>
      <c r="G46" s="264">
        <v>283935</v>
      </c>
      <c r="H46" s="264">
        <v>659966</v>
      </c>
      <c r="I46" s="264">
        <v>572103</v>
      </c>
      <c r="J46" s="264">
        <v>592143</v>
      </c>
      <c r="K46" s="264">
        <v>557418</v>
      </c>
      <c r="L46" s="264">
        <v>583212</v>
      </c>
      <c r="M46" s="265">
        <v>611822</v>
      </c>
      <c r="N46" s="266">
        <f t="shared" si="0"/>
        <v>7792271</v>
      </c>
      <c r="O46" s="267">
        <f t="shared" si="1"/>
        <v>1.1746113717796604E-2</v>
      </c>
    </row>
    <row r="47" spans="1:15">
      <c r="A47" s="262" t="s">
        <v>42</v>
      </c>
      <c r="B47" s="263">
        <v>0</v>
      </c>
      <c r="C47" s="264">
        <v>0</v>
      </c>
      <c r="D47" s="264">
        <v>156572</v>
      </c>
      <c r="E47" s="264">
        <v>0</v>
      </c>
      <c r="F47" s="264">
        <v>0</v>
      </c>
      <c r="G47" s="264">
        <v>2733797</v>
      </c>
      <c r="H47" s="264">
        <v>822969</v>
      </c>
      <c r="I47" s="264">
        <v>172653</v>
      </c>
      <c r="J47" s="264">
        <v>0</v>
      </c>
      <c r="K47" s="264">
        <v>-3226</v>
      </c>
      <c r="L47" s="264">
        <v>166726</v>
      </c>
      <c r="M47" s="265">
        <v>0</v>
      </c>
      <c r="N47" s="266">
        <f t="shared" si="0"/>
        <v>4049491</v>
      </c>
      <c r="O47" s="267">
        <f t="shared" si="1"/>
        <v>6.1042258136548237E-3</v>
      </c>
    </row>
    <row r="48" spans="1:15">
      <c r="A48" s="262" t="s">
        <v>43</v>
      </c>
      <c r="B48" s="263">
        <v>0</v>
      </c>
      <c r="C48" s="264">
        <v>0</v>
      </c>
      <c r="D48" s="264">
        <v>0</v>
      </c>
      <c r="E48" s="264">
        <v>0</v>
      </c>
      <c r="F48" s="264">
        <v>0</v>
      </c>
      <c r="G48" s="264">
        <v>0</v>
      </c>
      <c r="H48" s="264">
        <v>0</v>
      </c>
      <c r="I48" s="264">
        <v>0</v>
      </c>
      <c r="J48" s="264">
        <v>0</v>
      </c>
      <c r="K48" s="264">
        <v>0</v>
      </c>
      <c r="L48" s="264">
        <v>0</v>
      </c>
      <c r="M48" s="265">
        <v>0</v>
      </c>
      <c r="N48" s="266">
        <f t="shared" si="0"/>
        <v>0</v>
      </c>
      <c r="O48" s="267">
        <f t="shared" si="1"/>
        <v>0</v>
      </c>
    </row>
    <row r="49" spans="1:15">
      <c r="A49" s="262" t="s">
        <v>44</v>
      </c>
      <c r="B49" s="263">
        <v>1306210</v>
      </c>
      <c r="C49" s="264">
        <v>7811166</v>
      </c>
      <c r="D49" s="264">
        <v>0</v>
      </c>
      <c r="E49" s="264">
        <v>1249519</v>
      </c>
      <c r="F49" s="264">
        <v>631316</v>
      </c>
      <c r="G49" s="264">
        <v>571783</v>
      </c>
      <c r="H49" s="264">
        <v>630444</v>
      </c>
      <c r="I49" s="264">
        <v>629307</v>
      </c>
      <c r="J49" s="264">
        <v>618162</v>
      </c>
      <c r="K49" s="264">
        <v>-22591</v>
      </c>
      <c r="L49" s="264">
        <v>0</v>
      </c>
      <c r="M49" s="265">
        <v>0</v>
      </c>
      <c r="N49" s="266">
        <f t="shared" si="0"/>
        <v>13425316</v>
      </c>
      <c r="O49" s="267">
        <f t="shared" si="1"/>
        <v>2.023739785658818E-2</v>
      </c>
    </row>
    <row r="50" spans="1:15">
      <c r="A50" s="262" t="s">
        <v>45</v>
      </c>
      <c r="B50" s="263">
        <v>1832975</v>
      </c>
      <c r="C50" s="264">
        <v>499105</v>
      </c>
      <c r="D50" s="264">
        <v>486327</v>
      </c>
      <c r="E50" s="264">
        <v>472304</v>
      </c>
      <c r="F50" s="264">
        <v>480963</v>
      </c>
      <c r="G50" s="264">
        <v>439404</v>
      </c>
      <c r="H50" s="264">
        <v>6148977</v>
      </c>
      <c r="I50" s="264">
        <v>486395</v>
      </c>
      <c r="J50" s="264">
        <v>465691</v>
      </c>
      <c r="K50" s="264">
        <v>402254</v>
      </c>
      <c r="L50" s="264">
        <v>483575</v>
      </c>
      <c r="M50" s="265">
        <v>0</v>
      </c>
      <c r="N50" s="266">
        <f t="shared" si="0"/>
        <v>12197970</v>
      </c>
      <c r="O50" s="267">
        <f t="shared" si="1"/>
        <v>1.8387289500874836E-2</v>
      </c>
    </row>
    <row r="51" spans="1:15">
      <c r="A51" s="262" t="s">
        <v>46</v>
      </c>
      <c r="B51" s="263">
        <v>5803373</v>
      </c>
      <c r="C51" s="264">
        <v>1862089</v>
      </c>
      <c r="D51" s="264">
        <v>7015308</v>
      </c>
      <c r="E51" s="264">
        <v>10375117</v>
      </c>
      <c r="F51" s="264">
        <v>7471946</v>
      </c>
      <c r="G51" s="264">
        <v>-805780</v>
      </c>
      <c r="H51" s="264">
        <v>5049573</v>
      </c>
      <c r="I51" s="264">
        <v>4015280</v>
      </c>
      <c r="J51" s="264">
        <v>4770597</v>
      </c>
      <c r="K51" s="264">
        <v>3911800</v>
      </c>
      <c r="L51" s="264">
        <v>5863580</v>
      </c>
      <c r="M51" s="265">
        <v>4128306</v>
      </c>
      <c r="N51" s="266">
        <f t="shared" si="0"/>
        <v>59461189</v>
      </c>
      <c r="O51" s="267">
        <f t="shared" si="1"/>
        <v>8.9632135200302526E-2</v>
      </c>
    </row>
    <row r="52" spans="1:15">
      <c r="A52" s="262" t="s">
        <v>47</v>
      </c>
      <c r="B52" s="263">
        <v>9935075</v>
      </c>
      <c r="C52" s="264">
        <v>450814</v>
      </c>
      <c r="D52" s="264">
        <v>12889477</v>
      </c>
      <c r="E52" s="264">
        <v>9127174</v>
      </c>
      <c r="F52" s="264">
        <v>13770570</v>
      </c>
      <c r="G52" s="264">
        <v>7303826</v>
      </c>
      <c r="H52" s="264">
        <v>8601263</v>
      </c>
      <c r="I52" s="264">
        <v>9634296</v>
      </c>
      <c r="J52" s="264">
        <v>15247448</v>
      </c>
      <c r="K52" s="264">
        <v>7985920</v>
      </c>
      <c r="L52" s="264">
        <v>8367757</v>
      </c>
      <c r="M52" s="265">
        <v>30790491</v>
      </c>
      <c r="N52" s="266">
        <f t="shared" si="0"/>
        <v>134104111</v>
      </c>
      <c r="O52" s="267">
        <f t="shared" si="1"/>
        <v>0.20214930125377037</v>
      </c>
    </row>
    <row r="53" spans="1:15">
      <c r="A53" s="262" t="s">
        <v>48</v>
      </c>
      <c r="B53" s="263">
        <v>0</v>
      </c>
      <c r="C53" s="264">
        <v>-203643</v>
      </c>
      <c r="D53" s="264">
        <v>0</v>
      </c>
      <c r="E53" s="264">
        <v>0</v>
      </c>
      <c r="F53" s="264">
        <v>14719339</v>
      </c>
      <c r="G53" s="264">
        <v>-2055336</v>
      </c>
      <c r="H53" s="264">
        <v>0</v>
      </c>
      <c r="I53" s="264">
        <v>3091884</v>
      </c>
      <c r="J53" s="264">
        <v>6536818</v>
      </c>
      <c r="K53" s="264">
        <v>2568895</v>
      </c>
      <c r="L53" s="264">
        <v>3345855</v>
      </c>
      <c r="M53" s="265">
        <v>69</v>
      </c>
      <c r="N53" s="266">
        <f t="shared" si="0"/>
        <v>28003881</v>
      </c>
      <c r="O53" s="267">
        <f t="shared" si="1"/>
        <v>4.2213209828770547E-2</v>
      </c>
    </row>
    <row r="54" spans="1:15">
      <c r="A54" s="262" t="s">
        <v>49</v>
      </c>
      <c r="B54" s="263">
        <v>3649776</v>
      </c>
      <c r="C54" s="264">
        <v>551802</v>
      </c>
      <c r="D54" s="264">
        <v>190321</v>
      </c>
      <c r="E54" s="264">
        <v>0</v>
      </c>
      <c r="F54" s="264">
        <v>350014</v>
      </c>
      <c r="G54" s="264">
        <v>155173</v>
      </c>
      <c r="H54" s="264">
        <v>183804</v>
      </c>
      <c r="I54" s="264">
        <v>0</v>
      </c>
      <c r="J54" s="264">
        <v>423899</v>
      </c>
      <c r="K54" s="264">
        <v>-150339</v>
      </c>
      <c r="L54" s="264">
        <v>0</v>
      </c>
      <c r="M54" s="265">
        <v>599872</v>
      </c>
      <c r="N54" s="266">
        <f t="shared" si="0"/>
        <v>5954322</v>
      </c>
      <c r="O54" s="267">
        <f t="shared" si="1"/>
        <v>8.9755789197241871E-3</v>
      </c>
    </row>
    <row r="55" spans="1:15">
      <c r="A55" s="262" t="s">
        <v>50</v>
      </c>
      <c r="B55" s="263">
        <v>0</v>
      </c>
      <c r="C55" s="264">
        <v>0</v>
      </c>
      <c r="D55" s="264">
        <v>0</v>
      </c>
      <c r="E55" s="264">
        <v>0</v>
      </c>
      <c r="F55" s="264">
        <v>10696</v>
      </c>
      <c r="G55" s="264">
        <v>74298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5">
        <v>97765</v>
      </c>
      <c r="N55" s="266">
        <f t="shared" si="0"/>
        <v>182759</v>
      </c>
      <c r="O55" s="267">
        <f t="shared" si="1"/>
        <v>2.754919582430834E-4</v>
      </c>
    </row>
    <row r="56" spans="1:15">
      <c r="A56" s="262" t="s">
        <v>51</v>
      </c>
      <c r="B56" s="263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5">
        <v>0</v>
      </c>
      <c r="N56" s="266">
        <f t="shared" si="0"/>
        <v>0</v>
      </c>
      <c r="O56" s="267">
        <f t="shared" si="1"/>
        <v>0</v>
      </c>
    </row>
    <row r="57" spans="1:15" ht="15.75" thickBot="1">
      <c r="A57" s="268" t="s">
        <v>52</v>
      </c>
      <c r="B57" s="269">
        <f>SUM(B6:B56)</f>
        <v>43923895</v>
      </c>
      <c r="C57" s="270">
        <f t="shared" ref="C57:O57" si="2">SUM(C6:C56)</f>
        <v>43863486</v>
      </c>
      <c r="D57" s="270">
        <f t="shared" si="2"/>
        <v>71170006</v>
      </c>
      <c r="E57" s="270">
        <f t="shared" si="2"/>
        <v>72602179</v>
      </c>
      <c r="F57" s="270">
        <f t="shared" si="2"/>
        <v>75003615</v>
      </c>
      <c r="G57" s="270">
        <f t="shared" si="2"/>
        <v>57331054</v>
      </c>
      <c r="H57" s="270">
        <f t="shared" si="2"/>
        <v>50481906</v>
      </c>
      <c r="I57" s="270">
        <f t="shared" si="2"/>
        <v>46736127</v>
      </c>
      <c r="J57" s="270">
        <f t="shared" si="2"/>
        <v>46577262</v>
      </c>
      <c r="K57" s="270">
        <f t="shared" si="2"/>
        <v>29626401</v>
      </c>
      <c r="L57" s="270">
        <f t="shared" si="2"/>
        <v>45965585</v>
      </c>
      <c r="M57" s="271">
        <f t="shared" si="2"/>
        <v>80109899</v>
      </c>
      <c r="N57" s="269">
        <f t="shared" si="2"/>
        <v>663391415</v>
      </c>
      <c r="O57" s="272">
        <f t="shared" si="2"/>
        <v>1.0000000000000002</v>
      </c>
    </row>
    <row r="58" spans="1:15" ht="15.75" thickTop="1"/>
    <row r="59" spans="1:15">
      <c r="A59" s="273" t="s">
        <v>312</v>
      </c>
      <c r="B59" s="274">
        <v>657082235</v>
      </c>
      <c r="C59" s="274">
        <v>439754915</v>
      </c>
      <c r="D59" s="274">
        <v>520684086</v>
      </c>
      <c r="E59" s="274">
        <v>416430245</v>
      </c>
      <c r="F59" s="274">
        <v>456912106</v>
      </c>
      <c r="G59" s="274">
        <v>374667732</v>
      </c>
      <c r="H59" s="274">
        <v>359944660</v>
      </c>
      <c r="I59" s="274">
        <v>488520384</v>
      </c>
      <c r="J59" s="274">
        <v>321934224</v>
      </c>
      <c r="K59" s="274">
        <v>275281906</v>
      </c>
      <c r="L59" s="274">
        <v>675954525</v>
      </c>
      <c r="M59" s="274">
        <v>375921024</v>
      </c>
      <c r="N59" s="275">
        <f>SUM(B59:M59)</f>
        <v>5363088042</v>
      </c>
    </row>
    <row r="60" spans="1:15">
      <c r="A60" s="276" t="s">
        <v>313</v>
      </c>
      <c r="B60" s="277">
        <f>IFERROR(B57/B59:B59,0)</f>
        <v>6.684687647962359E-2</v>
      </c>
      <c r="C60" s="277">
        <f t="shared" ref="C60:N60" si="3">IFERROR(C57/C59:C59,0)</f>
        <v>9.9745300174757565E-2</v>
      </c>
      <c r="D60" s="277">
        <f t="shared" si="3"/>
        <v>0.1366855794398141</v>
      </c>
      <c r="E60" s="277">
        <f t="shared" si="3"/>
        <v>0.17434415456543029</v>
      </c>
      <c r="F60" s="277">
        <f t="shared" si="3"/>
        <v>0.16415326714937162</v>
      </c>
      <c r="G60" s="277">
        <f t="shared" si="3"/>
        <v>0.15301839230713363</v>
      </c>
      <c r="H60" s="277">
        <f t="shared" si="3"/>
        <v>0.14024907606630418</v>
      </c>
      <c r="I60" s="277">
        <f t="shared" si="3"/>
        <v>9.5668734674539194E-2</v>
      </c>
      <c r="J60" s="277">
        <f t="shared" si="3"/>
        <v>0.1446794361322703</v>
      </c>
      <c r="K60" s="277">
        <f t="shared" si="3"/>
        <v>0.10762204254717707</v>
      </c>
      <c r="L60" s="277">
        <f t="shared" si="3"/>
        <v>6.8001001990481535E-2</v>
      </c>
      <c r="M60" s="277">
        <f t="shared" si="3"/>
        <v>0.21310300272006069</v>
      </c>
      <c r="N60" s="278">
        <f t="shared" si="3"/>
        <v>0.12369579052306745</v>
      </c>
    </row>
    <row r="62" spans="1:15">
      <c r="B62" s="279"/>
    </row>
    <row r="64" spans="1:15">
      <c r="D64" s="279"/>
      <c r="F64" s="279"/>
    </row>
  </sheetData>
  <mergeCells count="4">
    <mergeCell ref="A1:N1"/>
    <mergeCell ref="A2:N2"/>
    <mergeCell ref="A3:N3"/>
    <mergeCell ref="A4:N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54"/>
  <sheetViews>
    <sheetView showGridLines="0" topLeftCell="K1" zoomScale="136" zoomScaleNormal="136" zoomScaleSheetLayoutView="100" workbookViewId="0">
      <selection activeCell="W15" sqref="W15"/>
    </sheetView>
  </sheetViews>
  <sheetFormatPr baseColWidth="10" defaultColWidth="11.42578125" defaultRowHeight="12.75"/>
  <cols>
    <col min="1" max="1" width="28" style="16" customWidth="1"/>
    <col min="2" max="11" width="14.28515625" style="58" customWidth="1"/>
    <col min="12" max="12" width="11.42578125" style="66"/>
    <col min="13" max="13" width="32" style="16" customWidth="1"/>
    <col min="14" max="16384" width="11.42578125" style="16"/>
  </cols>
  <sheetData>
    <row r="1" spans="1:23" ht="27" thickTop="1" thickBot="1">
      <c r="A1" s="18" t="s">
        <v>0</v>
      </c>
      <c r="B1" s="54" t="s">
        <v>96</v>
      </c>
      <c r="C1" s="54" t="s">
        <v>128</v>
      </c>
      <c r="D1" s="65" t="s">
        <v>127</v>
      </c>
      <c r="E1" s="54" t="s">
        <v>98</v>
      </c>
      <c r="F1" s="54" t="s">
        <v>112</v>
      </c>
      <c r="G1" s="54" t="s">
        <v>111</v>
      </c>
      <c r="H1" s="54" t="s">
        <v>124</v>
      </c>
      <c r="I1" s="54" t="s">
        <v>125</v>
      </c>
      <c r="J1" s="54" t="s">
        <v>154</v>
      </c>
      <c r="K1" s="55" t="s">
        <v>53</v>
      </c>
      <c r="M1" s="18" t="s">
        <v>0</v>
      </c>
      <c r="N1" s="54" t="s">
        <v>96</v>
      </c>
      <c r="O1" s="54" t="s">
        <v>128</v>
      </c>
      <c r="P1" s="65" t="s">
        <v>127</v>
      </c>
      <c r="Q1" s="54" t="s">
        <v>98</v>
      </c>
      <c r="R1" s="54" t="s">
        <v>112</v>
      </c>
      <c r="S1" s="54" t="s">
        <v>111</v>
      </c>
      <c r="T1" s="54" t="s">
        <v>124</v>
      </c>
      <c r="U1" s="54" t="s">
        <v>125</v>
      </c>
      <c r="V1" s="54" t="s">
        <v>154</v>
      </c>
      <c r="W1" s="55" t="s">
        <v>53</v>
      </c>
    </row>
    <row r="2" spans="1:23" ht="13.5" thickTop="1">
      <c r="A2" s="19" t="s">
        <v>1</v>
      </c>
      <c r="B2" s="67" t="e">
        <f>+'[5]1er Sem coef act'!B2-'[5]1er Sem distribuido'!B2</f>
        <v>#REF!</v>
      </c>
      <c r="C2" s="67" t="e">
        <f>+'[5]1er Sem coef act'!C2-'[5]1er Sem distribuido'!C2</f>
        <v>#REF!</v>
      </c>
      <c r="D2" s="67" t="e">
        <f>+'[5]1er Sem coef act'!D2-'[5]1er Sem distribuido'!D2</f>
        <v>#REF!</v>
      </c>
      <c r="E2" s="67" t="e">
        <f>+'[5]1er Sem coef act'!E2-'[5]1er Sem distribuido'!E2</f>
        <v>#REF!</v>
      </c>
      <c r="F2" s="67" t="e">
        <f>+'[5]1er Sem coef act'!F2-'[5]1er Sem distribuido'!F2</f>
        <v>#REF!</v>
      </c>
      <c r="G2" s="67" t="e">
        <f>+'[5]1er Sem coef act'!G2-'[5]1er Sem distribuido'!G2</f>
        <v>#REF!</v>
      </c>
      <c r="H2" s="67" t="e">
        <f>+'[5]1er Sem coef act'!H2-'[5]1er Sem distribuido'!H2</f>
        <v>#REF!</v>
      </c>
      <c r="I2" s="67" t="e">
        <f>+'[5]1er Sem coef act'!I2-'[5]1er Sem distribuido'!I2</f>
        <v>#REF!</v>
      </c>
      <c r="J2" s="67" t="e">
        <f>+'[5]1er Sem coef act'!J2-'[5]1er Sem distribuido'!J2</f>
        <v>#REF!</v>
      </c>
      <c r="K2" s="68" t="e">
        <f t="shared" ref="K2:K52" si="0">SUM(B2:J2)</f>
        <v>#REF!</v>
      </c>
      <c r="M2" s="19" t="s">
        <v>1</v>
      </c>
      <c r="N2" s="67">
        <v>0</v>
      </c>
      <c r="O2" s="67">
        <v>0</v>
      </c>
      <c r="P2" s="67">
        <f>(-751624.504116406/6)</f>
        <v>-125270.75068606767</v>
      </c>
      <c r="Q2" s="67">
        <v>0</v>
      </c>
      <c r="R2" s="67">
        <v>0</v>
      </c>
      <c r="S2" s="67">
        <v>0</v>
      </c>
      <c r="T2" s="67">
        <v>0</v>
      </c>
      <c r="U2" s="67">
        <v>0</v>
      </c>
      <c r="V2" s="67">
        <f>(-49.5233118287942/6)</f>
        <v>-8.2538853047990326</v>
      </c>
      <c r="W2" s="68">
        <v>-751674.02742823481</v>
      </c>
    </row>
    <row r="3" spans="1:23">
      <c r="A3" s="19" t="s">
        <v>2</v>
      </c>
      <c r="B3" s="67" t="e">
        <f>+'[5]1er Sem coef act'!B3-'[5]1er Sem distribuido'!B3</f>
        <v>#REF!</v>
      </c>
      <c r="C3" s="67" t="e">
        <f>+'[5]1er Sem coef act'!C3-'[5]1er Sem distribuido'!C3</f>
        <v>#REF!</v>
      </c>
      <c r="D3" s="67" t="e">
        <f>+'[5]1er Sem coef act'!D3-'[5]1er Sem distribuido'!D3</f>
        <v>#REF!</v>
      </c>
      <c r="E3" s="67" t="e">
        <f>+'[5]1er Sem coef act'!E3-'[5]1er Sem distribuido'!E3</f>
        <v>#REF!</v>
      </c>
      <c r="F3" s="67" t="e">
        <f>+'[5]1er Sem coef act'!F3-'[5]1er Sem distribuido'!F3</f>
        <v>#REF!</v>
      </c>
      <c r="G3" s="67" t="e">
        <f>+'[5]1er Sem coef act'!G3-'[5]1er Sem distribuido'!G3</f>
        <v>#REF!</v>
      </c>
      <c r="H3" s="67" t="e">
        <f>+'[5]1er Sem coef act'!H3-'[5]1er Sem distribuido'!H3</f>
        <v>#REF!</v>
      </c>
      <c r="I3" s="67" t="e">
        <f>+'[5]1er Sem coef act'!I3-'[5]1er Sem distribuido'!I3</f>
        <v>#REF!</v>
      </c>
      <c r="J3" s="67" t="e">
        <f>+'[5]1er Sem coef act'!J3-'[5]1er Sem distribuido'!J3</f>
        <v>#REF!</v>
      </c>
      <c r="K3" s="68" t="e">
        <f t="shared" si="0"/>
        <v>#REF!</v>
      </c>
      <c r="M3" s="19" t="s">
        <v>2</v>
      </c>
      <c r="N3" s="67">
        <v>0</v>
      </c>
      <c r="O3" s="67">
        <v>0</v>
      </c>
      <c r="P3" s="67">
        <f>(429946.316578855/6)</f>
        <v>71657.719429809164</v>
      </c>
      <c r="Q3" s="67">
        <v>0</v>
      </c>
      <c r="R3" s="67">
        <v>0</v>
      </c>
      <c r="S3" s="67">
        <v>0</v>
      </c>
      <c r="T3" s="67">
        <v>0</v>
      </c>
      <c r="U3" s="67">
        <v>0</v>
      </c>
      <c r="V3" s="67">
        <f>(688.590111504964/6)</f>
        <v>114.76501858416067</v>
      </c>
      <c r="W3" s="68">
        <v>430634.90669036022</v>
      </c>
    </row>
    <row r="4" spans="1:23">
      <c r="A4" s="19" t="s">
        <v>216</v>
      </c>
      <c r="B4" s="67" t="e">
        <f>+'[5]1er Sem coef act'!B4-'[5]1er Sem distribuido'!B4</f>
        <v>#REF!</v>
      </c>
      <c r="C4" s="67" t="e">
        <f>+'[5]1er Sem coef act'!C4-'[5]1er Sem distribuido'!C4</f>
        <v>#REF!</v>
      </c>
      <c r="D4" s="67" t="e">
        <f>+'[5]1er Sem coef act'!D4-'[5]1er Sem distribuido'!D4</f>
        <v>#REF!</v>
      </c>
      <c r="E4" s="67" t="e">
        <f>+'[5]1er Sem coef act'!E4-'[5]1er Sem distribuido'!E4</f>
        <v>#REF!</v>
      </c>
      <c r="F4" s="67" t="e">
        <f>+'[5]1er Sem coef act'!F4-'[5]1er Sem distribuido'!F4</f>
        <v>#REF!</v>
      </c>
      <c r="G4" s="67" t="e">
        <f>+'[5]1er Sem coef act'!G4-'[5]1er Sem distribuido'!G4</f>
        <v>#REF!</v>
      </c>
      <c r="H4" s="67" t="e">
        <f>+'[5]1er Sem coef act'!H4-'[5]1er Sem distribuido'!H4</f>
        <v>#REF!</v>
      </c>
      <c r="I4" s="67" t="e">
        <f>+'[5]1er Sem coef act'!I4-'[5]1er Sem distribuido'!I4</f>
        <v>#REF!</v>
      </c>
      <c r="J4" s="67" t="e">
        <f>+'[5]1er Sem coef act'!J4-'[5]1er Sem distribuido'!J4</f>
        <v>#REF!</v>
      </c>
      <c r="K4" s="68" t="e">
        <f t="shared" si="0"/>
        <v>#REF!</v>
      </c>
      <c r="M4" s="19" t="s">
        <v>216</v>
      </c>
      <c r="N4" s="67">
        <v>0</v>
      </c>
      <c r="O4" s="67">
        <v>0</v>
      </c>
      <c r="P4" s="67">
        <f>(1593133.38480329/6)</f>
        <v>265522.23080054834</v>
      </c>
      <c r="Q4" s="67">
        <v>0</v>
      </c>
      <c r="R4" s="67">
        <v>0</v>
      </c>
      <c r="S4" s="67">
        <v>0</v>
      </c>
      <c r="T4" s="67">
        <v>0</v>
      </c>
      <c r="U4" s="67">
        <v>0</v>
      </c>
      <c r="V4" s="67">
        <f>(137.276240081977/6)</f>
        <v>22.879373346996164</v>
      </c>
      <c r="W4" s="68">
        <v>1593270.6610433715</v>
      </c>
    </row>
    <row r="5" spans="1:23">
      <c r="A5" s="19" t="s">
        <v>4</v>
      </c>
      <c r="B5" s="67" t="e">
        <f>+'[5]1er Sem coef act'!B5-'[5]1er Sem distribuido'!B5</f>
        <v>#REF!</v>
      </c>
      <c r="C5" s="67" t="e">
        <f>+'[5]1er Sem coef act'!C5-'[5]1er Sem distribuido'!C5</f>
        <v>#REF!</v>
      </c>
      <c r="D5" s="67" t="e">
        <f>+'[5]1er Sem coef act'!D5-'[5]1er Sem distribuido'!D5</f>
        <v>#REF!</v>
      </c>
      <c r="E5" s="67" t="e">
        <f>+'[5]1er Sem coef act'!E5-'[5]1er Sem distribuido'!E5</f>
        <v>#REF!</v>
      </c>
      <c r="F5" s="67" t="e">
        <f>+'[5]1er Sem coef act'!F5-'[5]1er Sem distribuido'!F5</f>
        <v>#REF!</v>
      </c>
      <c r="G5" s="67" t="e">
        <f>+'[5]1er Sem coef act'!G5-'[5]1er Sem distribuido'!G5</f>
        <v>#REF!</v>
      </c>
      <c r="H5" s="67" t="e">
        <f>+'[5]1er Sem coef act'!H5-'[5]1er Sem distribuido'!H5</f>
        <v>#REF!</v>
      </c>
      <c r="I5" s="67" t="e">
        <f>+'[5]1er Sem coef act'!I5-'[5]1er Sem distribuido'!I5</f>
        <v>#REF!</v>
      </c>
      <c r="J5" s="67" t="e">
        <f>+'[5]1er Sem coef act'!J5-'[5]1er Sem distribuido'!J5</f>
        <v>#REF!</v>
      </c>
      <c r="K5" s="68" t="e">
        <f t="shared" si="0"/>
        <v>#REF!</v>
      </c>
      <c r="M5" s="19" t="s">
        <v>4</v>
      </c>
      <c r="N5" s="67">
        <v>0</v>
      </c>
      <c r="O5" s="67">
        <v>4.1909515857696533E-9</v>
      </c>
      <c r="P5" s="67">
        <f>(-17180.8354262514/6)</f>
        <v>-2863.4725710419002</v>
      </c>
      <c r="Q5" s="67">
        <v>0</v>
      </c>
      <c r="R5" s="67">
        <v>0</v>
      </c>
      <c r="S5" s="67">
        <v>7.2759576141834259E-11</v>
      </c>
      <c r="T5" s="67">
        <v>0</v>
      </c>
      <c r="U5" s="67">
        <v>0</v>
      </c>
      <c r="V5" s="67">
        <f>(20912.6376491142/6)</f>
        <v>3485.4396081856999</v>
      </c>
      <c r="W5" s="68">
        <v>3731.8022228671034</v>
      </c>
    </row>
    <row r="6" spans="1:23">
      <c r="A6" s="19" t="s">
        <v>5</v>
      </c>
      <c r="B6" s="67" t="e">
        <f>+'[5]1er Sem coef act'!B6-'[5]1er Sem distribuido'!B6</f>
        <v>#REF!</v>
      </c>
      <c r="C6" s="67" t="e">
        <f>+'[5]1er Sem coef act'!C6-'[5]1er Sem distribuido'!C6</f>
        <v>#REF!</v>
      </c>
      <c r="D6" s="67" t="e">
        <f>+'[5]1er Sem coef act'!D6-'[5]1er Sem distribuido'!D6</f>
        <v>#REF!</v>
      </c>
      <c r="E6" s="67" t="e">
        <f>+'[5]1er Sem coef act'!E6-'[5]1er Sem distribuido'!E6</f>
        <v>#REF!</v>
      </c>
      <c r="F6" s="67" t="e">
        <f>+'[5]1er Sem coef act'!F6-'[5]1er Sem distribuido'!F6</f>
        <v>#REF!</v>
      </c>
      <c r="G6" s="67" t="e">
        <f>+'[5]1er Sem coef act'!G6-'[5]1er Sem distribuido'!G6</f>
        <v>#REF!</v>
      </c>
      <c r="H6" s="67" t="e">
        <f>+'[5]1er Sem coef act'!H6-'[5]1er Sem distribuido'!H6</f>
        <v>#REF!</v>
      </c>
      <c r="I6" s="67" t="e">
        <f>+'[5]1er Sem coef act'!I6-'[5]1er Sem distribuido'!I6</f>
        <v>#REF!</v>
      </c>
      <c r="J6" s="67" t="e">
        <f>+'[5]1er Sem coef act'!J6-'[5]1er Sem distribuido'!J6</f>
        <v>#REF!</v>
      </c>
      <c r="K6" s="68" t="e">
        <f t="shared" si="0"/>
        <v>#REF!</v>
      </c>
      <c r="M6" s="19" t="s">
        <v>5</v>
      </c>
      <c r="N6" s="67">
        <v>0</v>
      </c>
      <c r="O6" s="67">
        <v>0</v>
      </c>
      <c r="P6" s="67">
        <f>(-275183.21096846/6)</f>
        <v>-45863.868494743336</v>
      </c>
      <c r="Q6" s="67">
        <v>0</v>
      </c>
      <c r="R6" s="67">
        <v>0</v>
      </c>
      <c r="S6" s="67">
        <v>0</v>
      </c>
      <c r="T6" s="67">
        <v>0</v>
      </c>
      <c r="U6" s="67">
        <v>0</v>
      </c>
      <c r="V6" s="67">
        <f>(-1236.31296374631/6)</f>
        <v>-206.05216062438501</v>
      </c>
      <c r="W6" s="68">
        <v>-276419.52393220592</v>
      </c>
    </row>
    <row r="7" spans="1:23">
      <c r="A7" s="19" t="s">
        <v>6</v>
      </c>
      <c r="B7" s="67" t="e">
        <f>+'[5]1er Sem coef act'!B7-'[5]1er Sem distribuido'!B7</f>
        <v>#REF!</v>
      </c>
      <c r="C7" s="67" t="e">
        <f>+'[5]1er Sem coef act'!C7-'[5]1er Sem distribuido'!C7</f>
        <v>#REF!</v>
      </c>
      <c r="D7" s="67" t="e">
        <f>+'[5]1er Sem coef act'!D7-'[5]1er Sem distribuido'!D7</f>
        <v>#REF!</v>
      </c>
      <c r="E7" s="67" t="e">
        <f>+'[5]1er Sem coef act'!E7-'[5]1er Sem distribuido'!E7</f>
        <v>#REF!</v>
      </c>
      <c r="F7" s="67" t="e">
        <f>+'[5]1er Sem coef act'!F7-'[5]1er Sem distribuido'!F7</f>
        <v>#REF!</v>
      </c>
      <c r="G7" s="67" t="e">
        <f>+'[5]1er Sem coef act'!G7-'[5]1er Sem distribuido'!G7</f>
        <v>#REF!</v>
      </c>
      <c r="H7" s="67" t="e">
        <f>+'[5]1er Sem coef act'!H7-'[5]1er Sem distribuido'!H7</f>
        <v>#REF!</v>
      </c>
      <c r="I7" s="67" t="e">
        <f>+'[5]1er Sem coef act'!I7-'[5]1er Sem distribuido'!I7</f>
        <v>#REF!</v>
      </c>
      <c r="J7" s="67" t="e">
        <f>+'[5]1er Sem coef act'!J7-'[5]1er Sem distribuido'!J7</f>
        <v>#REF!</v>
      </c>
      <c r="K7" s="68" t="e">
        <f t="shared" si="0"/>
        <v>#REF!</v>
      </c>
      <c r="M7" s="19" t="s">
        <v>6</v>
      </c>
      <c r="N7" s="67">
        <v>3.5762786865234375E-7</v>
      </c>
      <c r="O7" s="67">
        <v>5.5879354476928711E-8</v>
      </c>
      <c r="P7" s="67">
        <f>(-425177.449357113/6)</f>
        <v>-70862.908226185493</v>
      </c>
      <c r="Q7" s="67">
        <v>1.3038516044616699E-8</v>
      </c>
      <c r="R7" s="67">
        <v>2.0489096641540527E-8</v>
      </c>
      <c r="S7" s="67">
        <v>1.0477378964424133E-9</v>
      </c>
      <c r="T7" s="67">
        <v>9.3132257461547852E-9</v>
      </c>
      <c r="U7" s="67">
        <v>2.3283064365386963E-9</v>
      </c>
      <c r="V7" s="67">
        <f>(254659.352042157/6)</f>
        <v>42443.225340359502</v>
      </c>
      <c r="W7" s="68">
        <v>-170518.09731449594</v>
      </c>
    </row>
    <row r="8" spans="1:23">
      <c r="A8" s="19" t="s">
        <v>7</v>
      </c>
      <c r="B8" s="67" t="e">
        <f>+'[5]1er Sem coef act'!B8-'[5]1er Sem distribuido'!B8</f>
        <v>#REF!</v>
      </c>
      <c r="C8" s="67" t="e">
        <f>+'[5]1er Sem coef act'!C8-'[5]1er Sem distribuido'!C8</f>
        <v>#REF!</v>
      </c>
      <c r="D8" s="67" t="e">
        <f>+'[5]1er Sem coef act'!D8-'[5]1er Sem distribuido'!D8</f>
        <v>#REF!</v>
      </c>
      <c r="E8" s="67" t="e">
        <f>+'[5]1er Sem coef act'!E8-'[5]1er Sem distribuido'!E8</f>
        <v>#REF!</v>
      </c>
      <c r="F8" s="67" t="e">
        <f>+'[5]1er Sem coef act'!F8-'[5]1er Sem distribuido'!F8</f>
        <v>#REF!</v>
      </c>
      <c r="G8" s="67" t="e">
        <f>+'[5]1er Sem coef act'!G8-'[5]1er Sem distribuido'!G8</f>
        <v>#REF!</v>
      </c>
      <c r="H8" s="67" t="e">
        <f>+'[5]1er Sem coef act'!H8-'[5]1er Sem distribuido'!H8</f>
        <v>#REF!</v>
      </c>
      <c r="I8" s="67" t="e">
        <f>+'[5]1er Sem coef act'!I8-'[5]1er Sem distribuido'!I8</f>
        <v>#REF!</v>
      </c>
      <c r="J8" s="67" t="e">
        <f>+'[5]1er Sem coef act'!J8-'[5]1er Sem distribuido'!J8</f>
        <v>#REF!</v>
      </c>
      <c r="K8" s="68" t="e">
        <f t="shared" si="0"/>
        <v>#REF!</v>
      </c>
      <c r="M8" s="19" t="s">
        <v>7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f>(2830.50816723111/6)</f>
        <v>471.75136120518499</v>
      </c>
      <c r="W8" s="68">
        <v>2830.5081672311062</v>
      </c>
    </row>
    <row r="9" spans="1:23">
      <c r="A9" s="19" t="s">
        <v>8</v>
      </c>
      <c r="B9" s="67" t="e">
        <f>+'[5]1er Sem coef act'!B9-'[5]1er Sem distribuido'!B9</f>
        <v>#REF!</v>
      </c>
      <c r="C9" s="67" t="e">
        <f>+'[5]1er Sem coef act'!C9-'[5]1er Sem distribuido'!C9</f>
        <v>#REF!</v>
      </c>
      <c r="D9" s="67" t="e">
        <f>+'[5]1er Sem coef act'!D9-'[5]1er Sem distribuido'!D9</f>
        <v>#REF!</v>
      </c>
      <c r="E9" s="67" t="e">
        <f>+'[5]1er Sem coef act'!E9-'[5]1er Sem distribuido'!E9</f>
        <v>#REF!</v>
      </c>
      <c r="F9" s="67" t="e">
        <f>+'[5]1er Sem coef act'!F9-'[5]1er Sem distribuido'!F9</f>
        <v>#REF!</v>
      </c>
      <c r="G9" s="67" t="e">
        <f>+'[5]1er Sem coef act'!G9-'[5]1er Sem distribuido'!G9</f>
        <v>#REF!</v>
      </c>
      <c r="H9" s="67" t="e">
        <f>+'[5]1er Sem coef act'!H9-'[5]1er Sem distribuido'!H9</f>
        <v>#REF!</v>
      </c>
      <c r="I9" s="67" t="e">
        <f>+'[5]1er Sem coef act'!I9-'[5]1er Sem distribuido'!I9</f>
        <v>#REF!</v>
      </c>
      <c r="J9" s="67" t="e">
        <f>+'[5]1er Sem coef act'!J9-'[5]1er Sem distribuido'!J9</f>
        <v>#REF!</v>
      </c>
      <c r="K9" s="68" t="e">
        <f t="shared" si="0"/>
        <v>#REF!</v>
      </c>
      <c r="M9" s="19" t="s">
        <v>8</v>
      </c>
      <c r="N9" s="67">
        <v>0</v>
      </c>
      <c r="O9" s="67">
        <v>0</v>
      </c>
      <c r="P9" s="67">
        <f>(1156048.80239411/6)</f>
        <v>192674.80039901834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f>(1460.95238753285/6)</f>
        <v>243.49206458880835</v>
      </c>
      <c r="W9" s="68">
        <v>1157509.7547816415</v>
      </c>
    </row>
    <row r="10" spans="1:23">
      <c r="A10" s="19" t="s">
        <v>9</v>
      </c>
      <c r="B10" s="67" t="e">
        <f>+'[5]1er Sem coef act'!B10-'[5]1er Sem distribuido'!B10</f>
        <v>#REF!</v>
      </c>
      <c r="C10" s="67" t="e">
        <f>+'[5]1er Sem coef act'!C10-'[5]1er Sem distribuido'!C10</f>
        <v>#REF!</v>
      </c>
      <c r="D10" s="67" t="e">
        <f>+'[5]1er Sem coef act'!D10-'[5]1er Sem distribuido'!D10</f>
        <v>#REF!</v>
      </c>
      <c r="E10" s="67" t="e">
        <f>+'[5]1er Sem coef act'!E10-'[5]1er Sem distribuido'!E10</f>
        <v>#REF!</v>
      </c>
      <c r="F10" s="67" t="e">
        <f>+'[5]1er Sem coef act'!F10-'[5]1er Sem distribuido'!F10</f>
        <v>#REF!</v>
      </c>
      <c r="G10" s="67" t="e">
        <f>+'[5]1er Sem coef act'!G10-'[5]1er Sem distribuido'!G10</f>
        <v>#REF!</v>
      </c>
      <c r="H10" s="67" t="e">
        <f>+'[5]1er Sem coef act'!H10-'[5]1er Sem distribuido'!H10</f>
        <v>#REF!</v>
      </c>
      <c r="I10" s="67" t="e">
        <f>+'[5]1er Sem coef act'!I10-'[5]1er Sem distribuido'!I10</f>
        <v>#REF!</v>
      </c>
      <c r="J10" s="67" t="e">
        <f>+'[5]1er Sem coef act'!J10-'[5]1er Sem distribuido'!J10</f>
        <v>#REF!</v>
      </c>
      <c r="K10" s="68" t="e">
        <f t="shared" si="0"/>
        <v>#REF!</v>
      </c>
      <c r="M10" s="19" t="s">
        <v>9</v>
      </c>
      <c r="N10" s="67">
        <v>0</v>
      </c>
      <c r="O10" s="67">
        <v>0</v>
      </c>
      <c r="P10" s="67">
        <f>(-676548.752738139/6)</f>
        <v>-112758.1254563565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f>(-6182.26334804412/6)</f>
        <v>-1030.37722467402</v>
      </c>
      <c r="W10" s="68">
        <v>-682731.01608618349</v>
      </c>
    </row>
    <row r="11" spans="1:23">
      <c r="A11" s="19" t="s">
        <v>10</v>
      </c>
      <c r="B11" s="67" t="e">
        <f>+'[5]1er Sem coef act'!B11-'[5]1er Sem distribuido'!B11</f>
        <v>#REF!</v>
      </c>
      <c r="C11" s="67" t="e">
        <f>+'[5]1er Sem coef act'!C11-'[5]1er Sem distribuido'!C11</f>
        <v>#REF!</v>
      </c>
      <c r="D11" s="67" t="e">
        <f>+'[5]1er Sem coef act'!D11-'[5]1er Sem distribuido'!D11</f>
        <v>#REF!</v>
      </c>
      <c r="E11" s="67" t="e">
        <f>+'[5]1er Sem coef act'!E11-'[5]1er Sem distribuido'!E11</f>
        <v>#REF!</v>
      </c>
      <c r="F11" s="67" t="e">
        <f>+'[5]1er Sem coef act'!F11-'[5]1er Sem distribuido'!F11</f>
        <v>#REF!</v>
      </c>
      <c r="G11" s="67" t="e">
        <f>+'[5]1er Sem coef act'!G11-'[5]1er Sem distribuido'!G11</f>
        <v>#REF!</v>
      </c>
      <c r="H11" s="67" t="e">
        <f>+'[5]1er Sem coef act'!H11-'[5]1er Sem distribuido'!H11</f>
        <v>#REF!</v>
      </c>
      <c r="I11" s="67" t="e">
        <f>+'[5]1er Sem coef act'!I11-'[5]1er Sem distribuido'!I11</f>
        <v>#REF!</v>
      </c>
      <c r="J11" s="67" t="e">
        <f>+'[5]1er Sem coef act'!J11-'[5]1er Sem distribuido'!J11</f>
        <v>#REF!</v>
      </c>
      <c r="K11" s="68" t="e">
        <f t="shared" si="0"/>
        <v>#REF!</v>
      </c>
      <c r="M11" s="19" t="s">
        <v>10</v>
      </c>
      <c r="N11" s="67">
        <v>0</v>
      </c>
      <c r="O11" s="67">
        <v>0</v>
      </c>
      <c r="P11" s="67">
        <f>(1337596.65948047/6)</f>
        <v>222932.77658007832</v>
      </c>
      <c r="Q11" s="67">
        <v>2.9103830456733704E-10</v>
      </c>
      <c r="R11" s="67">
        <v>5.8207660913467407E-10</v>
      </c>
      <c r="S11" s="67">
        <v>0</v>
      </c>
      <c r="T11" s="67">
        <v>2.6193447411060333E-10</v>
      </c>
      <c r="U11" s="67">
        <v>5.8207660913467407E-11</v>
      </c>
      <c r="V11" s="67">
        <f>(6677.74926069751/6)</f>
        <v>1112.9582101162516</v>
      </c>
      <c r="W11" s="68">
        <v>1344274.4087411717</v>
      </c>
    </row>
    <row r="12" spans="1:23">
      <c r="A12" s="19" t="s">
        <v>11</v>
      </c>
      <c r="B12" s="67" t="e">
        <f>+'[5]1er Sem coef act'!B12-'[5]1er Sem distribuido'!B12</f>
        <v>#REF!</v>
      </c>
      <c r="C12" s="67" t="e">
        <f>+'[5]1er Sem coef act'!C12-'[5]1er Sem distribuido'!C12</f>
        <v>#REF!</v>
      </c>
      <c r="D12" s="67" t="e">
        <f>+'[5]1er Sem coef act'!D12-'[5]1er Sem distribuido'!D12</f>
        <v>#REF!</v>
      </c>
      <c r="E12" s="67" t="e">
        <f>+'[5]1er Sem coef act'!E12-'[5]1er Sem distribuido'!E12</f>
        <v>#REF!</v>
      </c>
      <c r="F12" s="67" t="e">
        <f>+'[5]1er Sem coef act'!F12-'[5]1er Sem distribuido'!F12</f>
        <v>#REF!</v>
      </c>
      <c r="G12" s="67" t="e">
        <f>+'[5]1er Sem coef act'!G12-'[5]1er Sem distribuido'!G12</f>
        <v>#REF!</v>
      </c>
      <c r="H12" s="67" t="e">
        <f>+'[5]1er Sem coef act'!H12-'[5]1er Sem distribuido'!H12</f>
        <v>#REF!</v>
      </c>
      <c r="I12" s="67" t="e">
        <f>+'[5]1er Sem coef act'!I12-'[5]1er Sem distribuido'!I12</f>
        <v>#REF!</v>
      </c>
      <c r="J12" s="67" t="e">
        <f>+'[5]1er Sem coef act'!J12-'[5]1er Sem distribuido'!J12</f>
        <v>#REF!</v>
      </c>
      <c r="K12" s="68" t="e">
        <f t="shared" si="0"/>
        <v>#REF!</v>
      </c>
      <c r="M12" s="19" t="s">
        <v>11</v>
      </c>
      <c r="N12" s="67">
        <v>0</v>
      </c>
      <c r="O12" s="67">
        <v>0</v>
      </c>
      <c r="P12" s="67">
        <f>(-3479361.47247573/6)</f>
        <v>-579893.57874595502</v>
      </c>
      <c r="Q12" s="67">
        <v>0</v>
      </c>
      <c r="R12" s="67">
        <v>0</v>
      </c>
      <c r="S12" s="67">
        <v>0</v>
      </c>
      <c r="T12" s="67">
        <v>0</v>
      </c>
      <c r="U12" s="67">
        <v>0</v>
      </c>
      <c r="V12" s="67">
        <f>(-29805.267626765/6)</f>
        <v>-4967.5446044608334</v>
      </c>
      <c r="W12" s="68">
        <v>-3509166.7401024923</v>
      </c>
    </row>
    <row r="13" spans="1:23">
      <c r="A13" s="19" t="s">
        <v>12</v>
      </c>
      <c r="B13" s="67" t="e">
        <f>+'[5]1er Sem coef act'!B13-'[5]1er Sem distribuido'!B13</f>
        <v>#REF!</v>
      </c>
      <c r="C13" s="67" t="e">
        <f>+'[5]1er Sem coef act'!C13-'[5]1er Sem distribuido'!C13</f>
        <v>#REF!</v>
      </c>
      <c r="D13" s="67" t="e">
        <f>+'[5]1er Sem coef act'!D13-'[5]1er Sem distribuido'!D13</f>
        <v>#REF!</v>
      </c>
      <c r="E13" s="67" t="e">
        <f>+'[5]1er Sem coef act'!E13-'[5]1er Sem distribuido'!E13</f>
        <v>#REF!</v>
      </c>
      <c r="F13" s="67" t="e">
        <f>+'[5]1er Sem coef act'!F13-'[5]1er Sem distribuido'!F13</f>
        <v>#REF!</v>
      </c>
      <c r="G13" s="67" t="e">
        <f>+'[5]1er Sem coef act'!G13-'[5]1er Sem distribuido'!G13</f>
        <v>#REF!</v>
      </c>
      <c r="H13" s="67" t="e">
        <f>+'[5]1er Sem coef act'!H13-'[5]1er Sem distribuido'!H13</f>
        <v>#REF!</v>
      </c>
      <c r="I13" s="67" t="e">
        <f>+'[5]1er Sem coef act'!I13-'[5]1er Sem distribuido'!I13</f>
        <v>#REF!</v>
      </c>
      <c r="J13" s="67" t="e">
        <f>+'[5]1er Sem coef act'!J13-'[5]1er Sem distribuido'!J13</f>
        <v>#REF!</v>
      </c>
      <c r="K13" s="68" t="e">
        <f t="shared" si="0"/>
        <v>#REF!</v>
      </c>
      <c r="M13" s="19" t="s">
        <v>12</v>
      </c>
      <c r="N13" s="67">
        <v>0</v>
      </c>
      <c r="O13" s="67">
        <v>0</v>
      </c>
      <c r="P13" s="67">
        <f>(682103.562508308/6)</f>
        <v>113683.927084718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f>(1078.24124767451/6)</f>
        <v>179.70687461241835</v>
      </c>
      <c r="W13" s="68">
        <v>683181.80375598208</v>
      </c>
    </row>
    <row r="14" spans="1:23">
      <c r="A14" s="19" t="s">
        <v>13</v>
      </c>
      <c r="B14" s="67" t="e">
        <f>+'[5]1er Sem coef act'!B14-'[5]1er Sem distribuido'!B14</f>
        <v>#REF!</v>
      </c>
      <c r="C14" s="67" t="e">
        <f>+'[5]1er Sem coef act'!C14-'[5]1er Sem distribuido'!C14</f>
        <v>#REF!</v>
      </c>
      <c r="D14" s="67" t="e">
        <f>+'[5]1er Sem coef act'!D14-'[5]1er Sem distribuido'!D14</f>
        <v>#REF!</v>
      </c>
      <c r="E14" s="67" t="e">
        <f>+'[5]1er Sem coef act'!E14-'[5]1er Sem distribuido'!E14</f>
        <v>#REF!</v>
      </c>
      <c r="F14" s="67" t="e">
        <f>+'[5]1er Sem coef act'!F14-'[5]1er Sem distribuido'!F14</f>
        <v>#REF!</v>
      </c>
      <c r="G14" s="67" t="e">
        <f>+'[5]1er Sem coef act'!G14-'[5]1er Sem distribuido'!G14</f>
        <v>#REF!</v>
      </c>
      <c r="H14" s="67" t="e">
        <f>+'[5]1er Sem coef act'!H14-'[5]1er Sem distribuido'!H14</f>
        <v>#REF!</v>
      </c>
      <c r="I14" s="67" t="e">
        <f>+'[5]1er Sem coef act'!I14-'[5]1er Sem distribuido'!I14</f>
        <v>#REF!</v>
      </c>
      <c r="J14" s="67" t="e">
        <f>+'[5]1er Sem coef act'!J14-'[5]1er Sem distribuido'!J14</f>
        <v>#REF!</v>
      </c>
      <c r="K14" s="68" t="e">
        <f t="shared" si="0"/>
        <v>#REF!</v>
      </c>
      <c r="M14" s="19" t="s">
        <v>13</v>
      </c>
      <c r="N14" s="67">
        <v>0</v>
      </c>
      <c r="O14" s="67">
        <v>0</v>
      </c>
      <c r="P14" s="67">
        <f>(60866.6962344662/6)</f>
        <v>10144.449372411034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f>(4092.77655500022/6)</f>
        <v>682.12942583336996</v>
      </c>
      <c r="W14" s="68">
        <v>64959.472789466497</v>
      </c>
    </row>
    <row r="15" spans="1:23">
      <c r="A15" s="19" t="s">
        <v>14</v>
      </c>
      <c r="B15" s="67" t="e">
        <f>+'[5]1er Sem coef act'!B15-'[5]1er Sem distribuido'!B15</f>
        <v>#REF!</v>
      </c>
      <c r="C15" s="67" t="e">
        <f>+'[5]1er Sem coef act'!C15-'[5]1er Sem distribuido'!C15</f>
        <v>#REF!</v>
      </c>
      <c r="D15" s="67" t="e">
        <f>+'[5]1er Sem coef act'!D15-'[5]1er Sem distribuido'!D15</f>
        <v>#REF!</v>
      </c>
      <c r="E15" s="67" t="e">
        <f>+'[5]1er Sem coef act'!E15-'[5]1er Sem distribuido'!E15</f>
        <v>#REF!</v>
      </c>
      <c r="F15" s="67" t="e">
        <f>+'[5]1er Sem coef act'!F15-'[5]1er Sem distribuido'!F15</f>
        <v>#REF!</v>
      </c>
      <c r="G15" s="67" t="e">
        <f>+'[5]1er Sem coef act'!G15-'[5]1er Sem distribuido'!G15</f>
        <v>#REF!</v>
      </c>
      <c r="H15" s="67" t="e">
        <f>+'[5]1er Sem coef act'!H15-'[5]1er Sem distribuido'!H15</f>
        <v>#REF!</v>
      </c>
      <c r="I15" s="67" t="e">
        <f>+'[5]1er Sem coef act'!I15-'[5]1er Sem distribuido'!I15</f>
        <v>#REF!</v>
      </c>
      <c r="J15" s="67" t="e">
        <f>+'[5]1er Sem coef act'!J15-'[5]1er Sem distribuido'!J15</f>
        <v>#REF!</v>
      </c>
      <c r="K15" s="68" t="e">
        <f t="shared" si="0"/>
        <v>#REF!</v>
      </c>
      <c r="M15" s="19" t="s">
        <v>14</v>
      </c>
      <c r="N15" s="67">
        <v>0</v>
      </c>
      <c r="O15" s="67">
        <v>0</v>
      </c>
      <c r="P15" s="67">
        <f>(1090570.81724013/6)</f>
        <v>181761.80287335499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f>(242.682346421526/6)</f>
        <v>40.447057736921003</v>
      </c>
      <c r="W15" s="68">
        <v>1090813.4995865545</v>
      </c>
    </row>
    <row r="16" spans="1:23">
      <c r="A16" s="19" t="s">
        <v>15</v>
      </c>
      <c r="B16" s="67" t="e">
        <f>+'[5]1er Sem coef act'!B16-'[5]1er Sem distribuido'!B16</f>
        <v>#REF!</v>
      </c>
      <c r="C16" s="67" t="e">
        <f>+'[5]1er Sem coef act'!C16-'[5]1er Sem distribuido'!C16</f>
        <v>#REF!</v>
      </c>
      <c r="D16" s="67" t="e">
        <f>+'[5]1er Sem coef act'!D16-'[5]1er Sem distribuido'!D16</f>
        <v>#REF!</v>
      </c>
      <c r="E16" s="67" t="e">
        <f>+'[5]1er Sem coef act'!E16-'[5]1er Sem distribuido'!E16</f>
        <v>#REF!</v>
      </c>
      <c r="F16" s="67" t="e">
        <f>+'[5]1er Sem coef act'!F16-'[5]1er Sem distribuido'!F16</f>
        <v>#REF!</v>
      </c>
      <c r="G16" s="67" t="e">
        <f>+'[5]1er Sem coef act'!G16-'[5]1er Sem distribuido'!G16</f>
        <v>#REF!</v>
      </c>
      <c r="H16" s="67" t="e">
        <f>+'[5]1er Sem coef act'!H16-'[5]1er Sem distribuido'!H16</f>
        <v>#REF!</v>
      </c>
      <c r="I16" s="67" t="e">
        <f>+'[5]1er Sem coef act'!I16-'[5]1er Sem distribuido'!I16</f>
        <v>#REF!</v>
      </c>
      <c r="J16" s="67" t="e">
        <f>+'[5]1er Sem coef act'!J16-'[5]1er Sem distribuido'!J16</f>
        <v>#REF!</v>
      </c>
      <c r="K16" s="68" t="e">
        <f t="shared" si="0"/>
        <v>#REF!</v>
      </c>
      <c r="M16" s="19" t="s">
        <v>15</v>
      </c>
      <c r="N16" s="67">
        <v>0</v>
      </c>
      <c r="O16" s="67">
        <v>0</v>
      </c>
      <c r="P16" s="67">
        <f>(-2988106.96987732/6)</f>
        <v>-498017.82831288665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f>(-192.709598534828/6)</f>
        <v>-32.118266422471329</v>
      </c>
      <c r="W16" s="68">
        <v>-2988299.6794758555</v>
      </c>
    </row>
    <row r="17" spans="1:23">
      <c r="A17" s="19" t="s">
        <v>16</v>
      </c>
      <c r="B17" s="67" t="e">
        <f>+'[5]1er Sem coef act'!B17-'[5]1er Sem distribuido'!B17</f>
        <v>#REF!</v>
      </c>
      <c r="C17" s="67" t="e">
        <f>+'[5]1er Sem coef act'!C17-'[5]1er Sem distribuido'!C17</f>
        <v>#REF!</v>
      </c>
      <c r="D17" s="67" t="e">
        <f>+'[5]1er Sem coef act'!D17-'[5]1er Sem distribuido'!D17</f>
        <v>#REF!</v>
      </c>
      <c r="E17" s="67" t="e">
        <f>+'[5]1er Sem coef act'!E17-'[5]1er Sem distribuido'!E17</f>
        <v>#REF!</v>
      </c>
      <c r="F17" s="67" t="e">
        <f>+'[5]1er Sem coef act'!F17-'[5]1er Sem distribuido'!F17</f>
        <v>#REF!</v>
      </c>
      <c r="G17" s="67" t="e">
        <f>+'[5]1er Sem coef act'!G17-'[5]1er Sem distribuido'!G17</f>
        <v>#REF!</v>
      </c>
      <c r="H17" s="67" t="e">
        <f>+'[5]1er Sem coef act'!H17-'[5]1er Sem distribuido'!H17</f>
        <v>#REF!</v>
      </c>
      <c r="I17" s="67" t="e">
        <f>+'[5]1er Sem coef act'!I17-'[5]1er Sem distribuido'!I17</f>
        <v>#REF!</v>
      </c>
      <c r="J17" s="67" t="e">
        <f>+'[5]1er Sem coef act'!J17-'[5]1er Sem distribuido'!J17</f>
        <v>#REF!</v>
      </c>
      <c r="K17" s="68" t="e">
        <f t="shared" si="0"/>
        <v>#REF!</v>
      </c>
      <c r="M17" s="19" t="s">
        <v>16</v>
      </c>
      <c r="N17" s="67">
        <v>0</v>
      </c>
      <c r="O17" s="67">
        <v>0</v>
      </c>
      <c r="P17" s="67">
        <f>(-109788.293873443/6)</f>
        <v>-18298.048978907169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f>(688.047597858684/6)</f>
        <v>114.67459964311399</v>
      </c>
      <c r="W17" s="68">
        <v>-109100.24627558459</v>
      </c>
    </row>
    <row r="18" spans="1:23">
      <c r="A18" s="19" t="s">
        <v>17</v>
      </c>
      <c r="B18" s="67" t="e">
        <f>+'[5]1er Sem coef act'!B18-'[5]1er Sem distribuido'!B18</f>
        <v>#REF!</v>
      </c>
      <c r="C18" s="67" t="e">
        <f>+'[5]1er Sem coef act'!C18-'[5]1er Sem distribuido'!C18</f>
        <v>#REF!</v>
      </c>
      <c r="D18" s="67" t="e">
        <f>+'[5]1er Sem coef act'!D18-'[5]1er Sem distribuido'!D18</f>
        <v>#REF!</v>
      </c>
      <c r="E18" s="67" t="e">
        <f>+'[5]1er Sem coef act'!E18-'[5]1er Sem distribuido'!E18</f>
        <v>#REF!</v>
      </c>
      <c r="F18" s="67" t="e">
        <f>+'[5]1er Sem coef act'!F18-'[5]1er Sem distribuido'!F18</f>
        <v>#REF!</v>
      </c>
      <c r="G18" s="67" t="e">
        <f>+'[5]1er Sem coef act'!G18-'[5]1er Sem distribuido'!G18</f>
        <v>#REF!</v>
      </c>
      <c r="H18" s="67" t="e">
        <f>+'[5]1er Sem coef act'!H18-'[5]1er Sem distribuido'!H18</f>
        <v>#REF!</v>
      </c>
      <c r="I18" s="67" t="e">
        <f>+'[5]1er Sem coef act'!I18-'[5]1er Sem distribuido'!I18</f>
        <v>#REF!</v>
      </c>
      <c r="J18" s="67" t="e">
        <f>+'[5]1er Sem coef act'!J18-'[5]1er Sem distribuido'!J18</f>
        <v>#REF!</v>
      </c>
      <c r="K18" s="68" t="e">
        <f t="shared" si="0"/>
        <v>#REF!</v>
      </c>
      <c r="M18" s="19" t="s">
        <v>17</v>
      </c>
      <c r="N18" s="67">
        <v>0</v>
      </c>
      <c r="O18" s="67">
        <v>0</v>
      </c>
      <c r="P18" s="67">
        <f>(-1369871.77591246/6)</f>
        <v>-228311.96265207665</v>
      </c>
      <c r="Q18" s="67">
        <v>0</v>
      </c>
      <c r="R18" s="67">
        <v>0</v>
      </c>
      <c r="S18" s="67">
        <v>0</v>
      </c>
      <c r="T18" s="67">
        <v>0</v>
      </c>
      <c r="U18" s="67">
        <v>0</v>
      </c>
      <c r="V18" s="67">
        <f>(303.989069943549/6)</f>
        <v>50.664844990591497</v>
      </c>
      <c r="W18" s="68">
        <v>-1369567.7868425178</v>
      </c>
    </row>
    <row r="19" spans="1:23">
      <c r="A19" s="19" t="s">
        <v>18</v>
      </c>
      <c r="B19" s="67" t="e">
        <f>+'[5]1er Sem coef act'!B19-'[5]1er Sem distribuido'!B19</f>
        <v>#REF!</v>
      </c>
      <c r="C19" s="67" t="e">
        <f>+'[5]1er Sem coef act'!C19-'[5]1er Sem distribuido'!C19</f>
        <v>#REF!</v>
      </c>
      <c r="D19" s="67" t="e">
        <f>+'[5]1er Sem coef act'!D19-'[5]1er Sem distribuido'!D19</f>
        <v>#REF!</v>
      </c>
      <c r="E19" s="67" t="e">
        <f>+'[5]1er Sem coef act'!E19-'[5]1er Sem distribuido'!E19</f>
        <v>#REF!</v>
      </c>
      <c r="F19" s="67" t="e">
        <f>+'[5]1er Sem coef act'!F19-'[5]1er Sem distribuido'!F19</f>
        <v>#REF!</v>
      </c>
      <c r="G19" s="67" t="e">
        <f>+'[5]1er Sem coef act'!G19-'[5]1er Sem distribuido'!G19</f>
        <v>#REF!</v>
      </c>
      <c r="H19" s="67" t="e">
        <f>+'[5]1er Sem coef act'!H19-'[5]1er Sem distribuido'!H19</f>
        <v>#REF!</v>
      </c>
      <c r="I19" s="67" t="e">
        <f>+'[5]1er Sem coef act'!I19-'[5]1er Sem distribuido'!I19</f>
        <v>#REF!</v>
      </c>
      <c r="J19" s="67" t="e">
        <f>+'[5]1er Sem coef act'!J19-'[5]1er Sem distribuido'!J19</f>
        <v>#REF!</v>
      </c>
      <c r="K19" s="68" t="e">
        <f t="shared" si="0"/>
        <v>#REF!</v>
      </c>
      <c r="M19" s="19" t="s">
        <v>18</v>
      </c>
      <c r="N19" s="67">
        <v>0</v>
      </c>
      <c r="O19" s="67">
        <v>0</v>
      </c>
      <c r="P19" s="67">
        <f>(-1480809.2618418/6)</f>
        <v>-246801.54364030002</v>
      </c>
      <c r="Q19" s="67">
        <v>1.862645149230957E-9</v>
      </c>
      <c r="R19" s="67">
        <v>0</v>
      </c>
      <c r="S19" s="67">
        <v>0</v>
      </c>
      <c r="T19" s="67">
        <v>0</v>
      </c>
      <c r="U19" s="67">
        <v>0</v>
      </c>
      <c r="V19" s="67">
        <f>(18589.2083189194/6)</f>
        <v>3098.2013864865671</v>
      </c>
      <c r="W19" s="68">
        <v>-1462220.0535228828</v>
      </c>
    </row>
    <row r="20" spans="1:23">
      <c r="A20" s="19" t="s">
        <v>19</v>
      </c>
      <c r="B20" s="67" t="e">
        <f>+'[5]1er Sem coef act'!B20-'[5]1er Sem distribuido'!B20</f>
        <v>#REF!</v>
      </c>
      <c r="C20" s="67" t="e">
        <f>+'[5]1er Sem coef act'!C20-'[5]1er Sem distribuido'!C20</f>
        <v>#REF!</v>
      </c>
      <c r="D20" s="67" t="e">
        <f>+'[5]1er Sem coef act'!D20-'[5]1er Sem distribuido'!D20</f>
        <v>#REF!</v>
      </c>
      <c r="E20" s="67" t="e">
        <f>+'[5]1er Sem coef act'!E20-'[5]1er Sem distribuido'!E20</f>
        <v>#REF!</v>
      </c>
      <c r="F20" s="67" t="e">
        <f>+'[5]1er Sem coef act'!F20-'[5]1er Sem distribuido'!F20</f>
        <v>#REF!</v>
      </c>
      <c r="G20" s="67" t="e">
        <f>+'[5]1er Sem coef act'!G20-'[5]1er Sem distribuido'!G20</f>
        <v>#REF!</v>
      </c>
      <c r="H20" s="67" t="e">
        <f>+'[5]1er Sem coef act'!H20-'[5]1er Sem distribuido'!H20</f>
        <v>#REF!</v>
      </c>
      <c r="I20" s="67" t="e">
        <f>+'[5]1er Sem coef act'!I20-'[5]1er Sem distribuido'!I20</f>
        <v>#REF!</v>
      </c>
      <c r="J20" s="67" t="e">
        <f>+'[5]1er Sem coef act'!J20-'[5]1er Sem distribuido'!J20</f>
        <v>#REF!</v>
      </c>
      <c r="K20" s="68" t="e">
        <f t="shared" si="0"/>
        <v>#REF!</v>
      </c>
      <c r="M20" s="19" t="s">
        <v>19</v>
      </c>
      <c r="N20" s="67">
        <v>0</v>
      </c>
      <c r="O20" s="67">
        <v>0</v>
      </c>
      <c r="P20" s="67">
        <f>(-959342.807652745/6)</f>
        <v>-159890.46794212417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f>(-1200.77151391748/6)</f>
        <v>-200.12858565291333</v>
      </c>
      <c r="W20" s="68">
        <v>-960543.57916666206</v>
      </c>
    </row>
    <row r="21" spans="1:23">
      <c r="A21" s="19" t="s">
        <v>20</v>
      </c>
      <c r="B21" s="67" t="e">
        <f>+'[5]1er Sem coef act'!B21-'[5]1er Sem distribuido'!B21</f>
        <v>#REF!</v>
      </c>
      <c r="C21" s="67" t="e">
        <f>+'[5]1er Sem coef act'!C21-'[5]1er Sem distribuido'!C21</f>
        <v>#REF!</v>
      </c>
      <c r="D21" s="67" t="e">
        <f>+'[5]1er Sem coef act'!D21-'[5]1er Sem distribuido'!D21</f>
        <v>#REF!</v>
      </c>
      <c r="E21" s="67" t="e">
        <f>+'[5]1er Sem coef act'!E21-'[5]1er Sem distribuido'!E21</f>
        <v>#REF!</v>
      </c>
      <c r="F21" s="67" t="e">
        <f>+'[5]1er Sem coef act'!F21-'[5]1er Sem distribuido'!F21</f>
        <v>#REF!</v>
      </c>
      <c r="G21" s="67" t="e">
        <f>+'[5]1er Sem coef act'!G21-'[5]1er Sem distribuido'!G21</f>
        <v>#REF!</v>
      </c>
      <c r="H21" s="67" t="e">
        <f>+'[5]1er Sem coef act'!H21-'[5]1er Sem distribuido'!H21</f>
        <v>#REF!</v>
      </c>
      <c r="I21" s="67" t="e">
        <f>+'[5]1er Sem coef act'!I21-'[5]1er Sem distribuido'!I21</f>
        <v>#REF!</v>
      </c>
      <c r="J21" s="67" t="e">
        <f>+'[5]1er Sem coef act'!J21-'[5]1er Sem distribuido'!J21</f>
        <v>#REF!</v>
      </c>
      <c r="K21" s="68" t="e">
        <f t="shared" si="0"/>
        <v>#REF!</v>
      </c>
      <c r="M21" s="19" t="s">
        <v>20</v>
      </c>
      <c r="N21" s="67">
        <v>0</v>
      </c>
      <c r="O21" s="67">
        <v>0</v>
      </c>
      <c r="P21" s="67">
        <f>(-807693.523463218/6)</f>
        <v>-134615.58724386967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f>(56715.5968873118/6)</f>
        <v>9452.5994812186345</v>
      </c>
      <c r="W21" s="68">
        <v>-750977.92657590564</v>
      </c>
    </row>
    <row r="22" spans="1:23">
      <c r="A22" s="19" t="s">
        <v>21</v>
      </c>
      <c r="B22" s="67" t="e">
        <f>+'[5]1er Sem coef act'!B22-'[5]1er Sem distribuido'!B22</f>
        <v>#REF!</v>
      </c>
      <c r="C22" s="67" t="e">
        <f>+'[5]1er Sem coef act'!C22-'[5]1er Sem distribuido'!C22</f>
        <v>#REF!</v>
      </c>
      <c r="D22" s="67" t="e">
        <f>+'[5]1er Sem coef act'!D22-'[5]1er Sem distribuido'!D22</f>
        <v>#REF!</v>
      </c>
      <c r="E22" s="67" t="e">
        <f>+'[5]1er Sem coef act'!E22-'[5]1er Sem distribuido'!E22</f>
        <v>#REF!</v>
      </c>
      <c r="F22" s="67" t="e">
        <f>+'[5]1er Sem coef act'!F22-'[5]1er Sem distribuido'!F22</f>
        <v>#REF!</v>
      </c>
      <c r="G22" s="67" t="e">
        <f>+'[5]1er Sem coef act'!G22-'[5]1er Sem distribuido'!G22</f>
        <v>#REF!</v>
      </c>
      <c r="H22" s="67" t="e">
        <f>+'[5]1er Sem coef act'!H22-'[5]1er Sem distribuido'!H22</f>
        <v>#REF!</v>
      </c>
      <c r="I22" s="67" t="e">
        <f>+'[5]1er Sem coef act'!I22-'[5]1er Sem distribuido'!I22</f>
        <v>#REF!</v>
      </c>
      <c r="J22" s="67" t="e">
        <f>+'[5]1er Sem coef act'!J22-'[5]1er Sem distribuido'!J22</f>
        <v>#REF!</v>
      </c>
      <c r="K22" s="68" t="e">
        <f t="shared" si="0"/>
        <v>#REF!</v>
      </c>
      <c r="M22" s="19" t="s">
        <v>21</v>
      </c>
      <c r="N22" s="67">
        <v>0</v>
      </c>
      <c r="O22" s="67">
        <v>0</v>
      </c>
      <c r="P22" s="67">
        <f>(1071515.2127784/6)</f>
        <v>178585.8687964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f>(3959.86588016426/6)</f>
        <v>659.9776466940433</v>
      </c>
      <c r="W22" s="68">
        <v>1075475.0786585598</v>
      </c>
    </row>
    <row r="23" spans="1:23">
      <c r="A23" s="19" t="s">
        <v>22</v>
      </c>
      <c r="B23" s="67" t="e">
        <f>+'[5]1er Sem coef act'!B23-'[5]1er Sem distribuido'!B23</f>
        <v>#REF!</v>
      </c>
      <c r="C23" s="67" t="e">
        <f>+'[5]1er Sem coef act'!C23-'[5]1er Sem distribuido'!C23</f>
        <v>#REF!</v>
      </c>
      <c r="D23" s="67" t="e">
        <f>+'[5]1er Sem coef act'!D23-'[5]1er Sem distribuido'!D23</f>
        <v>#REF!</v>
      </c>
      <c r="E23" s="67" t="e">
        <f>+'[5]1er Sem coef act'!E23-'[5]1er Sem distribuido'!E23</f>
        <v>#REF!</v>
      </c>
      <c r="F23" s="67" t="e">
        <f>+'[5]1er Sem coef act'!F23-'[5]1er Sem distribuido'!F23</f>
        <v>#REF!</v>
      </c>
      <c r="G23" s="67" t="e">
        <f>+'[5]1er Sem coef act'!G23-'[5]1er Sem distribuido'!G23</f>
        <v>#REF!</v>
      </c>
      <c r="H23" s="67" t="e">
        <f>+'[5]1er Sem coef act'!H23-'[5]1er Sem distribuido'!H23</f>
        <v>#REF!</v>
      </c>
      <c r="I23" s="67" t="e">
        <f>+'[5]1er Sem coef act'!I23-'[5]1er Sem distribuido'!I23</f>
        <v>#REF!</v>
      </c>
      <c r="J23" s="67" t="e">
        <f>+'[5]1er Sem coef act'!J23-'[5]1er Sem distribuido'!J23</f>
        <v>#REF!</v>
      </c>
      <c r="K23" s="68" t="e">
        <f t="shared" si="0"/>
        <v>#REF!</v>
      </c>
      <c r="M23" s="19" t="s">
        <v>22</v>
      </c>
      <c r="N23" s="67">
        <v>0</v>
      </c>
      <c r="O23" s="67">
        <v>0</v>
      </c>
      <c r="P23" s="67">
        <f>(1432506.10481819/6)</f>
        <v>238751.01746969833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f>(593.560201354827/6)</f>
        <v>98.926700225804495</v>
      </c>
      <c r="W23" s="68">
        <v>1433099.6650195441</v>
      </c>
    </row>
    <row r="24" spans="1:23">
      <c r="A24" s="19" t="s">
        <v>23</v>
      </c>
      <c r="B24" s="67" t="e">
        <f>+'[5]1er Sem coef act'!B24-'[5]1er Sem distribuido'!B24</f>
        <v>#REF!</v>
      </c>
      <c r="C24" s="67" t="e">
        <f>+'[5]1er Sem coef act'!C24-'[5]1er Sem distribuido'!C24</f>
        <v>#REF!</v>
      </c>
      <c r="D24" s="67" t="e">
        <f>+'[5]1er Sem coef act'!D24-'[5]1er Sem distribuido'!D24</f>
        <v>#REF!</v>
      </c>
      <c r="E24" s="67" t="e">
        <f>+'[5]1er Sem coef act'!E24-'[5]1er Sem distribuido'!E24</f>
        <v>#REF!</v>
      </c>
      <c r="F24" s="67" t="e">
        <f>+'[5]1er Sem coef act'!F24-'[5]1er Sem distribuido'!F24</f>
        <v>#REF!</v>
      </c>
      <c r="G24" s="67" t="e">
        <f>+'[5]1er Sem coef act'!G24-'[5]1er Sem distribuido'!G24</f>
        <v>#REF!</v>
      </c>
      <c r="H24" s="67" t="e">
        <f>+'[5]1er Sem coef act'!H24-'[5]1er Sem distribuido'!H24</f>
        <v>#REF!</v>
      </c>
      <c r="I24" s="67" t="e">
        <f>+'[5]1er Sem coef act'!I24-'[5]1er Sem distribuido'!I24</f>
        <v>#REF!</v>
      </c>
      <c r="J24" s="67" t="e">
        <f>+'[5]1er Sem coef act'!J24-'[5]1er Sem distribuido'!J24</f>
        <v>#REF!</v>
      </c>
      <c r="K24" s="68" t="e">
        <f t="shared" si="0"/>
        <v>#REF!</v>
      </c>
      <c r="M24" s="19" t="s">
        <v>23</v>
      </c>
      <c r="N24" s="67">
        <v>0</v>
      </c>
      <c r="O24" s="67">
        <v>0</v>
      </c>
      <c r="P24" s="67">
        <v>0</v>
      </c>
      <c r="Q24" s="67">
        <v>0</v>
      </c>
      <c r="R24" s="67">
        <v>0</v>
      </c>
      <c r="S24" s="67">
        <v>0</v>
      </c>
      <c r="T24" s="67">
        <v>0</v>
      </c>
      <c r="U24" s="67">
        <v>0</v>
      </c>
      <c r="V24" s="67">
        <f>(-25.4681208093243/6)</f>
        <v>-4.2446868015540504</v>
      </c>
      <c r="W24" s="68">
        <v>-25.468120809324319</v>
      </c>
    </row>
    <row r="25" spans="1:23">
      <c r="A25" s="19" t="s">
        <v>24</v>
      </c>
      <c r="B25" s="67" t="e">
        <f>+'[5]1er Sem coef act'!B25-'[5]1er Sem distribuido'!B25</f>
        <v>#REF!</v>
      </c>
      <c r="C25" s="67" t="e">
        <f>+'[5]1er Sem coef act'!C25-'[5]1er Sem distribuido'!C25</f>
        <v>#REF!</v>
      </c>
      <c r="D25" s="67" t="e">
        <f>+'[5]1er Sem coef act'!D25-'[5]1er Sem distribuido'!D25</f>
        <v>#REF!</v>
      </c>
      <c r="E25" s="67" t="e">
        <f>+'[5]1er Sem coef act'!E25-'[5]1er Sem distribuido'!E25</f>
        <v>#REF!</v>
      </c>
      <c r="F25" s="67" t="e">
        <f>+'[5]1er Sem coef act'!F25-'[5]1er Sem distribuido'!F25</f>
        <v>#REF!</v>
      </c>
      <c r="G25" s="67" t="e">
        <f>+'[5]1er Sem coef act'!G25-'[5]1er Sem distribuido'!G25</f>
        <v>#REF!</v>
      </c>
      <c r="H25" s="67" t="e">
        <f>+'[5]1er Sem coef act'!H25-'[5]1er Sem distribuido'!H25</f>
        <v>#REF!</v>
      </c>
      <c r="I25" s="67" t="e">
        <f>+'[5]1er Sem coef act'!I25-'[5]1er Sem distribuido'!I25</f>
        <v>#REF!</v>
      </c>
      <c r="J25" s="67" t="e">
        <f>+'[5]1er Sem coef act'!J25-'[5]1er Sem distribuido'!J25</f>
        <v>#REF!</v>
      </c>
      <c r="K25" s="68" t="e">
        <f t="shared" si="0"/>
        <v>#REF!</v>
      </c>
      <c r="M25" s="19" t="s">
        <v>24</v>
      </c>
      <c r="N25" s="67">
        <v>0</v>
      </c>
      <c r="O25" s="67">
        <v>0</v>
      </c>
      <c r="P25" s="67">
        <f>(470326.730116419/6)</f>
        <v>78387.788352736505</v>
      </c>
      <c r="Q25" s="67">
        <v>0</v>
      </c>
      <c r="R25" s="67">
        <v>0</v>
      </c>
      <c r="S25" s="67">
        <v>0</v>
      </c>
      <c r="T25" s="67">
        <v>0</v>
      </c>
      <c r="U25" s="67">
        <v>0</v>
      </c>
      <c r="V25" s="67">
        <f>(-13530.9336126467/6)</f>
        <v>-2255.1556021077836</v>
      </c>
      <c r="W25" s="68">
        <v>456795.79650377249</v>
      </c>
    </row>
    <row r="26" spans="1:23">
      <c r="A26" s="19" t="s">
        <v>25</v>
      </c>
      <c r="B26" s="67" t="e">
        <f>+'[5]1er Sem coef act'!B26-'[5]1er Sem distribuido'!B26</f>
        <v>#REF!</v>
      </c>
      <c r="C26" s="67" t="e">
        <f>+'[5]1er Sem coef act'!C26-'[5]1er Sem distribuido'!C26</f>
        <v>#REF!</v>
      </c>
      <c r="D26" s="67" t="e">
        <f>+'[5]1er Sem coef act'!D26-'[5]1er Sem distribuido'!D26</f>
        <v>#REF!</v>
      </c>
      <c r="E26" s="67" t="e">
        <f>+'[5]1er Sem coef act'!E26-'[5]1er Sem distribuido'!E26</f>
        <v>#REF!</v>
      </c>
      <c r="F26" s="67" t="e">
        <f>+'[5]1er Sem coef act'!F26-'[5]1er Sem distribuido'!F26</f>
        <v>#REF!</v>
      </c>
      <c r="G26" s="67" t="e">
        <f>+'[5]1er Sem coef act'!G26-'[5]1er Sem distribuido'!G26</f>
        <v>#REF!</v>
      </c>
      <c r="H26" s="67" t="e">
        <f>+'[5]1er Sem coef act'!H26-'[5]1er Sem distribuido'!H26</f>
        <v>#REF!</v>
      </c>
      <c r="I26" s="67" t="e">
        <f>+'[5]1er Sem coef act'!I26-'[5]1er Sem distribuido'!I26</f>
        <v>#REF!</v>
      </c>
      <c r="J26" s="67" t="e">
        <f>+'[5]1er Sem coef act'!J26-'[5]1er Sem distribuido'!J26</f>
        <v>#REF!</v>
      </c>
      <c r="K26" s="68" t="e">
        <f t="shared" si="0"/>
        <v>#REF!</v>
      </c>
      <c r="M26" s="19" t="s">
        <v>25</v>
      </c>
      <c r="N26" s="67">
        <v>0</v>
      </c>
      <c r="O26" s="67">
        <v>0</v>
      </c>
      <c r="P26" s="67">
        <f>(-1275522.7794884/6)</f>
        <v>-212587.12991473335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f>(12223.2272638585/6)</f>
        <v>2037.2045439764167</v>
      </c>
      <c r="W26" s="68">
        <v>-1263299.5522245411</v>
      </c>
    </row>
    <row r="27" spans="1:23">
      <c r="A27" s="19" t="s">
        <v>217</v>
      </c>
      <c r="B27" s="67" t="e">
        <f>+'[5]1er Sem coef act'!B27-'[5]1er Sem distribuido'!B27</f>
        <v>#REF!</v>
      </c>
      <c r="C27" s="67" t="e">
        <f>+'[5]1er Sem coef act'!C27-'[5]1er Sem distribuido'!C27</f>
        <v>#REF!</v>
      </c>
      <c r="D27" s="67" t="e">
        <f>+'[5]1er Sem coef act'!D27-'[5]1er Sem distribuido'!D27</f>
        <v>#REF!</v>
      </c>
      <c r="E27" s="67" t="e">
        <f>+'[5]1er Sem coef act'!E27-'[5]1er Sem distribuido'!E27</f>
        <v>#REF!</v>
      </c>
      <c r="F27" s="67" t="e">
        <f>+'[5]1er Sem coef act'!F27-'[5]1er Sem distribuido'!F27</f>
        <v>#REF!</v>
      </c>
      <c r="G27" s="67" t="e">
        <f>+'[5]1er Sem coef act'!G27-'[5]1er Sem distribuido'!G27</f>
        <v>#REF!</v>
      </c>
      <c r="H27" s="67" t="e">
        <f>+'[5]1er Sem coef act'!H27-'[5]1er Sem distribuido'!H27</f>
        <v>#REF!</v>
      </c>
      <c r="I27" s="67" t="e">
        <f>+'[5]1er Sem coef act'!I27-'[5]1er Sem distribuido'!I27</f>
        <v>#REF!</v>
      </c>
      <c r="J27" s="67" t="e">
        <f>+'[5]1er Sem coef act'!J27-'[5]1er Sem distribuido'!J27</f>
        <v>#REF!</v>
      </c>
      <c r="K27" s="68" t="e">
        <f t="shared" si="0"/>
        <v>#REF!</v>
      </c>
      <c r="M27" s="19" t="s">
        <v>217</v>
      </c>
      <c r="N27" s="67">
        <v>0</v>
      </c>
      <c r="O27" s="67">
        <v>0</v>
      </c>
      <c r="P27" s="67">
        <f>(-108576.765660731/6)</f>
        <v>-18096.127610121835</v>
      </c>
      <c r="Q27" s="67">
        <v>0</v>
      </c>
      <c r="R27" s="67">
        <v>0</v>
      </c>
      <c r="S27" s="67">
        <v>0</v>
      </c>
      <c r="T27" s="67">
        <v>0</v>
      </c>
      <c r="U27" s="67">
        <v>0</v>
      </c>
      <c r="V27" s="67">
        <f>(296.516061764276/6)</f>
        <v>49.419343627379334</v>
      </c>
      <c r="W27" s="68">
        <v>-108280.24959896685</v>
      </c>
    </row>
    <row r="28" spans="1:23">
      <c r="A28" s="19" t="s">
        <v>27</v>
      </c>
      <c r="B28" s="67" t="e">
        <f>+'[5]1er Sem coef act'!B28-'[5]1er Sem distribuido'!B28</f>
        <v>#REF!</v>
      </c>
      <c r="C28" s="67" t="e">
        <f>+'[5]1er Sem coef act'!C28-'[5]1er Sem distribuido'!C28</f>
        <v>#REF!</v>
      </c>
      <c r="D28" s="67" t="e">
        <f>+'[5]1er Sem coef act'!D28-'[5]1er Sem distribuido'!D28</f>
        <v>#REF!</v>
      </c>
      <c r="E28" s="67" t="e">
        <f>+'[5]1er Sem coef act'!E28-'[5]1er Sem distribuido'!E28</f>
        <v>#REF!</v>
      </c>
      <c r="F28" s="67" t="e">
        <f>+'[5]1er Sem coef act'!F28-'[5]1er Sem distribuido'!F28</f>
        <v>#REF!</v>
      </c>
      <c r="G28" s="67" t="e">
        <f>+'[5]1er Sem coef act'!G28-'[5]1er Sem distribuido'!G28</f>
        <v>#REF!</v>
      </c>
      <c r="H28" s="67" t="e">
        <f>+'[5]1er Sem coef act'!H28-'[5]1er Sem distribuido'!H28</f>
        <v>#REF!</v>
      </c>
      <c r="I28" s="67" t="e">
        <f>+'[5]1er Sem coef act'!I28-'[5]1er Sem distribuido'!I28</f>
        <v>#REF!</v>
      </c>
      <c r="J28" s="67" t="e">
        <f>+'[5]1er Sem coef act'!J28-'[5]1er Sem distribuido'!J28</f>
        <v>#REF!</v>
      </c>
      <c r="K28" s="68" t="e">
        <f t="shared" si="0"/>
        <v>#REF!</v>
      </c>
      <c r="M28" s="19" t="s">
        <v>27</v>
      </c>
      <c r="N28" s="67">
        <v>0</v>
      </c>
      <c r="O28" s="67">
        <v>0</v>
      </c>
      <c r="P28" s="67">
        <f>(-249127.188296185/6)</f>
        <v>-41521.198049364168</v>
      </c>
      <c r="Q28" s="67">
        <v>0</v>
      </c>
      <c r="R28" s="67">
        <v>0</v>
      </c>
      <c r="S28" s="67">
        <v>0</v>
      </c>
      <c r="T28" s="67">
        <v>0</v>
      </c>
      <c r="U28" s="67">
        <v>0</v>
      </c>
      <c r="V28" s="67">
        <f>(-254.565771171387/6)</f>
        <v>-42.427628528564505</v>
      </c>
      <c r="W28" s="68">
        <v>-249381.75406735673</v>
      </c>
    </row>
    <row r="29" spans="1:23">
      <c r="A29" s="19" t="s">
        <v>28</v>
      </c>
      <c r="B29" s="67" t="e">
        <f>+'[5]1er Sem coef act'!B29-'[5]1er Sem distribuido'!B29</f>
        <v>#REF!</v>
      </c>
      <c r="C29" s="67" t="e">
        <f>+'[5]1er Sem coef act'!C29-'[5]1er Sem distribuido'!C29</f>
        <v>#REF!</v>
      </c>
      <c r="D29" s="67" t="e">
        <f>+'[5]1er Sem coef act'!D29-'[5]1er Sem distribuido'!D29</f>
        <v>#REF!</v>
      </c>
      <c r="E29" s="67" t="e">
        <f>+'[5]1er Sem coef act'!E29-'[5]1er Sem distribuido'!E29</f>
        <v>#REF!</v>
      </c>
      <c r="F29" s="67" t="e">
        <f>+'[5]1er Sem coef act'!F29-'[5]1er Sem distribuido'!F29</f>
        <v>#REF!</v>
      </c>
      <c r="G29" s="67" t="e">
        <f>+'[5]1er Sem coef act'!G29-'[5]1er Sem distribuido'!G29</f>
        <v>#REF!</v>
      </c>
      <c r="H29" s="67" t="e">
        <f>+'[5]1er Sem coef act'!H29-'[5]1er Sem distribuido'!H29</f>
        <v>#REF!</v>
      </c>
      <c r="I29" s="67" t="e">
        <f>+'[5]1er Sem coef act'!I29-'[5]1er Sem distribuido'!I29</f>
        <v>#REF!</v>
      </c>
      <c r="J29" s="67" t="e">
        <f>+'[5]1er Sem coef act'!J29-'[5]1er Sem distribuido'!J29</f>
        <v>#REF!</v>
      </c>
      <c r="K29" s="68" t="e">
        <f t="shared" si="0"/>
        <v>#REF!</v>
      </c>
      <c r="M29" s="19" t="s">
        <v>28</v>
      </c>
      <c r="N29" s="67">
        <v>0</v>
      </c>
      <c r="O29" s="67">
        <v>0</v>
      </c>
      <c r="P29" s="67">
        <f>(382808.873894416/6)</f>
        <v>63801.478982402674</v>
      </c>
      <c r="Q29" s="67">
        <v>0</v>
      </c>
      <c r="R29" s="67">
        <v>0</v>
      </c>
      <c r="S29" s="67">
        <v>0</v>
      </c>
      <c r="T29" s="67">
        <v>0</v>
      </c>
      <c r="U29" s="67">
        <v>0</v>
      </c>
      <c r="V29" s="67">
        <f>(242.128724547001/6)</f>
        <v>40.354787424500167</v>
      </c>
      <c r="W29" s="68">
        <v>383051.00261896278</v>
      </c>
    </row>
    <row r="30" spans="1:23">
      <c r="A30" s="19" t="s">
        <v>29</v>
      </c>
      <c r="B30" s="67" t="e">
        <f>+'[5]1er Sem coef act'!B30-'[5]1er Sem distribuido'!B30</f>
        <v>#REF!</v>
      </c>
      <c r="C30" s="67" t="e">
        <f>+'[5]1er Sem coef act'!C30-'[5]1er Sem distribuido'!C30</f>
        <v>#REF!</v>
      </c>
      <c r="D30" s="67" t="e">
        <f>+'[5]1er Sem coef act'!D30-'[5]1er Sem distribuido'!D30</f>
        <v>#REF!</v>
      </c>
      <c r="E30" s="67" t="e">
        <f>+'[5]1er Sem coef act'!E30-'[5]1er Sem distribuido'!E30</f>
        <v>#REF!</v>
      </c>
      <c r="F30" s="67" t="e">
        <f>+'[5]1er Sem coef act'!F30-'[5]1er Sem distribuido'!F30</f>
        <v>#REF!</v>
      </c>
      <c r="G30" s="67" t="e">
        <f>+'[5]1er Sem coef act'!G30-'[5]1er Sem distribuido'!G30</f>
        <v>#REF!</v>
      </c>
      <c r="H30" s="67" t="e">
        <f>+'[5]1er Sem coef act'!H30-'[5]1er Sem distribuido'!H30</f>
        <v>#REF!</v>
      </c>
      <c r="I30" s="67" t="e">
        <f>+'[5]1er Sem coef act'!I30-'[5]1er Sem distribuido'!I30</f>
        <v>#REF!</v>
      </c>
      <c r="J30" s="67" t="e">
        <f>+'[5]1er Sem coef act'!J30-'[5]1er Sem distribuido'!J30</f>
        <v>#REF!</v>
      </c>
      <c r="K30" s="68" t="e">
        <f t="shared" si="0"/>
        <v>#REF!</v>
      </c>
      <c r="M30" s="19" t="s">
        <v>29</v>
      </c>
      <c r="N30" s="67">
        <v>0</v>
      </c>
      <c r="O30" s="67">
        <v>0</v>
      </c>
      <c r="P30" s="67">
        <f>(-150876.781907313/6)</f>
        <v>-25146.130317885501</v>
      </c>
      <c r="Q30" s="67">
        <v>0</v>
      </c>
      <c r="R30" s="67">
        <v>0</v>
      </c>
      <c r="S30" s="67">
        <v>0</v>
      </c>
      <c r="T30" s="67">
        <v>0</v>
      </c>
      <c r="U30" s="67">
        <v>0</v>
      </c>
      <c r="V30" s="67">
        <f>(334.257665728218/6)</f>
        <v>55.709610954703003</v>
      </c>
      <c r="W30" s="68">
        <v>-150542.52424158482</v>
      </c>
    </row>
    <row r="31" spans="1:23">
      <c r="A31" s="19" t="s">
        <v>30</v>
      </c>
      <c r="B31" s="67" t="e">
        <f>+'[5]1er Sem coef act'!B31-'[5]1er Sem distribuido'!B31</f>
        <v>#REF!</v>
      </c>
      <c r="C31" s="67" t="e">
        <f>+'[5]1er Sem coef act'!C31-'[5]1er Sem distribuido'!C31</f>
        <v>#REF!</v>
      </c>
      <c r="D31" s="67" t="e">
        <f>+'[5]1er Sem coef act'!D31-'[5]1er Sem distribuido'!D31</f>
        <v>#REF!</v>
      </c>
      <c r="E31" s="67" t="e">
        <f>+'[5]1er Sem coef act'!E31-'[5]1er Sem distribuido'!E31</f>
        <v>#REF!</v>
      </c>
      <c r="F31" s="67" t="e">
        <f>+'[5]1er Sem coef act'!F31-'[5]1er Sem distribuido'!F31</f>
        <v>#REF!</v>
      </c>
      <c r="G31" s="67" t="e">
        <f>+'[5]1er Sem coef act'!G31-'[5]1er Sem distribuido'!G31</f>
        <v>#REF!</v>
      </c>
      <c r="H31" s="67" t="e">
        <f>+'[5]1er Sem coef act'!H31-'[5]1er Sem distribuido'!H31</f>
        <v>#REF!</v>
      </c>
      <c r="I31" s="67" t="e">
        <f>+'[5]1er Sem coef act'!I31-'[5]1er Sem distribuido'!I31</f>
        <v>#REF!</v>
      </c>
      <c r="J31" s="67" t="e">
        <f>+'[5]1er Sem coef act'!J31-'[5]1er Sem distribuido'!J31</f>
        <v>#REF!</v>
      </c>
      <c r="K31" s="68" t="e">
        <f t="shared" si="0"/>
        <v>#REF!</v>
      </c>
      <c r="M31" s="19" t="s">
        <v>30</v>
      </c>
      <c r="N31" s="67">
        <v>0</v>
      </c>
      <c r="O31" s="67">
        <v>0</v>
      </c>
      <c r="P31" s="67">
        <f>(-6383340.70245518/6)</f>
        <v>-1063890.1170758633</v>
      </c>
      <c r="Q31" s="67">
        <v>0</v>
      </c>
      <c r="R31" s="67">
        <v>0</v>
      </c>
      <c r="S31" s="67">
        <v>0</v>
      </c>
      <c r="T31" s="67">
        <v>0</v>
      </c>
      <c r="U31" s="67">
        <v>0</v>
      </c>
      <c r="V31" s="67">
        <f>(-25.9976985053509/6)</f>
        <v>-4.3329497508918164</v>
      </c>
      <c r="W31" s="68">
        <v>-6383366.7001536889</v>
      </c>
    </row>
    <row r="32" spans="1:23">
      <c r="A32" s="19" t="s">
        <v>31</v>
      </c>
      <c r="B32" s="67" t="e">
        <f>+'[5]1er Sem coef act'!B32-'[5]1er Sem distribuido'!B32</f>
        <v>#REF!</v>
      </c>
      <c r="C32" s="67" t="e">
        <f>+'[5]1er Sem coef act'!C32-'[5]1er Sem distribuido'!C32</f>
        <v>#REF!</v>
      </c>
      <c r="D32" s="67" t="e">
        <f>+'[5]1er Sem coef act'!D32-'[5]1er Sem distribuido'!D32</f>
        <v>#REF!</v>
      </c>
      <c r="E32" s="67" t="e">
        <f>+'[5]1er Sem coef act'!E32-'[5]1er Sem distribuido'!E32</f>
        <v>#REF!</v>
      </c>
      <c r="F32" s="67" t="e">
        <f>+'[5]1er Sem coef act'!F32-'[5]1er Sem distribuido'!F32</f>
        <v>#REF!</v>
      </c>
      <c r="G32" s="67" t="e">
        <f>+'[5]1er Sem coef act'!G32-'[5]1er Sem distribuido'!G32</f>
        <v>#REF!</v>
      </c>
      <c r="H32" s="67" t="e">
        <f>+'[5]1er Sem coef act'!H32-'[5]1er Sem distribuido'!H32</f>
        <v>#REF!</v>
      </c>
      <c r="I32" s="67" t="e">
        <f>+'[5]1er Sem coef act'!I32-'[5]1er Sem distribuido'!I32</f>
        <v>#REF!</v>
      </c>
      <c r="J32" s="67" t="e">
        <f>+'[5]1er Sem coef act'!J32-'[5]1er Sem distribuido'!J32</f>
        <v>#REF!</v>
      </c>
      <c r="K32" s="68" t="e">
        <f t="shared" si="0"/>
        <v>#REF!</v>
      </c>
      <c r="M32" s="19" t="s">
        <v>31</v>
      </c>
      <c r="N32" s="67">
        <v>1.7881393432617188E-7</v>
      </c>
      <c r="O32" s="67">
        <v>2.4214386940002441E-8</v>
      </c>
      <c r="P32" s="67">
        <v>0</v>
      </c>
      <c r="Q32" s="67">
        <v>5.5879354476928711E-9</v>
      </c>
      <c r="R32" s="67">
        <v>8.3819031715393066E-9</v>
      </c>
      <c r="S32" s="67">
        <v>4.3655745685100555E-10</v>
      </c>
      <c r="T32" s="67">
        <v>3.7252902984619141E-9</v>
      </c>
      <c r="U32" s="67">
        <v>1.0477378964424133E-9</v>
      </c>
      <c r="V32" s="67">
        <f>(133500.645626245/6)</f>
        <v>22250.107604374167</v>
      </c>
      <c r="W32" s="68">
        <v>133500.64562646727</v>
      </c>
    </row>
    <row r="33" spans="1:23">
      <c r="A33" s="19" t="s">
        <v>32</v>
      </c>
      <c r="B33" s="67" t="e">
        <f>+'[5]1er Sem coef act'!B33-'[5]1er Sem distribuido'!B33</f>
        <v>#REF!</v>
      </c>
      <c r="C33" s="67" t="e">
        <f>+'[5]1er Sem coef act'!C33-'[5]1er Sem distribuido'!C33</f>
        <v>#REF!</v>
      </c>
      <c r="D33" s="67" t="e">
        <f>+'[5]1er Sem coef act'!D33-'[5]1er Sem distribuido'!D33</f>
        <v>#REF!</v>
      </c>
      <c r="E33" s="67" t="e">
        <f>+'[5]1er Sem coef act'!E33-'[5]1er Sem distribuido'!E33</f>
        <v>#REF!</v>
      </c>
      <c r="F33" s="67" t="e">
        <f>+'[5]1er Sem coef act'!F33-'[5]1er Sem distribuido'!F33</f>
        <v>#REF!</v>
      </c>
      <c r="G33" s="67" t="e">
        <f>+'[5]1er Sem coef act'!G33-'[5]1er Sem distribuido'!G33</f>
        <v>#REF!</v>
      </c>
      <c r="H33" s="67" t="e">
        <f>+'[5]1er Sem coef act'!H33-'[5]1er Sem distribuido'!H33</f>
        <v>#REF!</v>
      </c>
      <c r="I33" s="67" t="e">
        <f>+'[5]1er Sem coef act'!I33-'[5]1er Sem distribuido'!I33</f>
        <v>#REF!</v>
      </c>
      <c r="J33" s="67" t="e">
        <f>+'[5]1er Sem coef act'!J33-'[5]1er Sem distribuido'!J33</f>
        <v>#REF!</v>
      </c>
      <c r="K33" s="68" t="e">
        <f t="shared" si="0"/>
        <v>#REF!</v>
      </c>
      <c r="M33" s="19" t="s">
        <v>32</v>
      </c>
      <c r="N33" s="67">
        <v>0</v>
      </c>
      <c r="O33" s="67">
        <v>0</v>
      </c>
      <c r="P33" s="67">
        <f>(892496.657943922/6)</f>
        <v>148749.44299065365</v>
      </c>
      <c r="Q33" s="67">
        <v>0</v>
      </c>
      <c r="R33" s="67">
        <v>0</v>
      </c>
      <c r="S33" s="67">
        <v>0</v>
      </c>
      <c r="T33" s="67">
        <v>0</v>
      </c>
      <c r="U33" s="67">
        <v>0</v>
      </c>
      <c r="V33" s="67">
        <f>(1155.72071390535/6)</f>
        <v>192.620118984225</v>
      </c>
      <c r="W33" s="68">
        <v>893652.37865782762</v>
      </c>
    </row>
    <row r="34" spans="1:23">
      <c r="A34" s="19" t="s">
        <v>33</v>
      </c>
      <c r="B34" s="67" t="e">
        <f>+'[5]1er Sem coef act'!B34-'[5]1er Sem distribuido'!B34</f>
        <v>#REF!</v>
      </c>
      <c r="C34" s="67" t="e">
        <f>+'[5]1er Sem coef act'!C34-'[5]1er Sem distribuido'!C34</f>
        <v>#REF!</v>
      </c>
      <c r="D34" s="67" t="e">
        <f>+'[5]1er Sem coef act'!D34-'[5]1er Sem distribuido'!D34</f>
        <v>#REF!</v>
      </c>
      <c r="E34" s="67" t="e">
        <f>+'[5]1er Sem coef act'!E34-'[5]1er Sem distribuido'!E34</f>
        <v>#REF!</v>
      </c>
      <c r="F34" s="67" t="e">
        <f>+'[5]1er Sem coef act'!F34-'[5]1er Sem distribuido'!F34</f>
        <v>#REF!</v>
      </c>
      <c r="G34" s="67" t="e">
        <f>+'[5]1er Sem coef act'!G34-'[5]1er Sem distribuido'!G34</f>
        <v>#REF!</v>
      </c>
      <c r="H34" s="67" t="e">
        <f>+'[5]1er Sem coef act'!H34-'[5]1er Sem distribuido'!H34</f>
        <v>#REF!</v>
      </c>
      <c r="I34" s="67" t="e">
        <f>+'[5]1er Sem coef act'!I34-'[5]1er Sem distribuido'!I34</f>
        <v>#REF!</v>
      </c>
      <c r="J34" s="67" t="e">
        <f>+'[5]1er Sem coef act'!J34-'[5]1er Sem distribuido'!J34</f>
        <v>#REF!</v>
      </c>
      <c r="K34" s="68" t="e">
        <f t="shared" si="0"/>
        <v>#REF!</v>
      </c>
      <c r="M34" s="19" t="s">
        <v>33</v>
      </c>
      <c r="N34" s="67">
        <v>0</v>
      </c>
      <c r="O34" s="67">
        <v>0</v>
      </c>
      <c r="P34" s="67">
        <f>(296599.497473006/6)</f>
        <v>49433.249578834337</v>
      </c>
      <c r="Q34" s="67">
        <v>0</v>
      </c>
      <c r="R34" s="67">
        <v>0</v>
      </c>
      <c r="S34" s="67">
        <v>0</v>
      </c>
      <c r="T34" s="67">
        <v>0</v>
      </c>
      <c r="U34" s="67">
        <v>0</v>
      </c>
      <c r="V34" s="67">
        <f>(2303.58470982383/6)</f>
        <v>383.93078497063834</v>
      </c>
      <c r="W34" s="68">
        <v>298903.0821828302</v>
      </c>
    </row>
    <row r="35" spans="1:23">
      <c r="A35" s="19" t="s">
        <v>34</v>
      </c>
      <c r="B35" s="67" t="e">
        <f>+'[5]1er Sem coef act'!B35-'[5]1er Sem distribuido'!B35</f>
        <v>#REF!</v>
      </c>
      <c r="C35" s="67" t="e">
        <f>+'[5]1er Sem coef act'!C35-'[5]1er Sem distribuido'!C35</f>
        <v>#REF!</v>
      </c>
      <c r="D35" s="67" t="e">
        <f>+'[5]1er Sem coef act'!D35-'[5]1er Sem distribuido'!D35</f>
        <v>#REF!</v>
      </c>
      <c r="E35" s="67" t="e">
        <f>+'[5]1er Sem coef act'!E35-'[5]1er Sem distribuido'!E35</f>
        <v>#REF!</v>
      </c>
      <c r="F35" s="67" t="e">
        <f>+'[5]1er Sem coef act'!F35-'[5]1er Sem distribuido'!F35</f>
        <v>#REF!</v>
      </c>
      <c r="G35" s="67" t="e">
        <f>+'[5]1er Sem coef act'!G35-'[5]1er Sem distribuido'!G35</f>
        <v>#REF!</v>
      </c>
      <c r="H35" s="67" t="e">
        <f>+'[5]1er Sem coef act'!H35-'[5]1er Sem distribuido'!H35</f>
        <v>#REF!</v>
      </c>
      <c r="I35" s="67" t="e">
        <f>+'[5]1er Sem coef act'!I35-'[5]1er Sem distribuido'!I35</f>
        <v>#REF!</v>
      </c>
      <c r="J35" s="67" t="e">
        <f>+'[5]1er Sem coef act'!J35-'[5]1er Sem distribuido'!J35</f>
        <v>#REF!</v>
      </c>
      <c r="K35" s="68" t="e">
        <f t="shared" si="0"/>
        <v>#REF!</v>
      </c>
      <c r="M35" s="19" t="s">
        <v>34</v>
      </c>
      <c r="N35" s="67">
        <v>0</v>
      </c>
      <c r="O35" s="67">
        <v>0</v>
      </c>
      <c r="P35" s="67">
        <f>(6785661.55134465/6)</f>
        <v>1130943.5918907749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f>(5271.56100077782/6)</f>
        <v>878.5935001296366</v>
      </c>
      <c r="W35" s="68">
        <v>6790933.1123454301</v>
      </c>
    </row>
    <row r="36" spans="1:23">
      <c r="A36" s="19" t="s">
        <v>35</v>
      </c>
      <c r="B36" s="67" t="e">
        <f>+'[5]1er Sem coef act'!B36-'[5]1er Sem distribuido'!B36</f>
        <v>#REF!</v>
      </c>
      <c r="C36" s="67" t="e">
        <f>+'[5]1er Sem coef act'!C36-'[5]1er Sem distribuido'!C36</f>
        <v>#REF!</v>
      </c>
      <c r="D36" s="67" t="e">
        <f>+'[5]1er Sem coef act'!D36-'[5]1er Sem distribuido'!D36</f>
        <v>#REF!</v>
      </c>
      <c r="E36" s="67" t="e">
        <f>+'[5]1er Sem coef act'!E36-'[5]1er Sem distribuido'!E36</f>
        <v>#REF!</v>
      </c>
      <c r="F36" s="67" t="e">
        <f>+'[5]1er Sem coef act'!F36-'[5]1er Sem distribuido'!F36</f>
        <v>#REF!</v>
      </c>
      <c r="G36" s="67" t="e">
        <f>+'[5]1er Sem coef act'!G36-'[5]1er Sem distribuido'!G36</f>
        <v>#REF!</v>
      </c>
      <c r="H36" s="67" t="e">
        <f>+'[5]1er Sem coef act'!H36-'[5]1er Sem distribuido'!H36</f>
        <v>#REF!</v>
      </c>
      <c r="I36" s="67" t="e">
        <f>+'[5]1er Sem coef act'!I36-'[5]1er Sem distribuido'!I36</f>
        <v>#REF!</v>
      </c>
      <c r="J36" s="67" t="e">
        <f>+'[5]1er Sem coef act'!J36-'[5]1er Sem distribuido'!J36</f>
        <v>#REF!</v>
      </c>
      <c r="K36" s="68" t="e">
        <f t="shared" si="0"/>
        <v>#REF!</v>
      </c>
      <c r="M36" s="19" t="s">
        <v>35</v>
      </c>
      <c r="N36" s="67">
        <v>0</v>
      </c>
      <c r="O36" s="67">
        <v>0</v>
      </c>
      <c r="P36" s="67">
        <f>(-1201823.66486563/6)</f>
        <v>-200303.94414427166</v>
      </c>
      <c r="Q36" s="67">
        <v>0</v>
      </c>
      <c r="R36" s="67">
        <v>0</v>
      </c>
      <c r="S36" s="67">
        <v>0</v>
      </c>
      <c r="T36" s="67">
        <v>0</v>
      </c>
      <c r="U36" s="67">
        <v>0</v>
      </c>
      <c r="V36" s="67">
        <f>(89.737426245978/6)</f>
        <v>14.956237707663</v>
      </c>
      <c r="W36" s="68">
        <v>-1201733.9274393835</v>
      </c>
    </row>
    <row r="37" spans="1:23">
      <c r="A37" s="19" t="s">
        <v>36</v>
      </c>
      <c r="B37" s="67" t="e">
        <f>+'[5]1er Sem coef act'!B37-'[5]1er Sem distribuido'!B37</f>
        <v>#REF!</v>
      </c>
      <c r="C37" s="67" t="e">
        <f>+'[5]1er Sem coef act'!C37-'[5]1er Sem distribuido'!C37</f>
        <v>#REF!</v>
      </c>
      <c r="D37" s="67" t="e">
        <f>+'[5]1er Sem coef act'!D37-'[5]1er Sem distribuido'!D37</f>
        <v>#REF!</v>
      </c>
      <c r="E37" s="67" t="e">
        <f>+'[5]1er Sem coef act'!E37-'[5]1er Sem distribuido'!E37</f>
        <v>#REF!</v>
      </c>
      <c r="F37" s="67" t="e">
        <f>+'[5]1er Sem coef act'!F37-'[5]1er Sem distribuido'!F37</f>
        <v>#REF!</v>
      </c>
      <c r="G37" s="67" t="e">
        <f>+'[5]1er Sem coef act'!G37-'[5]1er Sem distribuido'!G37</f>
        <v>#REF!</v>
      </c>
      <c r="H37" s="67" t="e">
        <f>+'[5]1er Sem coef act'!H37-'[5]1er Sem distribuido'!H37</f>
        <v>#REF!</v>
      </c>
      <c r="I37" s="67" t="e">
        <f>+'[5]1er Sem coef act'!I37-'[5]1er Sem distribuido'!I37</f>
        <v>#REF!</v>
      </c>
      <c r="J37" s="67" t="e">
        <f>+'[5]1er Sem coef act'!J37-'[5]1er Sem distribuido'!J37</f>
        <v>#REF!</v>
      </c>
      <c r="K37" s="68" t="e">
        <f t="shared" si="0"/>
        <v>#REF!</v>
      </c>
      <c r="M37" s="19" t="s">
        <v>36</v>
      </c>
      <c r="N37" s="67">
        <v>0</v>
      </c>
      <c r="O37" s="67">
        <v>0</v>
      </c>
      <c r="P37" s="67">
        <f>(-1268111.71812124/6)</f>
        <v>-211351.95302020665</v>
      </c>
      <c r="Q37" s="67">
        <v>0</v>
      </c>
      <c r="R37" s="67">
        <v>0</v>
      </c>
      <c r="S37" s="67">
        <v>0</v>
      </c>
      <c r="T37" s="67">
        <v>0</v>
      </c>
      <c r="U37" s="67">
        <v>0</v>
      </c>
      <c r="V37" s="67">
        <f>(-46.4379940438084/6)</f>
        <v>-7.7396656739680667</v>
      </c>
      <c r="W37" s="68">
        <v>-1268158.1561152874</v>
      </c>
    </row>
    <row r="38" spans="1:23">
      <c r="A38" s="19" t="s">
        <v>37</v>
      </c>
      <c r="B38" s="67" t="e">
        <f>+'[5]1er Sem coef act'!B38-'[5]1er Sem distribuido'!B38</f>
        <v>#REF!</v>
      </c>
      <c r="C38" s="67" t="e">
        <f>+'[5]1er Sem coef act'!C38-'[5]1er Sem distribuido'!C38</f>
        <v>#REF!</v>
      </c>
      <c r="D38" s="67" t="e">
        <f>+'[5]1er Sem coef act'!D38-'[5]1er Sem distribuido'!D38</f>
        <v>#REF!</v>
      </c>
      <c r="E38" s="67" t="e">
        <f>+'[5]1er Sem coef act'!E38-'[5]1er Sem distribuido'!E38</f>
        <v>#REF!</v>
      </c>
      <c r="F38" s="67" t="e">
        <f>+'[5]1er Sem coef act'!F38-'[5]1er Sem distribuido'!F38</f>
        <v>#REF!</v>
      </c>
      <c r="G38" s="67" t="e">
        <f>+'[5]1er Sem coef act'!G38-'[5]1er Sem distribuido'!G38</f>
        <v>#REF!</v>
      </c>
      <c r="H38" s="67" t="e">
        <f>+'[5]1er Sem coef act'!H38-'[5]1er Sem distribuido'!H38</f>
        <v>#REF!</v>
      </c>
      <c r="I38" s="67" t="e">
        <f>+'[5]1er Sem coef act'!I38-'[5]1er Sem distribuido'!I38</f>
        <v>#REF!</v>
      </c>
      <c r="J38" s="67" t="e">
        <f>+'[5]1er Sem coef act'!J38-'[5]1er Sem distribuido'!J38</f>
        <v>#REF!</v>
      </c>
      <c r="K38" s="68" t="e">
        <f t="shared" si="0"/>
        <v>#REF!</v>
      </c>
      <c r="M38" s="19" t="s">
        <v>37</v>
      </c>
      <c r="N38" s="67">
        <v>0</v>
      </c>
      <c r="O38" s="67">
        <v>0</v>
      </c>
      <c r="P38" s="67">
        <f>(1914111.64009266/6)</f>
        <v>319018.60668211</v>
      </c>
      <c r="Q38" s="67">
        <v>0</v>
      </c>
      <c r="R38" s="67">
        <v>0</v>
      </c>
      <c r="S38" s="67">
        <v>0</v>
      </c>
      <c r="T38" s="67">
        <v>0</v>
      </c>
      <c r="U38" s="67">
        <v>0</v>
      </c>
      <c r="V38" s="67">
        <f>(661.881573312596/6)</f>
        <v>110.31359555209933</v>
      </c>
      <c r="W38" s="68">
        <v>1914773.5216659741</v>
      </c>
    </row>
    <row r="39" spans="1:23">
      <c r="A39" s="19" t="s">
        <v>38</v>
      </c>
      <c r="B39" s="67" t="e">
        <f>+'[5]1er Sem coef act'!B39-'[5]1er Sem distribuido'!B39</f>
        <v>#REF!</v>
      </c>
      <c r="C39" s="67" t="e">
        <f>+'[5]1er Sem coef act'!C39-'[5]1er Sem distribuido'!C39</f>
        <v>#REF!</v>
      </c>
      <c r="D39" s="67" t="e">
        <f>+'[5]1er Sem coef act'!D39-'[5]1er Sem distribuido'!D39</f>
        <v>#REF!</v>
      </c>
      <c r="E39" s="67" t="e">
        <f>+'[5]1er Sem coef act'!E39-'[5]1er Sem distribuido'!E39</f>
        <v>#REF!</v>
      </c>
      <c r="F39" s="67" t="e">
        <f>+'[5]1er Sem coef act'!F39-'[5]1er Sem distribuido'!F39</f>
        <v>#REF!</v>
      </c>
      <c r="G39" s="67" t="e">
        <f>+'[5]1er Sem coef act'!G39-'[5]1er Sem distribuido'!G39</f>
        <v>#REF!</v>
      </c>
      <c r="H39" s="67" t="e">
        <f>+'[5]1er Sem coef act'!H39-'[5]1er Sem distribuido'!H39</f>
        <v>#REF!</v>
      </c>
      <c r="I39" s="67" t="e">
        <f>+'[5]1er Sem coef act'!I39-'[5]1er Sem distribuido'!I39</f>
        <v>#REF!</v>
      </c>
      <c r="J39" s="67" t="e">
        <f>+'[5]1er Sem coef act'!J39-'[5]1er Sem distribuido'!J39</f>
        <v>#REF!</v>
      </c>
      <c r="K39" s="68" t="e">
        <f t="shared" si="0"/>
        <v>#REF!</v>
      </c>
      <c r="M39" s="19" t="s">
        <v>38</v>
      </c>
      <c r="N39" s="67">
        <v>0</v>
      </c>
      <c r="O39" s="67">
        <v>0</v>
      </c>
      <c r="P39" s="67">
        <f>(-613472.165705294/6)</f>
        <v>-102245.36095088233</v>
      </c>
      <c r="Q39" s="67">
        <v>0</v>
      </c>
      <c r="R39" s="67">
        <v>0</v>
      </c>
      <c r="S39" s="67">
        <v>0</v>
      </c>
      <c r="T39" s="67">
        <v>0</v>
      </c>
      <c r="U39" s="67">
        <v>0</v>
      </c>
      <c r="V39" s="67">
        <f>(-398.601917372317/6)</f>
        <v>-66.433652895386174</v>
      </c>
      <c r="W39" s="68">
        <v>-613870.76762266643</v>
      </c>
    </row>
    <row r="40" spans="1:23">
      <c r="A40" s="19" t="s">
        <v>39</v>
      </c>
      <c r="B40" s="67" t="e">
        <f>+'[5]1er Sem coef act'!B40-'[5]1er Sem distribuido'!B40</f>
        <v>#REF!</v>
      </c>
      <c r="C40" s="67" t="e">
        <f>+'[5]1er Sem coef act'!C40-'[5]1er Sem distribuido'!C40</f>
        <v>#REF!</v>
      </c>
      <c r="D40" s="67" t="e">
        <f>+'[5]1er Sem coef act'!D40-'[5]1er Sem distribuido'!D40</f>
        <v>#REF!</v>
      </c>
      <c r="E40" s="67" t="e">
        <f>+'[5]1er Sem coef act'!E40-'[5]1er Sem distribuido'!E40</f>
        <v>#REF!</v>
      </c>
      <c r="F40" s="67" t="e">
        <f>+'[5]1er Sem coef act'!F40-'[5]1er Sem distribuido'!F40</f>
        <v>#REF!</v>
      </c>
      <c r="G40" s="67" t="e">
        <f>+'[5]1er Sem coef act'!G40-'[5]1er Sem distribuido'!G40</f>
        <v>#REF!</v>
      </c>
      <c r="H40" s="67" t="e">
        <f>+'[5]1er Sem coef act'!H40-'[5]1er Sem distribuido'!H40</f>
        <v>#REF!</v>
      </c>
      <c r="I40" s="67" t="e">
        <f>+'[5]1er Sem coef act'!I40-'[5]1er Sem distribuido'!I40</f>
        <v>#REF!</v>
      </c>
      <c r="J40" s="67" t="e">
        <f>+'[5]1er Sem coef act'!J40-'[5]1er Sem distribuido'!J40</f>
        <v>#REF!</v>
      </c>
      <c r="K40" s="68" t="e">
        <f t="shared" si="0"/>
        <v>#REF!</v>
      </c>
      <c r="M40" s="19" t="s">
        <v>39</v>
      </c>
      <c r="N40" s="67">
        <v>0</v>
      </c>
      <c r="O40" s="67">
        <v>0</v>
      </c>
      <c r="P40" s="67">
        <v>0</v>
      </c>
      <c r="Q40" s="67">
        <v>0</v>
      </c>
      <c r="R40" s="67">
        <v>0</v>
      </c>
      <c r="S40" s="67">
        <v>0</v>
      </c>
      <c r="T40" s="67">
        <v>0</v>
      </c>
      <c r="U40" s="67">
        <v>0</v>
      </c>
      <c r="V40" s="67">
        <f>(-361341.98141193/6)</f>
        <v>-60223.663568655</v>
      </c>
      <c r="W40" s="68">
        <v>-361341.98141193017</v>
      </c>
    </row>
    <row r="41" spans="1:23">
      <c r="A41" s="19" t="s">
        <v>40</v>
      </c>
      <c r="B41" s="67" t="e">
        <f>+'[5]1er Sem coef act'!B41-'[5]1er Sem distribuido'!B41</f>
        <v>#REF!</v>
      </c>
      <c r="C41" s="67" t="e">
        <f>+'[5]1er Sem coef act'!C41-'[5]1er Sem distribuido'!C41</f>
        <v>#REF!</v>
      </c>
      <c r="D41" s="67" t="e">
        <f>+'[5]1er Sem coef act'!D41-'[5]1er Sem distribuido'!D41</f>
        <v>#REF!</v>
      </c>
      <c r="E41" s="67" t="e">
        <f>+'[5]1er Sem coef act'!E41-'[5]1er Sem distribuido'!E41</f>
        <v>#REF!</v>
      </c>
      <c r="F41" s="67" t="e">
        <f>+'[5]1er Sem coef act'!F41-'[5]1er Sem distribuido'!F41</f>
        <v>#REF!</v>
      </c>
      <c r="G41" s="67" t="e">
        <f>+'[5]1er Sem coef act'!G41-'[5]1er Sem distribuido'!G41</f>
        <v>#REF!</v>
      </c>
      <c r="H41" s="67" t="e">
        <f>+'[5]1er Sem coef act'!H41-'[5]1er Sem distribuido'!H41</f>
        <v>#REF!</v>
      </c>
      <c r="I41" s="67" t="e">
        <f>+'[5]1er Sem coef act'!I41-'[5]1er Sem distribuido'!I41</f>
        <v>#REF!</v>
      </c>
      <c r="J41" s="67" t="e">
        <f>+'[5]1er Sem coef act'!J41-'[5]1er Sem distribuido'!J41</f>
        <v>#REF!</v>
      </c>
      <c r="K41" s="68" t="e">
        <f t="shared" si="0"/>
        <v>#REF!</v>
      </c>
      <c r="M41" s="19" t="s">
        <v>40</v>
      </c>
      <c r="N41" s="67">
        <v>0</v>
      </c>
      <c r="O41" s="67">
        <v>0</v>
      </c>
      <c r="P41" s="67">
        <f>(-200664.199937313/6)</f>
        <v>-33444.033322885502</v>
      </c>
      <c r="Q41" s="67">
        <v>0</v>
      </c>
      <c r="R41" s="67">
        <v>0</v>
      </c>
      <c r="S41" s="67">
        <v>0</v>
      </c>
      <c r="T41" s="67">
        <v>0</v>
      </c>
      <c r="U41" s="67">
        <v>0</v>
      </c>
      <c r="V41" s="67">
        <f>(-35.4534189197657/6)</f>
        <v>-5.9089031532942835</v>
      </c>
      <c r="W41" s="68">
        <v>-200699.65335623262</v>
      </c>
    </row>
    <row r="42" spans="1:23">
      <c r="A42" s="19" t="s">
        <v>41</v>
      </c>
      <c r="B42" s="67" t="e">
        <f>+'[5]1er Sem coef act'!B42-'[5]1er Sem distribuido'!B42</f>
        <v>#REF!</v>
      </c>
      <c r="C42" s="67" t="e">
        <f>+'[5]1er Sem coef act'!C42-'[5]1er Sem distribuido'!C42</f>
        <v>#REF!</v>
      </c>
      <c r="D42" s="67" t="e">
        <f>+'[5]1er Sem coef act'!D42-'[5]1er Sem distribuido'!D42</f>
        <v>#REF!</v>
      </c>
      <c r="E42" s="67" t="e">
        <f>+'[5]1er Sem coef act'!E42-'[5]1er Sem distribuido'!E42</f>
        <v>#REF!</v>
      </c>
      <c r="F42" s="67" t="e">
        <f>+'[5]1er Sem coef act'!F42-'[5]1er Sem distribuido'!F42</f>
        <v>#REF!</v>
      </c>
      <c r="G42" s="67" t="e">
        <f>+'[5]1er Sem coef act'!G42-'[5]1er Sem distribuido'!G42</f>
        <v>#REF!</v>
      </c>
      <c r="H42" s="67" t="e">
        <f>+'[5]1er Sem coef act'!H42-'[5]1er Sem distribuido'!H42</f>
        <v>#REF!</v>
      </c>
      <c r="I42" s="67" t="e">
        <f>+'[5]1er Sem coef act'!I42-'[5]1er Sem distribuido'!I42</f>
        <v>#REF!</v>
      </c>
      <c r="J42" s="67" t="e">
        <f>+'[5]1er Sem coef act'!J42-'[5]1er Sem distribuido'!J42</f>
        <v>#REF!</v>
      </c>
      <c r="K42" s="68" t="e">
        <f t="shared" si="0"/>
        <v>#REF!</v>
      </c>
      <c r="M42" s="19" t="s">
        <v>41</v>
      </c>
      <c r="N42" s="67">
        <v>0</v>
      </c>
      <c r="O42" s="67">
        <v>0</v>
      </c>
      <c r="P42" s="67">
        <f>(803418.503856068/6)</f>
        <v>133903.08397601134</v>
      </c>
      <c r="Q42" s="67">
        <v>0</v>
      </c>
      <c r="R42" s="67">
        <v>0</v>
      </c>
      <c r="S42" s="67">
        <v>0</v>
      </c>
      <c r="T42" s="67">
        <v>0</v>
      </c>
      <c r="U42" s="67">
        <v>0</v>
      </c>
      <c r="V42" s="67">
        <f>(-5803.60305316513/6)</f>
        <v>-967.26717552752177</v>
      </c>
      <c r="W42" s="68">
        <v>797614.90080290299</v>
      </c>
    </row>
    <row r="43" spans="1:23">
      <c r="A43" s="19" t="s">
        <v>218</v>
      </c>
      <c r="B43" s="67" t="e">
        <f>+'[5]1er Sem coef act'!B43-'[5]1er Sem distribuido'!B43</f>
        <v>#REF!</v>
      </c>
      <c r="C43" s="67" t="e">
        <f>+'[5]1er Sem coef act'!C43-'[5]1er Sem distribuido'!C43</f>
        <v>#REF!</v>
      </c>
      <c r="D43" s="67" t="e">
        <f>+'[5]1er Sem coef act'!D43-'[5]1er Sem distribuido'!D43</f>
        <v>#REF!</v>
      </c>
      <c r="E43" s="67" t="e">
        <f>+'[5]1er Sem coef act'!E43-'[5]1er Sem distribuido'!E43</f>
        <v>#REF!</v>
      </c>
      <c r="F43" s="67" t="e">
        <f>+'[5]1er Sem coef act'!F43-'[5]1er Sem distribuido'!F43</f>
        <v>#REF!</v>
      </c>
      <c r="G43" s="67" t="e">
        <f>+'[5]1er Sem coef act'!G43-'[5]1er Sem distribuido'!G43</f>
        <v>#REF!</v>
      </c>
      <c r="H43" s="67" t="e">
        <f>+'[5]1er Sem coef act'!H43-'[5]1er Sem distribuido'!H43</f>
        <v>#REF!</v>
      </c>
      <c r="I43" s="67" t="e">
        <f>+'[5]1er Sem coef act'!I43-'[5]1er Sem distribuido'!I43</f>
        <v>#REF!</v>
      </c>
      <c r="J43" s="67" t="e">
        <f>+'[5]1er Sem coef act'!J43-'[5]1er Sem distribuido'!J43</f>
        <v>#REF!</v>
      </c>
      <c r="K43" s="68" t="e">
        <f t="shared" si="0"/>
        <v>#REF!</v>
      </c>
      <c r="M43" s="19" t="s">
        <v>218</v>
      </c>
      <c r="N43" s="67">
        <v>0</v>
      </c>
      <c r="O43" s="67">
        <v>0</v>
      </c>
      <c r="P43" s="67">
        <f>(2509002.63194255/6)</f>
        <v>418167.10532375838</v>
      </c>
      <c r="Q43" s="67">
        <v>0</v>
      </c>
      <c r="R43" s="67">
        <v>0</v>
      </c>
      <c r="S43" s="67">
        <v>0</v>
      </c>
      <c r="T43" s="67">
        <v>0</v>
      </c>
      <c r="U43" s="67">
        <v>0</v>
      </c>
      <c r="V43" s="67">
        <f>(873.098942033044/6)</f>
        <v>145.51649033884067</v>
      </c>
      <c r="W43" s="68">
        <v>2509875.7308845874</v>
      </c>
    </row>
    <row r="44" spans="1:23">
      <c r="A44" s="19" t="s">
        <v>43</v>
      </c>
      <c r="B44" s="67" t="e">
        <f>+'[5]1er Sem coef act'!B44-'[5]1er Sem distribuido'!B44</f>
        <v>#REF!</v>
      </c>
      <c r="C44" s="67" t="e">
        <f>+'[5]1er Sem coef act'!C44-'[5]1er Sem distribuido'!C44</f>
        <v>#REF!</v>
      </c>
      <c r="D44" s="67" t="e">
        <f>+'[5]1er Sem coef act'!D44-'[5]1er Sem distribuido'!D44</f>
        <v>#REF!</v>
      </c>
      <c r="E44" s="67" t="e">
        <f>+'[5]1er Sem coef act'!E44-'[5]1er Sem distribuido'!E44</f>
        <v>#REF!</v>
      </c>
      <c r="F44" s="67" t="e">
        <f>+'[5]1er Sem coef act'!F44-'[5]1er Sem distribuido'!F44</f>
        <v>#REF!</v>
      </c>
      <c r="G44" s="67" t="e">
        <f>+'[5]1er Sem coef act'!G44-'[5]1er Sem distribuido'!G44</f>
        <v>#REF!</v>
      </c>
      <c r="H44" s="67" t="e">
        <f>+'[5]1er Sem coef act'!H44-'[5]1er Sem distribuido'!H44</f>
        <v>#REF!</v>
      </c>
      <c r="I44" s="67" t="e">
        <f>+'[5]1er Sem coef act'!I44-'[5]1er Sem distribuido'!I44</f>
        <v>#REF!</v>
      </c>
      <c r="J44" s="67" t="e">
        <f>+'[5]1er Sem coef act'!J44-'[5]1er Sem distribuido'!J44</f>
        <v>#REF!</v>
      </c>
      <c r="K44" s="68" t="e">
        <f t="shared" si="0"/>
        <v>#REF!</v>
      </c>
      <c r="M44" s="19" t="s">
        <v>43</v>
      </c>
      <c r="N44" s="67">
        <v>0</v>
      </c>
      <c r="O44" s="67">
        <v>0</v>
      </c>
      <c r="P44" s="67">
        <f>(-1901827.09729713/6)</f>
        <v>-316971.18288285501</v>
      </c>
      <c r="Q44" s="67">
        <v>0</v>
      </c>
      <c r="R44" s="67">
        <v>0</v>
      </c>
      <c r="S44" s="67">
        <v>0</v>
      </c>
      <c r="T44" s="67">
        <v>0</v>
      </c>
      <c r="U44" s="67">
        <v>0</v>
      </c>
      <c r="V44" s="67">
        <f>(-137.213281752411/6)</f>
        <v>-22.8688802920685</v>
      </c>
      <c r="W44" s="68">
        <v>-1901964.3105788801</v>
      </c>
    </row>
    <row r="45" spans="1:23">
      <c r="A45" s="19" t="s">
        <v>44</v>
      </c>
      <c r="B45" s="67" t="e">
        <f>+'[5]1er Sem coef act'!B45-'[5]1er Sem distribuido'!B45</f>
        <v>#REF!</v>
      </c>
      <c r="C45" s="67" t="e">
        <f>+'[5]1er Sem coef act'!C45-'[5]1er Sem distribuido'!C45</f>
        <v>#REF!</v>
      </c>
      <c r="D45" s="67" t="e">
        <f>+'[5]1er Sem coef act'!D45-'[5]1er Sem distribuido'!D45</f>
        <v>#REF!</v>
      </c>
      <c r="E45" s="67" t="e">
        <f>+'[5]1er Sem coef act'!E45-'[5]1er Sem distribuido'!E45</f>
        <v>#REF!</v>
      </c>
      <c r="F45" s="67" t="e">
        <f>+'[5]1er Sem coef act'!F45-'[5]1er Sem distribuido'!F45</f>
        <v>#REF!</v>
      </c>
      <c r="G45" s="67" t="e">
        <f>+'[5]1er Sem coef act'!G45-'[5]1er Sem distribuido'!G45</f>
        <v>#REF!</v>
      </c>
      <c r="H45" s="67" t="e">
        <f>+'[5]1er Sem coef act'!H45-'[5]1er Sem distribuido'!H45</f>
        <v>#REF!</v>
      </c>
      <c r="I45" s="67" t="e">
        <f>+'[5]1er Sem coef act'!I45-'[5]1er Sem distribuido'!I45</f>
        <v>#REF!</v>
      </c>
      <c r="J45" s="67" t="e">
        <f>+'[5]1er Sem coef act'!J45-'[5]1er Sem distribuido'!J45</f>
        <v>#REF!</v>
      </c>
      <c r="K45" s="68" t="e">
        <f t="shared" si="0"/>
        <v>#REF!</v>
      </c>
      <c r="M45" s="19" t="s">
        <v>44</v>
      </c>
      <c r="N45" s="67">
        <v>0</v>
      </c>
      <c r="O45" s="67">
        <v>0</v>
      </c>
      <c r="P45" s="67">
        <f>(2322730.41948619/6)</f>
        <v>387121.7365810317</v>
      </c>
      <c r="Q45" s="67">
        <v>0</v>
      </c>
      <c r="R45" s="67">
        <v>0</v>
      </c>
      <c r="S45" s="67">
        <v>0</v>
      </c>
      <c r="T45" s="67">
        <v>0</v>
      </c>
      <c r="U45" s="67">
        <v>0</v>
      </c>
      <c r="V45" s="67">
        <f>(18980.0151635638/6)</f>
        <v>3163.3358605939666</v>
      </c>
      <c r="W45" s="68">
        <v>2341710.4346497571</v>
      </c>
    </row>
    <row r="46" spans="1:23">
      <c r="A46" s="19" t="s">
        <v>45</v>
      </c>
      <c r="B46" s="67" t="e">
        <f>+'[5]1er Sem coef act'!B46-'[5]1er Sem distribuido'!B46</f>
        <v>#REF!</v>
      </c>
      <c r="C46" s="67" t="e">
        <f>+'[5]1er Sem coef act'!C46-'[5]1er Sem distribuido'!C46</f>
        <v>#REF!</v>
      </c>
      <c r="D46" s="67" t="e">
        <f>+'[5]1er Sem coef act'!D46-'[5]1er Sem distribuido'!D46</f>
        <v>#REF!</v>
      </c>
      <c r="E46" s="67" t="e">
        <f>+'[5]1er Sem coef act'!E46-'[5]1er Sem distribuido'!E46</f>
        <v>#REF!</v>
      </c>
      <c r="F46" s="67" t="e">
        <f>+'[5]1er Sem coef act'!F46-'[5]1er Sem distribuido'!F46</f>
        <v>#REF!</v>
      </c>
      <c r="G46" s="67" t="e">
        <f>+'[5]1er Sem coef act'!G46-'[5]1er Sem distribuido'!G46</f>
        <v>#REF!</v>
      </c>
      <c r="H46" s="67" t="e">
        <f>+'[5]1er Sem coef act'!H46-'[5]1er Sem distribuido'!H46</f>
        <v>#REF!</v>
      </c>
      <c r="I46" s="67" t="e">
        <f>+'[5]1er Sem coef act'!I46-'[5]1er Sem distribuido'!I46</f>
        <v>#REF!</v>
      </c>
      <c r="J46" s="67" t="e">
        <f>+'[5]1er Sem coef act'!J46-'[5]1er Sem distribuido'!J46</f>
        <v>#REF!</v>
      </c>
      <c r="K46" s="68" t="e">
        <f t="shared" si="0"/>
        <v>#REF!</v>
      </c>
      <c r="M46" s="19" t="s">
        <v>45</v>
      </c>
      <c r="N46" s="67">
        <v>0</v>
      </c>
      <c r="O46" s="67">
        <v>0</v>
      </c>
      <c r="P46" s="67">
        <f>(491765.908426725/6)</f>
        <v>81960.984737787498</v>
      </c>
      <c r="Q46" s="67">
        <v>0</v>
      </c>
      <c r="R46" s="67">
        <v>0</v>
      </c>
      <c r="S46" s="67">
        <v>0</v>
      </c>
      <c r="T46" s="67">
        <v>0</v>
      </c>
      <c r="U46" s="67">
        <v>0</v>
      </c>
      <c r="V46" s="67">
        <f>(1297.68732325243/6)</f>
        <v>216.28122054207165</v>
      </c>
      <c r="W46" s="68">
        <v>493063.59574997704</v>
      </c>
    </row>
    <row r="47" spans="1:23">
      <c r="A47" s="19" t="s">
        <v>46</v>
      </c>
      <c r="B47" s="67" t="e">
        <f>+'[5]1er Sem coef act'!B47-'[5]1er Sem distribuido'!B47</f>
        <v>#REF!</v>
      </c>
      <c r="C47" s="67" t="e">
        <f>+'[5]1er Sem coef act'!C47-'[5]1er Sem distribuido'!C47</f>
        <v>#REF!</v>
      </c>
      <c r="D47" s="67" t="e">
        <f>+'[5]1er Sem coef act'!D47-'[5]1er Sem distribuido'!D47</f>
        <v>#REF!</v>
      </c>
      <c r="E47" s="67" t="e">
        <f>+'[5]1er Sem coef act'!E47-'[5]1er Sem distribuido'!E47</f>
        <v>#REF!</v>
      </c>
      <c r="F47" s="67" t="e">
        <f>+'[5]1er Sem coef act'!F47-'[5]1er Sem distribuido'!F47</f>
        <v>#REF!</v>
      </c>
      <c r="G47" s="67" t="e">
        <f>+'[5]1er Sem coef act'!G47-'[5]1er Sem distribuido'!G47</f>
        <v>#REF!</v>
      </c>
      <c r="H47" s="67" t="e">
        <f>+'[5]1er Sem coef act'!H47-'[5]1er Sem distribuido'!H47</f>
        <v>#REF!</v>
      </c>
      <c r="I47" s="67" t="e">
        <f>+'[5]1er Sem coef act'!I47-'[5]1er Sem distribuido'!I47</f>
        <v>#REF!</v>
      </c>
      <c r="J47" s="67" t="e">
        <f>+'[5]1er Sem coef act'!J47-'[5]1er Sem distribuido'!J47</f>
        <v>#REF!</v>
      </c>
      <c r="K47" s="68" t="e">
        <f t="shared" si="0"/>
        <v>#REF!</v>
      </c>
      <c r="M47" s="19" t="s">
        <v>46</v>
      </c>
      <c r="N47" s="67">
        <v>0</v>
      </c>
      <c r="O47" s="67">
        <v>0</v>
      </c>
      <c r="P47" s="67">
        <f>(-966795.817821407/6)</f>
        <v>-161132.63630356782</v>
      </c>
      <c r="Q47" s="67">
        <v>0</v>
      </c>
      <c r="R47" s="67">
        <v>0</v>
      </c>
      <c r="S47" s="67">
        <v>0</v>
      </c>
      <c r="T47" s="67">
        <v>0</v>
      </c>
      <c r="U47" s="67">
        <v>0</v>
      </c>
      <c r="V47" s="67">
        <f>(-84719.1065289183/6)</f>
        <v>-14119.851088153051</v>
      </c>
      <c r="W47" s="68">
        <v>-1051514.924350325</v>
      </c>
    </row>
    <row r="48" spans="1:23">
      <c r="A48" s="19" t="s">
        <v>47</v>
      </c>
      <c r="B48" s="67" t="e">
        <f>+'[5]1er Sem coef act'!B48-'[5]1er Sem distribuido'!B48</f>
        <v>#REF!</v>
      </c>
      <c r="C48" s="67" t="e">
        <f>+'[5]1er Sem coef act'!C48-'[5]1er Sem distribuido'!C48</f>
        <v>#REF!</v>
      </c>
      <c r="D48" s="67" t="e">
        <f>+'[5]1er Sem coef act'!D48-'[5]1er Sem distribuido'!D48</f>
        <v>#REF!</v>
      </c>
      <c r="E48" s="67" t="e">
        <f>+'[5]1er Sem coef act'!E48-'[5]1er Sem distribuido'!E48</f>
        <v>#REF!</v>
      </c>
      <c r="F48" s="67" t="e">
        <f>+'[5]1er Sem coef act'!F48-'[5]1er Sem distribuido'!F48</f>
        <v>#REF!</v>
      </c>
      <c r="G48" s="67" t="e">
        <f>+'[5]1er Sem coef act'!G48-'[5]1er Sem distribuido'!G48</f>
        <v>#REF!</v>
      </c>
      <c r="H48" s="67" t="e">
        <f>+'[5]1er Sem coef act'!H48-'[5]1er Sem distribuido'!H48</f>
        <v>#REF!</v>
      </c>
      <c r="I48" s="67" t="e">
        <f>+'[5]1er Sem coef act'!I48-'[5]1er Sem distribuido'!I48</f>
        <v>#REF!</v>
      </c>
      <c r="J48" s="67" t="e">
        <f>+'[5]1er Sem coef act'!J48-'[5]1er Sem distribuido'!J48</f>
        <v>#REF!</v>
      </c>
      <c r="K48" s="68" t="e">
        <f t="shared" si="0"/>
        <v>#REF!</v>
      </c>
      <c r="M48" s="19" t="s">
        <v>47</v>
      </c>
      <c r="N48" s="67">
        <v>0</v>
      </c>
      <c r="O48" s="67">
        <v>0</v>
      </c>
      <c r="P48" s="67">
        <f>(-1175041.61003996/6)</f>
        <v>-195840.26833999332</v>
      </c>
      <c r="Q48" s="67">
        <v>0</v>
      </c>
      <c r="R48" s="67">
        <v>0</v>
      </c>
      <c r="S48" s="67">
        <v>0</v>
      </c>
      <c r="T48" s="67">
        <v>0</v>
      </c>
      <c r="U48" s="67">
        <v>0</v>
      </c>
      <c r="V48" s="67">
        <f>(-143570.494921874/6)</f>
        <v>-23928.415820312333</v>
      </c>
      <c r="W48" s="68">
        <v>-1318612.1049618311</v>
      </c>
    </row>
    <row r="49" spans="1:23">
      <c r="A49" s="19" t="s">
        <v>48</v>
      </c>
      <c r="B49" s="67" t="e">
        <f>+'[5]1er Sem coef act'!B49-'[5]1er Sem distribuido'!B49</f>
        <v>#REF!</v>
      </c>
      <c r="C49" s="67" t="e">
        <f>+'[5]1er Sem coef act'!C49-'[5]1er Sem distribuido'!C49</f>
        <v>#REF!</v>
      </c>
      <c r="D49" s="67" t="e">
        <f>+'[5]1er Sem coef act'!D49-'[5]1er Sem distribuido'!D49</f>
        <v>#REF!</v>
      </c>
      <c r="E49" s="67" t="e">
        <f>+'[5]1er Sem coef act'!E49-'[5]1er Sem distribuido'!E49</f>
        <v>#REF!</v>
      </c>
      <c r="F49" s="67" t="e">
        <f>+'[5]1er Sem coef act'!F49-'[5]1er Sem distribuido'!F49</f>
        <v>#REF!</v>
      </c>
      <c r="G49" s="67" t="e">
        <f>+'[5]1er Sem coef act'!G49-'[5]1er Sem distribuido'!G49</f>
        <v>#REF!</v>
      </c>
      <c r="H49" s="67" t="e">
        <f>+'[5]1er Sem coef act'!H49-'[5]1er Sem distribuido'!H49</f>
        <v>#REF!</v>
      </c>
      <c r="I49" s="67" t="e">
        <f>+'[5]1er Sem coef act'!I49-'[5]1er Sem distribuido'!I49</f>
        <v>#REF!</v>
      </c>
      <c r="J49" s="67" t="e">
        <f>+'[5]1er Sem coef act'!J49-'[5]1er Sem distribuido'!J49</f>
        <v>#REF!</v>
      </c>
      <c r="K49" s="68" t="e">
        <f t="shared" si="0"/>
        <v>#REF!</v>
      </c>
      <c r="M49" s="19" t="s">
        <v>48</v>
      </c>
      <c r="N49" s="67">
        <v>0</v>
      </c>
      <c r="O49" s="67">
        <v>0</v>
      </c>
      <c r="P49" s="67">
        <f>(63467.0501398183/6)</f>
        <v>10577.841689969717</v>
      </c>
      <c r="Q49" s="67">
        <v>0</v>
      </c>
      <c r="R49" s="67">
        <v>0</v>
      </c>
      <c r="S49" s="67">
        <v>0</v>
      </c>
      <c r="T49" s="67">
        <v>0</v>
      </c>
      <c r="U49" s="67">
        <v>0</v>
      </c>
      <c r="V49" s="67">
        <f>(33455.106748864/6)</f>
        <v>5575.8511248106661</v>
      </c>
      <c r="W49" s="68">
        <v>96922.156888682395</v>
      </c>
    </row>
    <row r="50" spans="1:23">
      <c r="A50" s="19" t="s">
        <v>49</v>
      </c>
      <c r="B50" s="67" t="e">
        <f>+'[5]1er Sem coef act'!B50-'[5]1er Sem distribuido'!B50</f>
        <v>#REF!</v>
      </c>
      <c r="C50" s="67" t="e">
        <f>+'[5]1er Sem coef act'!C50-'[5]1er Sem distribuido'!C50</f>
        <v>#REF!</v>
      </c>
      <c r="D50" s="67" t="e">
        <f>+'[5]1er Sem coef act'!D50-'[5]1er Sem distribuido'!D50</f>
        <v>#REF!</v>
      </c>
      <c r="E50" s="67" t="e">
        <f>+'[5]1er Sem coef act'!E50-'[5]1er Sem distribuido'!E50</f>
        <v>#REF!</v>
      </c>
      <c r="F50" s="67" t="e">
        <f>+'[5]1er Sem coef act'!F50-'[5]1er Sem distribuido'!F50</f>
        <v>#REF!</v>
      </c>
      <c r="G50" s="67" t="e">
        <f>+'[5]1er Sem coef act'!G50-'[5]1er Sem distribuido'!G50</f>
        <v>#REF!</v>
      </c>
      <c r="H50" s="67" t="e">
        <f>+'[5]1er Sem coef act'!H50-'[5]1er Sem distribuido'!H50</f>
        <v>#REF!</v>
      </c>
      <c r="I50" s="67" t="e">
        <f>+'[5]1er Sem coef act'!I50-'[5]1er Sem distribuido'!I50</f>
        <v>#REF!</v>
      </c>
      <c r="J50" s="67" t="e">
        <f>+'[5]1er Sem coef act'!J50-'[5]1er Sem distribuido'!J50</f>
        <v>#REF!</v>
      </c>
      <c r="K50" s="68" t="e">
        <f t="shared" si="0"/>
        <v>#REF!</v>
      </c>
      <c r="M50" s="19" t="s">
        <v>49</v>
      </c>
      <c r="N50" s="67">
        <v>1.1175870895385742E-7</v>
      </c>
      <c r="O50" s="67">
        <v>1.4901161193847656E-8</v>
      </c>
      <c r="P50" s="67">
        <f>(159662.222888435/6)</f>
        <v>26610.370481405833</v>
      </c>
      <c r="Q50" s="67">
        <v>3.0267983675003052E-9</v>
      </c>
      <c r="R50" s="67">
        <v>5.5879354476928711E-9</v>
      </c>
      <c r="S50" s="67">
        <v>2.9103830456733704E-10</v>
      </c>
      <c r="T50" s="67">
        <v>2.6775524020195007E-9</v>
      </c>
      <c r="U50" s="67">
        <v>6.6938810050487518E-10</v>
      </c>
      <c r="V50" s="67">
        <f>(63420.2308577394/6)</f>
        <v>10570.038476289899</v>
      </c>
      <c r="W50" s="68">
        <v>223082.45374631314</v>
      </c>
    </row>
    <row r="51" spans="1:23">
      <c r="A51" s="19" t="s">
        <v>50</v>
      </c>
      <c r="B51" s="67" t="e">
        <f>+'[5]1er Sem coef act'!B51-'[5]1er Sem distribuido'!B51</f>
        <v>#REF!</v>
      </c>
      <c r="C51" s="67" t="e">
        <f>+'[5]1er Sem coef act'!C51-'[5]1er Sem distribuido'!C51</f>
        <v>#REF!</v>
      </c>
      <c r="D51" s="67" t="e">
        <f>+'[5]1er Sem coef act'!D51-'[5]1er Sem distribuido'!D51</f>
        <v>#REF!</v>
      </c>
      <c r="E51" s="67" t="e">
        <f>+'[5]1er Sem coef act'!E51-'[5]1er Sem distribuido'!E51</f>
        <v>#REF!</v>
      </c>
      <c r="F51" s="67" t="e">
        <f>+'[5]1er Sem coef act'!F51-'[5]1er Sem distribuido'!F51</f>
        <v>#REF!</v>
      </c>
      <c r="G51" s="67" t="e">
        <f>+'[5]1er Sem coef act'!G51-'[5]1er Sem distribuido'!G51</f>
        <v>#REF!</v>
      </c>
      <c r="H51" s="67" t="e">
        <f>+'[5]1er Sem coef act'!H51-'[5]1er Sem distribuido'!H51</f>
        <v>#REF!</v>
      </c>
      <c r="I51" s="67" t="e">
        <f>+'[5]1er Sem coef act'!I51-'[5]1er Sem distribuido'!I51</f>
        <v>#REF!</v>
      </c>
      <c r="J51" s="67" t="e">
        <f>+'[5]1er Sem coef act'!J51-'[5]1er Sem distribuido'!J51</f>
        <v>#REF!</v>
      </c>
      <c r="K51" s="68" t="e">
        <f t="shared" si="0"/>
        <v>#REF!</v>
      </c>
      <c r="M51" s="19" t="s">
        <v>50</v>
      </c>
      <c r="N51" s="67">
        <v>0</v>
      </c>
      <c r="O51" s="67">
        <v>0</v>
      </c>
      <c r="P51" s="67">
        <f>(1307488.81273855/6)</f>
        <v>217914.80212309165</v>
      </c>
      <c r="Q51" s="67">
        <v>0</v>
      </c>
      <c r="R51" s="67">
        <v>0</v>
      </c>
      <c r="S51" s="67">
        <v>0</v>
      </c>
      <c r="T51" s="67">
        <v>0</v>
      </c>
      <c r="U51" s="67">
        <v>0</v>
      </c>
      <c r="V51" s="67">
        <f>(381.824477292466/6)</f>
        <v>63.637412882077662</v>
      </c>
      <c r="W51" s="68">
        <v>1307870.6372158432</v>
      </c>
    </row>
    <row r="52" spans="1:23" ht="13.5" thickBot="1">
      <c r="A52" s="19" t="s">
        <v>51</v>
      </c>
      <c r="B52" s="67" t="e">
        <f>+'[5]1er Sem coef act'!B52-'[5]1er Sem distribuido'!B52</f>
        <v>#REF!</v>
      </c>
      <c r="C52" s="67" t="e">
        <f>+'[5]1er Sem coef act'!C52-'[5]1er Sem distribuido'!C52</f>
        <v>#REF!</v>
      </c>
      <c r="D52" s="67" t="e">
        <f>+'[5]1er Sem coef act'!D52-'[5]1er Sem distribuido'!D52</f>
        <v>#REF!</v>
      </c>
      <c r="E52" s="67" t="e">
        <f>+'[5]1er Sem coef act'!E52-'[5]1er Sem distribuido'!E52</f>
        <v>#REF!</v>
      </c>
      <c r="F52" s="67" t="e">
        <f>+'[5]1er Sem coef act'!F52-'[5]1er Sem distribuido'!F52</f>
        <v>#REF!</v>
      </c>
      <c r="G52" s="67" t="e">
        <f>+'[5]1er Sem coef act'!G52-'[5]1er Sem distribuido'!G52</f>
        <v>#REF!</v>
      </c>
      <c r="H52" s="67" t="e">
        <f>+'[5]1er Sem coef act'!H52-'[5]1er Sem distribuido'!H52</f>
        <v>#REF!</v>
      </c>
      <c r="I52" s="67" t="e">
        <f>+'[5]1er Sem coef act'!I52-'[5]1er Sem distribuido'!I52</f>
        <v>#REF!</v>
      </c>
      <c r="J52" s="67" t="e">
        <f>+'[5]1er Sem coef act'!J52-'[5]1er Sem distribuido'!J52</f>
        <v>#REF!</v>
      </c>
      <c r="K52" s="68" t="e">
        <f t="shared" si="0"/>
        <v>#REF!</v>
      </c>
      <c r="M52" s="19" t="s">
        <v>51</v>
      </c>
      <c r="N52" s="67">
        <v>0</v>
      </c>
      <c r="O52" s="67">
        <v>0</v>
      </c>
      <c r="P52" s="67">
        <f>(1582041.2921192/6)</f>
        <v>263673.54868653335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f>(438.447852033176/6)</f>
        <v>73.074642005529327</v>
      </c>
      <c r="W52" s="68">
        <v>1582479.7399712307</v>
      </c>
    </row>
    <row r="53" spans="1:23" ht="14.25" thickTop="1" thickBot="1">
      <c r="A53" s="20" t="s">
        <v>52</v>
      </c>
      <c r="B53" s="69" t="e">
        <f t="shared" ref="B53:E53" si="1">SUM(B2:B52)</f>
        <v>#REF!</v>
      </c>
      <c r="C53" s="69" t="e">
        <f t="shared" si="1"/>
        <v>#REF!</v>
      </c>
      <c r="D53" s="69" t="e">
        <f t="shared" si="1"/>
        <v>#REF!</v>
      </c>
      <c r="E53" s="69" t="e">
        <f t="shared" si="1"/>
        <v>#REF!</v>
      </c>
      <c r="F53" s="69" t="e">
        <f>SUM(F2:F52)</f>
        <v>#REF!</v>
      </c>
      <c r="G53" s="69" t="e">
        <f t="shared" ref="G53:K53" si="2">SUM(G2:G52)</f>
        <v>#REF!</v>
      </c>
      <c r="H53" s="69" t="e">
        <f t="shared" si="2"/>
        <v>#REF!</v>
      </c>
      <c r="I53" s="69" t="e">
        <f t="shared" si="2"/>
        <v>#REF!</v>
      </c>
      <c r="J53" s="69" t="e">
        <f t="shared" si="2"/>
        <v>#REF!</v>
      </c>
      <c r="K53" s="70" t="e">
        <f t="shared" si="2"/>
        <v>#REF!</v>
      </c>
      <c r="M53" s="20" t="s">
        <v>52</v>
      </c>
      <c r="N53" s="69">
        <f t="shared" ref="N53:Q53" si="3">SUM(N2:N52)</f>
        <v>6.4820051193237305E-7</v>
      </c>
      <c r="O53" s="69">
        <f t="shared" si="3"/>
        <v>9.9185854196548462E-8</v>
      </c>
      <c r="P53" s="69">
        <f t="shared" si="3"/>
        <v>-6.8685039877891541E-9</v>
      </c>
      <c r="Q53" s="69">
        <f t="shared" si="3"/>
        <v>2.380693331360817E-8</v>
      </c>
      <c r="R53" s="69">
        <f>SUM(R2:R52)</f>
        <v>3.5041011869907379E-8</v>
      </c>
      <c r="S53" s="69">
        <f t="shared" ref="S53:W53" si="4">SUM(S2:S52)</f>
        <v>1.8480932340025902E-9</v>
      </c>
      <c r="T53" s="69">
        <f t="shared" si="4"/>
        <v>1.5978002920746803E-8</v>
      </c>
      <c r="U53" s="69">
        <f t="shared" si="4"/>
        <v>4.1036400943994522E-9</v>
      </c>
      <c r="V53" s="69">
        <f t="shared" si="4"/>
        <v>1.697671336842177E-9</v>
      </c>
      <c r="W53" s="70">
        <f t="shared" si="4"/>
        <v>8.0349855124950409E-7</v>
      </c>
    </row>
    <row r="54" spans="1:23" ht="13.5" thickTop="1"/>
  </sheetData>
  <printOptions horizontalCentered="1"/>
  <pageMargins left="0.39370078740157483" right="0.39370078740157483" top="0.74803149606299213" bottom="0.15748031496062992" header="0.15748031496062992" footer="0.15748031496062992"/>
  <pageSetup scale="75" orientation="landscape" r:id="rId1"/>
  <headerFooter alignWithMargins="0">
    <oddHeader>&amp;LAnexo IV&amp;C
DIFERENCIAS DE PARTICIPACIONES CALCULADAS EN EL PRIMER SEMESTRE
CON EL COEFICIENTE PRELIMINAR Vs PARTICIPACIONES CALCULADAS DEL PRIMER SEMESTRE CON EL COEFICIENTE ACUTALIZADO 
SALDOS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1"/>
  <sheetViews>
    <sheetView showGridLines="0" zoomScaleNormal="100" zoomScaleSheetLayoutView="100" workbookViewId="0">
      <selection activeCell="A2" sqref="A2:N2"/>
    </sheetView>
  </sheetViews>
  <sheetFormatPr baseColWidth="10" defaultColWidth="11.42578125" defaultRowHeight="12.75"/>
  <cols>
    <col min="1" max="1" width="31" style="16" customWidth="1"/>
    <col min="2" max="2" width="17.85546875" style="58" customWidth="1"/>
    <col min="3" max="4" width="14.140625" style="58" bestFit="1" customWidth="1"/>
    <col min="5" max="5" width="15.42578125" style="58" customWidth="1"/>
    <col min="6" max="6" width="14.140625" style="58" bestFit="1" customWidth="1"/>
    <col min="7" max="7" width="14.140625" style="58" customWidth="1"/>
    <col min="8" max="8" width="14.140625" style="58" bestFit="1" customWidth="1"/>
    <col min="9" max="9" width="13.140625" style="58" bestFit="1" customWidth="1"/>
    <col min="10" max="11" width="14.140625" style="58" bestFit="1" customWidth="1"/>
    <col min="12" max="13" width="14.140625" style="58" customWidth="1"/>
    <col min="14" max="14" width="15" style="58" bestFit="1" customWidth="1"/>
    <col min="15" max="15" width="12.5703125" style="16" bestFit="1" customWidth="1"/>
    <col min="16" max="16384" width="11.42578125" style="16"/>
  </cols>
  <sheetData>
    <row r="1" spans="1:22">
      <c r="A1" s="464" t="s">
        <v>110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350"/>
      <c r="P1" s="350"/>
      <c r="Q1" s="350"/>
      <c r="R1" s="350"/>
      <c r="S1" s="350"/>
      <c r="T1" s="350"/>
      <c r="U1" s="350"/>
      <c r="V1" s="350"/>
    </row>
    <row r="2" spans="1:22">
      <c r="A2" s="464" t="s">
        <v>354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350"/>
      <c r="P2" s="350"/>
      <c r="Q2" s="350"/>
      <c r="R2" s="350"/>
      <c r="S2" s="350"/>
      <c r="T2" s="350"/>
      <c r="U2" s="350"/>
      <c r="V2" s="350"/>
    </row>
    <row r="3" spans="1:22" ht="13.5" thickBot="1">
      <c r="A3" s="464" t="s">
        <v>429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350"/>
      <c r="P3" s="350"/>
      <c r="Q3" s="350"/>
      <c r="R3" s="350"/>
      <c r="S3" s="350"/>
      <c r="T3" s="350"/>
      <c r="U3" s="350"/>
      <c r="V3" s="350"/>
    </row>
    <row r="4" spans="1:22" ht="26.25" thickBot="1">
      <c r="A4" s="201" t="s">
        <v>0</v>
      </c>
      <c r="B4" s="202" t="s">
        <v>96</v>
      </c>
      <c r="C4" s="202" t="s">
        <v>128</v>
      </c>
      <c r="D4" s="202" t="s">
        <v>127</v>
      </c>
      <c r="E4" s="202" t="s">
        <v>98</v>
      </c>
      <c r="F4" s="202" t="s">
        <v>112</v>
      </c>
      <c r="G4" s="202" t="s">
        <v>111</v>
      </c>
      <c r="H4" s="202" t="s">
        <v>124</v>
      </c>
      <c r="I4" s="202" t="s">
        <v>125</v>
      </c>
      <c r="J4" s="202" t="s">
        <v>154</v>
      </c>
      <c r="K4" s="202" t="s">
        <v>219</v>
      </c>
      <c r="L4" s="202" t="s">
        <v>220</v>
      </c>
      <c r="M4" s="202" t="s">
        <v>328</v>
      </c>
      <c r="N4" s="203" t="s">
        <v>53</v>
      </c>
    </row>
    <row r="5" spans="1:22">
      <c r="A5" s="208" t="s">
        <v>1</v>
      </c>
      <c r="B5" s="61">
        <f>ROUND(+'CALCULO GARANTIA'!B6+'CALCULO GARANTIA'!I6+'Ajuste 2021'!AL7,2)</f>
        <v>878459.86</v>
      </c>
      <c r="C5" s="61">
        <f>ROUND(+'CALCULO GARANTIA'!C6+'CALCULO GARANTIA'!J6+'Ajuste 2021'!AM7,2)</f>
        <v>122903.57</v>
      </c>
      <c r="D5" s="61">
        <f>+'Art.14 Frac.III'!P5+'Ajuste 2021'!AN7</f>
        <v>1562123.8438598572</v>
      </c>
      <c r="E5" s="61">
        <f>ROUND(+'PART MES'!$G$6*'CALCULO GARANTIA'!S6+'Ajuste 2021'!AO7,2)</f>
        <v>23997.21</v>
      </c>
      <c r="F5" s="61">
        <f>ROUND(+'CALCULO GARANTIA'!E6+'CALCULO GARANTIA'!L6+'Ajuste 2021'!AP7,2)</f>
        <v>69815.570000000007</v>
      </c>
      <c r="G5" s="61">
        <f>+'Ajuste 2021'!AQ7</f>
        <v>-95.128062509803087</v>
      </c>
      <c r="H5" s="61">
        <f>ROUND(+'CALCULO GARANTIA'!F6+'CALCULO GARANTIA'!M6+'Ajuste 2021'!AR7,2)</f>
        <v>22825.7</v>
      </c>
      <c r="I5" s="61">
        <f>ROUND(+'CALCULO GARANTIA'!G6+'CALCULO GARANTIA'!N6+'Ajuste 2021'!AS7,2)</f>
        <v>4791.0200000000004</v>
      </c>
      <c r="J5" s="61">
        <f>ROUND(+'PART MES'!G$12*'COEF Art 14 F II'!L7+'Ajuste 2021'!AT7,2)</f>
        <v>7590.75</v>
      </c>
      <c r="K5" s="61">
        <f>+'ISR ENERO '!D6</f>
        <v>503725</v>
      </c>
      <c r="L5" s="61">
        <f>+ISAI!D4</f>
        <v>2839.331836227675</v>
      </c>
      <c r="M5" s="61">
        <f>+'PART MES'!$O$4*'COEF Art 14 F I '!AF7</f>
        <v>-2134.2517635046652</v>
      </c>
      <c r="N5" s="248">
        <f t="shared" ref="N5:N36" si="0">SUM(B5:M5)</f>
        <v>3196842.4758700705</v>
      </c>
    </row>
    <row r="6" spans="1:22">
      <c r="A6" s="209" t="s">
        <v>2</v>
      </c>
      <c r="B6" s="61">
        <f>ROUND(+'CALCULO GARANTIA'!B7+'CALCULO GARANTIA'!I7+'Ajuste 2021'!AL8,2)</f>
        <v>1520941.15</v>
      </c>
      <c r="C6" s="61">
        <f>ROUND(+'CALCULO GARANTIA'!C7+'CALCULO GARANTIA'!J7+'Ajuste 2021'!AM8,2)</f>
        <v>212960.22</v>
      </c>
      <c r="D6" s="61">
        <f>+'Art.14 Frac.III'!P6+'Ajuste 2021'!AN8</f>
        <v>410639.20765331719</v>
      </c>
      <c r="E6" s="61">
        <f>ROUND(+'PART MES'!$G$6*'CALCULO GARANTIA'!S7+'Ajuste 2021'!AO8,2)</f>
        <v>40934.46</v>
      </c>
      <c r="F6" s="61">
        <f>ROUND(+'CALCULO GARANTIA'!E7+'CALCULO GARANTIA'!L7+'Ajuste 2021'!AP8,2)</f>
        <v>122030.84</v>
      </c>
      <c r="G6" s="61">
        <f>+'Ajuste 2021'!AQ8</f>
        <v>13.431916131494896</v>
      </c>
      <c r="H6" s="61">
        <f>ROUND(+'CALCULO GARANTIA'!F7+'CALCULO GARANTIA'!M7+'Ajuste 2021'!AR8,2)</f>
        <v>39426.089999999997</v>
      </c>
      <c r="I6" s="61">
        <f>ROUND(+'CALCULO GARANTIA'!G7+'CALCULO GARANTIA'!N7+'Ajuste 2021'!AS8,2)</f>
        <v>8269.18</v>
      </c>
      <c r="J6" s="61">
        <f>ROUND(+'PART MES'!G$12*'COEF Art 14 F II'!L8+'Ajuste 2021'!AT8,2)</f>
        <v>9895.41</v>
      </c>
      <c r="K6" s="61">
        <f>+'ISR ENERO '!D7</f>
        <v>230270</v>
      </c>
      <c r="L6" s="61">
        <f>+ISAI!D5</f>
        <v>965.14926083648209</v>
      </c>
      <c r="M6" s="61">
        <f>+'PART MES'!$O$4*'COEF Art 14 F I '!AF8</f>
        <v>-3817.7984037778342</v>
      </c>
      <c r="N6" s="248">
        <f t="shared" si="0"/>
        <v>2592527.3404265079</v>
      </c>
    </row>
    <row r="7" spans="1:22">
      <c r="A7" s="209" t="s">
        <v>3</v>
      </c>
      <c r="B7" s="61">
        <f>ROUND(+'CALCULO GARANTIA'!B8+'CALCULO GARANTIA'!I8+'Ajuste 2021'!AL9,2)</f>
        <v>1682966.07</v>
      </c>
      <c r="C7" s="61">
        <f>ROUND(+'CALCULO GARANTIA'!C8+'CALCULO GARANTIA'!J8+'Ajuste 2021'!AM9,2)</f>
        <v>236469.58</v>
      </c>
      <c r="D7" s="61">
        <f>+'Art.14 Frac.III'!P7+'Ajuste 2021'!AN9</f>
        <v>334296.46121427167</v>
      </c>
      <c r="E7" s="61">
        <f>ROUND(+'PART MES'!$G$6*'CALCULO GARANTIA'!S8+'Ajuste 2021'!AO9,2)</f>
        <v>44611.12</v>
      </c>
      <c r="F7" s="61">
        <f>ROUND(+'CALCULO GARANTIA'!E8+'CALCULO GARANTIA'!L8+'Ajuste 2021'!AP9,2)</f>
        <v>140670.72</v>
      </c>
      <c r="G7" s="61">
        <f>+'Ajuste 2021'!AQ9</f>
        <v>-48.040522359903356</v>
      </c>
      <c r="H7" s="61">
        <f>ROUND(+'CALCULO GARANTIA'!F8+'CALCULO GARANTIA'!M8+'Ajuste 2021'!AR9,2)</f>
        <v>43168.18</v>
      </c>
      <c r="I7" s="61">
        <f>ROUND(+'CALCULO GARANTIA'!G8+'CALCULO GARANTIA'!N8+'Ajuste 2021'!AS9,2)</f>
        <v>9023.7199999999993</v>
      </c>
      <c r="J7" s="61">
        <f>ROUND(+'PART MES'!G$12*'COEF Art 14 F II'!L9+'Ajuste 2021'!AT9,2)</f>
        <v>8739.36</v>
      </c>
      <c r="K7" s="61">
        <f>+'ISR ENERO '!D8</f>
        <v>0</v>
      </c>
      <c r="L7" s="61">
        <f>+ISAI!D6</f>
        <v>372.26420702650569</v>
      </c>
      <c r="M7" s="61">
        <f>+'PART MES'!$O$4*'COEF Art 14 F I '!AF9</f>
        <v>-4823.7214328948185</v>
      </c>
      <c r="N7" s="248">
        <f t="shared" si="0"/>
        <v>2495445.713466044</v>
      </c>
    </row>
    <row r="8" spans="1:22">
      <c r="A8" s="209" t="s">
        <v>4</v>
      </c>
      <c r="B8" s="61">
        <f>ROUND(+'CALCULO GARANTIA'!B9+'CALCULO GARANTIA'!I9+'Ajuste 2021'!AL10,2)</f>
        <v>5033026.92</v>
      </c>
      <c r="C8" s="61">
        <f>ROUND(+'CALCULO GARANTIA'!C9+'CALCULO GARANTIA'!J9+'Ajuste 2021'!AM10,2)</f>
        <v>718510.71</v>
      </c>
      <c r="D8" s="61">
        <f>+'Art.14 Frac.III'!P8+'Ajuste 2021'!AN10</f>
        <v>1730857.5804069256</v>
      </c>
      <c r="E8" s="61">
        <f>ROUND(+'PART MES'!$G$6*'CALCULO GARANTIA'!S9+'Ajuste 2021'!AO10,2)</f>
        <v>121687.42</v>
      </c>
      <c r="F8" s="61">
        <f>ROUND(+'CALCULO GARANTIA'!E9+'CALCULO GARANTIA'!L9+'Ajuste 2021'!AP10,2)</f>
        <v>498358.54</v>
      </c>
      <c r="G8" s="61">
        <f>+'Ajuste 2021'!AQ10</f>
        <v>-80.750157151075356</v>
      </c>
      <c r="H8" s="61">
        <f>ROUND(+'CALCULO GARANTIA'!F9+'CALCULO GARANTIA'!M9+'Ajuste 2021'!AR10,2)</f>
        <v>122790.72</v>
      </c>
      <c r="I8" s="61">
        <f>ROUND(+'CALCULO GARANTIA'!G9+'CALCULO GARANTIA'!N9+'Ajuste 2021'!AS10,2)</f>
        <v>25245.7</v>
      </c>
      <c r="J8" s="61">
        <f>ROUND(+'PART MES'!G$12*'COEF Art 14 F II'!L10+'Ajuste 2021'!AT10,2)</f>
        <v>89952.05</v>
      </c>
      <c r="K8" s="61">
        <f>+'ISR ENERO '!D9</f>
        <v>2895399</v>
      </c>
      <c r="L8" s="61">
        <f>+ISAI!D7</f>
        <v>267335.31010227127</v>
      </c>
      <c r="M8" s="61">
        <f>+'PART MES'!$O$4*'COEF Art 14 F I '!AF10</f>
        <v>-22677.931963297062</v>
      </c>
      <c r="N8" s="248">
        <f t="shared" si="0"/>
        <v>11480405.268388748</v>
      </c>
    </row>
    <row r="9" spans="1:22">
      <c r="A9" s="209" t="s">
        <v>5</v>
      </c>
      <c r="B9" s="61">
        <f>ROUND(+'CALCULO GARANTIA'!B10+'CALCULO GARANTIA'!I10+'Ajuste 2021'!AL11,2)</f>
        <v>5608600.9400000004</v>
      </c>
      <c r="C9" s="61">
        <f>ROUND(+'CALCULO GARANTIA'!C10+'CALCULO GARANTIA'!J10+'Ajuste 2021'!AM11,2)</f>
        <v>787456.44</v>
      </c>
      <c r="D9" s="61">
        <f>+'Art.14 Frac.III'!P9+'Ajuste 2021'!AN11</f>
        <v>2066032.5311413335</v>
      </c>
      <c r="E9" s="61">
        <f>ROUND(+'PART MES'!$G$6*'CALCULO GARANTIA'!S10+'Ajuste 2021'!AO11,2)</f>
        <v>148758.81</v>
      </c>
      <c r="F9" s="61">
        <f>ROUND(+'CALCULO GARANTIA'!E10+'CALCULO GARANTIA'!L10+'Ajuste 2021'!AP11,2)</f>
        <v>464717.98</v>
      </c>
      <c r="G9" s="61">
        <f>+'Ajuste 2021'!AQ11</f>
        <v>48.812556240794947</v>
      </c>
      <c r="H9" s="61">
        <f>ROUND(+'CALCULO GARANTIA'!F10+'CALCULO GARANTIA'!M10+'Ajuste 2021'!AR11,2)</f>
        <v>144191.97</v>
      </c>
      <c r="I9" s="61">
        <f>ROUND(+'CALCULO GARANTIA'!G10+'CALCULO GARANTIA'!N10+'Ajuste 2021'!AS11,2)</f>
        <v>30163.5</v>
      </c>
      <c r="J9" s="61">
        <f>ROUND(+'PART MES'!G$12*'COEF Art 14 F II'!L11+'Ajuste 2021'!AT11,2)</f>
        <v>51351.01</v>
      </c>
      <c r="K9" s="61">
        <f>+'ISR ENERO '!D10</f>
        <v>0</v>
      </c>
      <c r="L9" s="61">
        <f>+ISAI!D8</f>
        <v>9598.3936581696671</v>
      </c>
      <c r="M9" s="61">
        <f>+'PART MES'!$O$4*'COEF Art 14 F I '!AF11</f>
        <v>-15642.236539977379</v>
      </c>
      <c r="N9" s="248">
        <f t="shared" si="0"/>
        <v>9295278.15081577</v>
      </c>
    </row>
    <row r="10" spans="1:22">
      <c r="A10" s="209" t="s">
        <v>6</v>
      </c>
      <c r="B10" s="61">
        <f>ROUND(+'CALCULO GARANTIA'!B11+'CALCULO GARANTIA'!I11+'Ajuste 2021'!AL12,2)</f>
        <v>45892838.229999997</v>
      </c>
      <c r="C10" s="61">
        <f>ROUND(+'CALCULO GARANTIA'!C11+'CALCULO GARANTIA'!J11+'Ajuste 2021'!AM12,2)</f>
        <v>6609494.3600000003</v>
      </c>
      <c r="D10" s="61">
        <f>+'Art.14 Frac.III'!P10+'Ajuste 2021'!AN12</f>
        <v>1769783.2096413008</v>
      </c>
      <c r="E10" s="61">
        <f>ROUND(+'PART MES'!$G$6*'CALCULO GARANTIA'!S11+'Ajuste 2021'!AO12,2)</f>
        <v>1050557.96</v>
      </c>
      <c r="F10" s="61">
        <f>ROUND(+'CALCULO GARANTIA'!E11+'CALCULO GARANTIA'!L11+'Ajuste 2021'!AP12,2)</f>
        <v>4940868.13</v>
      </c>
      <c r="G10" s="61">
        <f>+'Ajuste 2021'!AQ12</f>
        <v>-757.86106966270984</v>
      </c>
      <c r="H10" s="61">
        <f>ROUND(+'CALCULO GARANTIA'!F11+'CALCULO GARANTIA'!M11+'Ajuste 2021'!AR12,2)</f>
        <v>1087439.6299999999</v>
      </c>
      <c r="I10" s="61">
        <f>ROUND(+'CALCULO GARANTIA'!G11+'CALCULO GARANTIA'!N11+'Ajuste 2021'!AS12,2)</f>
        <v>221311.03</v>
      </c>
      <c r="J10" s="61">
        <f>ROUND(+'PART MES'!G$12*'COEF Art 14 F II'!L12+'Ajuste 2021'!AT12,2)</f>
        <v>1407624.59</v>
      </c>
      <c r="K10" s="61">
        <f>+'ISR ENERO '!D11</f>
        <v>7396744</v>
      </c>
      <c r="L10" s="61">
        <f>+ISAI!D9</f>
        <v>2231428.6322022169</v>
      </c>
      <c r="M10" s="61">
        <f>+'PART MES'!$O$4*'COEF Art 14 F I '!AF12</f>
        <v>-248928.34366404076</v>
      </c>
      <c r="N10" s="248">
        <f t="shared" si="0"/>
        <v>72358403.567109823</v>
      </c>
    </row>
    <row r="11" spans="1:22">
      <c r="A11" s="209" t="s">
        <v>7</v>
      </c>
      <c r="B11" s="61">
        <f>ROUND(+'CALCULO GARANTIA'!B12+'CALCULO GARANTIA'!I12+'Ajuste 2021'!AL13,2)</f>
        <v>6230029.4100000001</v>
      </c>
      <c r="C11" s="61">
        <f>ROUND(+'CALCULO GARANTIA'!C12+'CALCULO GARANTIA'!J12+'Ajuste 2021'!AM13,2)</f>
        <v>870228.01</v>
      </c>
      <c r="D11" s="61">
        <f>+'Art.14 Frac.III'!P11+'Ajuste 2021'!AN13</f>
        <v>0</v>
      </c>
      <c r="E11" s="61">
        <f>ROUND(+'PART MES'!$G$6*'CALCULO GARANTIA'!S12+'Ajuste 2021'!AO13,2)</f>
        <v>169809.14</v>
      </c>
      <c r="F11" s="61">
        <f>ROUND(+'CALCULO GARANTIA'!E12+'CALCULO GARANTIA'!L12+'Ajuste 2021'!AP13,2)</f>
        <v>485515.01</v>
      </c>
      <c r="G11" s="61">
        <f>+'Ajuste 2021'!AQ13</f>
        <v>55.719847692807285</v>
      </c>
      <c r="H11" s="61">
        <f>ROUND(+'CALCULO GARANTIA'!F12+'CALCULO GARANTIA'!M12+'Ajuste 2021'!AR13,2)</f>
        <v>162660.49</v>
      </c>
      <c r="I11" s="61">
        <f>ROUND(+'CALCULO GARANTIA'!G12+'CALCULO GARANTIA'!N12+'Ajuste 2021'!AS13,2)</f>
        <v>34193.31</v>
      </c>
      <c r="J11" s="61">
        <f>ROUND(+'PART MES'!G$12*'COEF Art 14 F II'!L13+'Ajuste 2021'!AT13,2)</f>
        <v>45588.5</v>
      </c>
      <c r="K11" s="61">
        <f>+'ISR ENERO '!D12</f>
        <v>0</v>
      </c>
      <c r="L11" s="61">
        <f>+ISAI!D10</f>
        <v>429.8834948665193</v>
      </c>
      <c r="M11" s="61">
        <f>+'PART MES'!$O$4*'COEF Art 14 F I '!AF13</f>
        <v>-14114.412126468013</v>
      </c>
      <c r="N11" s="248">
        <f t="shared" si="0"/>
        <v>7984395.0612160908</v>
      </c>
    </row>
    <row r="12" spans="1:22">
      <c r="A12" s="209" t="s">
        <v>8</v>
      </c>
      <c r="B12" s="61">
        <f>ROUND(+'CALCULO GARANTIA'!B13+'CALCULO GARANTIA'!I13+'Ajuste 2021'!AL14,2)</f>
        <v>1070964.49</v>
      </c>
      <c r="C12" s="61">
        <f>ROUND(+'CALCULO GARANTIA'!C13+'CALCULO GARANTIA'!J13+'Ajuste 2021'!AM14,2)</f>
        <v>151742.42000000001</v>
      </c>
      <c r="D12" s="61">
        <f>+'Art.14 Frac.III'!P12+'Ajuste 2021'!AN14</f>
        <v>507393.79339025402</v>
      </c>
      <c r="E12" s="61">
        <f>ROUND(+'PART MES'!$G$6*'CALCULO GARANTIA'!S13+'Ajuste 2021'!AO14,2)</f>
        <v>27000.55</v>
      </c>
      <c r="F12" s="61">
        <f>ROUND(+'CALCULO GARANTIA'!E13+'CALCULO GARANTIA'!L13+'Ajuste 2021'!AP14,2)</f>
        <v>98178.6</v>
      </c>
      <c r="G12" s="61">
        <f>+'Ajuste 2021'!AQ14</f>
        <v>8.8597511403313547</v>
      </c>
      <c r="H12" s="61">
        <f>ROUND(+'CALCULO GARANTIA'!F13+'CALCULO GARANTIA'!M13+'Ajuste 2021'!AR14,2)</f>
        <v>26766.98</v>
      </c>
      <c r="I12" s="61">
        <f>ROUND(+'CALCULO GARANTIA'!G13+'CALCULO GARANTIA'!N13+'Ajuste 2021'!AS14,2)</f>
        <v>5548.21</v>
      </c>
      <c r="J12" s="61">
        <f>ROUND(+'PART MES'!G$12*'COEF Art 14 F II'!L14+'Ajuste 2021'!AT14,2)</f>
        <v>11844.25</v>
      </c>
      <c r="K12" s="61">
        <f>+'ISR ENERO '!D13</f>
        <v>96586</v>
      </c>
      <c r="L12" s="61">
        <f>+ISAI!D11</f>
        <v>8630.7454018340341</v>
      </c>
      <c r="M12" s="61">
        <f>+'PART MES'!$O$4*'COEF Art 14 F I '!AF14</f>
        <v>-3989.8863292794626</v>
      </c>
      <c r="N12" s="248">
        <f t="shared" si="0"/>
        <v>2000675.0122139489</v>
      </c>
    </row>
    <row r="13" spans="1:22">
      <c r="A13" s="209" t="s">
        <v>9</v>
      </c>
      <c r="B13" s="61">
        <f>ROUND(+'CALCULO GARANTIA'!B14+'CALCULO GARANTIA'!I14+'Ajuste 2021'!AL15,2)</f>
        <v>10613915.109999999</v>
      </c>
      <c r="C13" s="61">
        <f>ROUND(+'CALCULO GARANTIA'!C14+'CALCULO GARANTIA'!J14+'Ajuste 2021'!AM15,2)</f>
        <v>1503077.49</v>
      </c>
      <c r="D13" s="61">
        <f>+'Art.14 Frac.III'!P13+'Ajuste 2021'!AN15</f>
        <v>443665.96627815079</v>
      </c>
      <c r="E13" s="61">
        <f>ROUND(+'PART MES'!$G$6*'CALCULO GARANTIA'!S14+'Ajuste 2021'!AO15,2)</f>
        <v>268390.78000000003</v>
      </c>
      <c r="F13" s="61">
        <f>ROUND(+'CALCULO GARANTIA'!E14+'CALCULO GARANTIA'!L14+'Ajuste 2021'!AP15,2)</f>
        <v>967643.24</v>
      </c>
      <c r="G13" s="61">
        <f>+'Ajuste 2021'!AQ15</f>
        <v>88.06765987205047</v>
      </c>
      <c r="H13" s="61">
        <f>ROUND(+'CALCULO GARANTIA'!F14+'CALCULO GARANTIA'!M14+'Ajuste 2021'!AR15,2)</f>
        <v>265712.99</v>
      </c>
      <c r="I13" s="61">
        <f>ROUND(+'CALCULO GARANTIA'!G14+'CALCULO GARANTIA'!N14+'Ajuste 2021'!AS15,2)</f>
        <v>55106.39</v>
      </c>
      <c r="J13" s="61">
        <f>ROUND(+'PART MES'!G$12*'COEF Art 14 F II'!L15+'Ajuste 2021'!AT15,2)</f>
        <v>236660.15</v>
      </c>
      <c r="K13" s="61">
        <f>+'ISR ENERO '!D14</f>
        <v>0</v>
      </c>
      <c r="L13" s="61">
        <f>+ISAI!D12</f>
        <v>198398.10050482413</v>
      </c>
      <c r="M13" s="61">
        <f>+'PART MES'!$O$4*'COEF Art 14 F I '!AF15</f>
        <v>-38972.022050600375</v>
      </c>
      <c r="N13" s="248">
        <f t="shared" si="0"/>
        <v>14513686.262392247</v>
      </c>
    </row>
    <row r="14" spans="1:22">
      <c r="A14" s="209" t="s">
        <v>10</v>
      </c>
      <c r="B14" s="61">
        <f>ROUND(+'CALCULO GARANTIA'!B15+'CALCULO GARANTIA'!I15+'Ajuste 2021'!AL16,2)</f>
        <v>3105231.61</v>
      </c>
      <c r="C14" s="61">
        <f>ROUND(+'CALCULO GARANTIA'!C15+'CALCULO GARANTIA'!J15+'Ajuste 2021'!AM16,2)</f>
        <v>463735.62</v>
      </c>
      <c r="D14" s="61">
        <f>+'Art.14 Frac.III'!P14+'Ajuste 2021'!AN16</f>
        <v>225950.62489812938</v>
      </c>
      <c r="E14" s="61">
        <f>ROUND(+'PART MES'!$G$6*'CALCULO GARANTIA'!S15+'Ajuste 2021'!AO16,2)</f>
        <v>54831.42</v>
      </c>
      <c r="F14" s="61">
        <f>ROUND(+'CALCULO GARANTIA'!E15+'CALCULO GARANTIA'!L15+'Ajuste 2021'!AP16,2)</f>
        <v>447542.84</v>
      </c>
      <c r="G14" s="61">
        <f>+'Ajuste 2021'!AQ16</f>
        <v>-298.5761186025872</v>
      </c>
      <c r="H14" s="61">
        <f>ROUND(+'CALCULO GARANTIA'!F15+'CALCULO GARANTIA'!M15+'Ajuste 2021'!AR16,2)</f>
        <v>64385.23</v>
      </c>
      <c r="I14" s="61">
        <f>ROUND(+'CALCULO GARANTIA'!G15+'CALCULO GARANTIA'!N15+'Ajuste 2021'!AS16,2)</f>
        <v>12437.44</v>
      </c>
      <c r="J14" s="61">
        <f>ROUND(+'PART MES'!G$12*'COEF Art 14 F II'!L16+'Ajuste 2021'!AT16,2)</f>
        <v>161770.35999999999</v>
      </c>
      <c r="K14" s="61">
        <f>+'ISR ENERO '!D15</f>
        <v>0</v>
      </c>
      <c r="L14" s="61">
        <f>+ISAI!D13</f>
        <v>112038.44413143754</v>
      </c>
      <c r="M14" s="61">
        <f>+'PART MES'!$O$4*'COEF Art 14 F I '!AF16</f>
        <v>-28873.177079397145</v>
      </c>
      <c r="N14" s="248">
        <f t="shared" si="0"/>
        <v>4618751.8358315686</v>
      </c>
    </row>
    <row r="15" spans="1:22">
      <c r="A15" s="209" t="s">
        <v>11</v>
      </c>
      <c r="B15" s="61">
        <f>ROUND(+'CALCULO GARANTIA'!B16+'CALCULO GARANTIA'!I16+'Ajuste 2021'!AL17,2)</f>
        <v>2637881.69</v>
      </c>
      <c r="C15" s="61">
        <f>ROUND(+'CALCULO GARANTIA'!C16+'CALCULO GARANTIA'!J16+'Ajuste 2021'!AM17,2)</f>
        <v>375439.41</v>
      </c>
      <c r="D15" s="61">
        <f>+'Art.14 Frac.III'!P15+'Ajuste 2021'!AN17</f>
        <v>2470093.9223393835</v>
      </c>
      <c r="E15" s="61">
        <f>ROUND(+'PART MES'!$G$6*'CALCULO GARANTIA'!S16+'Ajuste 2021'!AO17,2)</f>
        <v>64786.73</v>
      </c>
      <c r="F15" s="61">
        <f>ROUND(+'CALCULO GARANTIA'!E16+'CALCULO GARANTIA'!L16+'Ajuste 2021'!AP17,2)</f>
        <v>253366.71</v>
      </c>
      <c r="G15" s="61">
        <f>+'Ajuste 2021'!AQ17</f>
        <v>21.258614050646429</v>
      </c>
      <c r="H15" s="61">
        <f>ROUND(+'CALCULO GARANTIA'!F16+'CALCULO GARANTIA'!M16+'Ajuste 2021'!AR17,2)</f>
        <v>64992.160000000003</v>
      </c>
      <c r="I15" s="61">
        <f>ROUND(+'CALCULO GARANTIA'!G16+'CALCULO GARANTIA'!N16+'Ajuste 2021'!AS17,2)</f>
        <v>13407.08</v>
      </c>
      <c r="J15" s="61">
        <f>ROUND(+'PART MES'!G$12*'COEF Art 14 F II'!L17+'Ajuste 2021'!AT17,2)</f>
        <v>27316.65</v>
      </c>
      <c r="K15" s="61">
        <f>+'ISR ENERO '!D16</f>
        <v>0</v>
      </c>
      <c r="L15" s="61">
        <f>+ISAI!D14</f>
        <v>6806.4485627249351</v>
      </c>
      <c r="M15" s="61">
        <f>+'PART MES'!$O$4*'COEF Art 14 F I '!AF17</f>
        <v>-11053.925856820249</v>
      </c>
      <c r="N15" s="248">
        <f t="shared" si="0"/>
        <v>5903058.1336593386</v>
      </c>
    </row>
    <row r="16" spans="1:22">
      <c r="A16" s="209" t="s">
        <v>12</v>
      </c>
      <c r="B16" s="61">
        <f>ROUND(+'CALCULO GARANTIA'!B17+'CALCULO GARANTIA'!I17+'Ajuste 2021'!AL18,2)</f>
        <v>5110906.0999999996</v>
      </c>
      <c r="C16" s="61">
        <f>ROUND(+'CALCULO GARANTIA'!C17+'CALCULO GARANTIA'!J17+'Ajuste 2021'!AM18,2)</f>
        <v>716895.35</v>
      </c>
      <c r="D16" s="61">
        <f>+'Art.14 Frac.III'!P16+'Ajuste 2021'!AN18</f>
        <v>415776.24563668971</v>
      </c>
      <c r="E16" s="61">
        <f>ROUND(+'PART MES'!$G$6*'CALCULO GARANTIA'!S17+'Ajuste 2021'!AO18,2)</f>
        <v>136255.98000000001</v>
      </c>
      <c r="F16" s="61">
        <f>ROUND(+'CALCULO GARANTIA'!E17+'CALCULO GARANTIA'!L17+'Ajuste 2021'!AP18,2)</f>
        <v>418791.91</v>
      </c>
      <c r="G16" s="61">
        <f>+'Ajuste 2021'!AQ18</f>
        <v>44.709975914282644</v>
      </c>
      <c r="H16" s="61">
        <f>ROUND(+'CALCULO GARANTIA'!F17+'CALCULO GARANTIA'!M17+'Ajuste 2021'!AR18,2)</f>
        <v>131777.34</v>
      </c>
      <c r="I16" s="61">
        <f>ROUND(+'CALCULO GARANTIA'!G17+'CALCULO GARANTIA'!N17+'Ajuste 2021'!AS18,2)</f>
        <v>27591.9</v>
      </c>
      <c r="J16" s="61">
        <f>ROUND(+'PART MES'!G$12*'COEF Art 14 F II'!L18+'Ajuste 2021'!AT18,2)</f>
        <v>35838.07</v>
      </c>
      <c r="K16" s="61">
        <f>+'ISR ENERO '!D17</f>
        <v>0</v>
      </c>
      <c r="L16" s="61">
        <f>+ISAI!D15</f>
        <v>9027.6985879605945</v>
      </c>
      <c r="M16" s="61">
        <f>+'PART MES'!$O$4*'COEF Art 14 F I '!AF18</f>
        <v>-13756.106775146924</v>
      </c>
      <c r="N16" s="248">
        <f t="shared" si="0"/>
        <v>6989149.1974254176</v>
      </c>
    </row>
    <row r="17" spans="1:14">
      <c r="A17" s="209" t="s">
        <v>13</v>
      </c>
      <c r="B17" s="61">
        <f>ROUND(+'CALCULO GARANTIA'!B18+'CALCULO GARANTIA'!I18+'Ajuste 2021'!AL19,2)</f>
        <v>3361416.75</v>
      </c>
      <c r="C17" s="61">
        <f>ROUND(+'CALCULO GARANTIA'!C18+'CALCULO GARANTIA'!J18+'Ajuste 2021'!AM19,2)</f>
        <v>488809.82</v>
      </c>
      <c r="D17" s="61">
        <f>+'Art.14 Frac.III'!P17+'Ajuste 2021'!AN19</f>
        <v>406557.5454959519</v>
      </c>
      <c r="E17" s="61">
        <f>ROUND(+'PART MES'!$G$6*'CALCULO GARANTIA'!S18+'Ajuste 2021'!AO19,2)</f>
        <v>72173.45</v>
      </c>
      <c r="F17" s="61">
        <f>ROUND(+'CALCULO GARANTIA'!E18+'CALCULO GARANTIA'!L18+'Ajuste 2021'!AP19,2)</f>
        <v>394094.99</v>
      </c>
      <c r="G17" s="61">
        <f>+'Ajuste 2021'!AQ19</f>
        <v>-64.285465036319991</v>
      </c>
      <c r="H17" s="61">
        <f>ROUND(+'CALCULO GARANTIA'!F18+'CALCULO GARANTIA'!M18+'Ajuste 2021'!AR19,2)</f>
        <v>77034.789999999994</v>
      </c>
      <c r="I17" s="61">
        <f>ROUND(+'CALCULO GARANTIA'!G18+'CALCULO GARANTIA'!N18+'Ajuste 2021'!AS19,2)</f>
        <v>15488.39</v>
      </c>
      <c r="J17" s="61">
        <f>ROUND(+'PART MES'!G$12*'COEF Art 14 F II'!L19+'Ajuste 2021'!AT19,2)</f>
        <v>126073.49</v>
      </c>
      <c r="K17" s="61">
        <f>+'ISR ENERO '!D18</f>
        <v>0</v>
      </c>
      <c r="L17" s="61">
        <f>+ISAI!D16</f>
        <v>269229.91326316865</v>
      </c>
      <c r="M17" s="61">
        <f>+'PART MES'!$O$4*'COEF Art 14 F I '!AF19</f>
        <v>-21653.94317938323</v>
      </c>
      <c r="N17" s="248">
        <f t="shared" si="0"/>
        <v>5189160.9101147009</v>
      </c>
    </row>
    <row r="18" spans="1:14">
      <c r="A18" s="209" t="s">
        <v>14</v>
      </c>
      <c r="B18" s="61">
        <f>ROUND(+'CALCULO GARANTIA'!B19+'CALCULO GARANTIA'!I19+'Ajuste 2021'!AL20,2)</f>
        <v>14320148.800000001</v>
      </c>
      <c r="C18" s="61">
        <f>ROUND(+'CALCULO GARANTIA'!C19+'CALCULO GARANTIA'!J19+'Ajuste 2021'!AM20,2)</f>
        <v>1998472.09</v>
      </c>
      <c r="D18" s="61">
        <f>+'Art.14 Frac.III'!P18+'Ajuste 2021'!AN20</f>
        <v>144668.94619942349</v>
      </c>
      <c r="E18" s="61">
        <f>ROUND(+'PART MES'!$G$6*'CALCULO GARANTIA'!S19+'Ajuste 2021'!AO20,2)</f>
        <v>393191.54</v>
      </c>
      <c r="F18" s="61">
        <f>ROUND(+'CALCULO GARANTIA'!E19+'CALCULO GARANTIA'!L19+'Ajuste 2021'!AP20,2)</f>
        <v>1103606.98</v>
      </c>
      <c r="G18" s="61">
        <f>+'Ajuste 2021'!AQ20</f>
        <v>-286.97692961081822</v>
      </c>
      <c r="H18" s="61">
        <f>ROUND(+'CALCULO GARANTIA'!F19+'CALCULO GARANTIA'!M19+'Ajuste 2021'!AR20,2)</f>
        <v>374891.68</v>
      </c>
      <c r="I18" s="61">
        <f>ROUND(+'CALCULO GARANTIA'!G19+'CALCULO GARANTIA'!N19+'Ajuste 2021'!AS20,2)</f>
        <v>78873.119999999995</v>
      </c>
      <c r="J18" s="61">
        <f>ROUND(+'PART MES'!G$12*'COEF Art 14 F II'!L20+'Ajuste 2021'!AT20,2)</f>
        <v>101073.03</v>
      </c>
      <c r="K18" s="61">
        <f>+'ISR ENERO '!D19</f>
        <v>0</v>
      </c>
      <c r="L18" s="61">
        <f>+ISAI!D17</f>
        <v>1588.3566179836862</v>
      </c>
      <c r="M18" s="61">
        <f>+'PART MES'!$O$4*'COEF Art 14 F I '!AF20</f>
        <v>-31127.381454237002</v>
      </c>
      <c r="N18" s="248">
        <f t="shared" si="0"/>
        <v>18485100.184433561</v>
      </c>
    </row>
    <row r="19" spans="1:14">
      <c r="A19" s="209" t="s">
        <v>15</v>
      </c>
      <c r="B19" s="61">
        <f>ROUND(+'CALCULO GARANTIA'!B20+'CALCULO GARANTIA'!I20+'Ajuste 2021'!AL21,2)</f>
        <v>1800727.27</v>
      </c>
      <c r="C19" s="61">
        <f>ROUND(+'CALCULO GARANTIA'!C20+'CALCULO GARANTIA'!J20+'Ajuste 2021'!AM21,2)</f>
        <v>252122.81</v>
      </c>
      <c r="D19" s="61">
        <f>+'Art.14 Frac.III'!P19+'Ajuste 2021'!AN21</f>
        <v>302406.99328337499</v>
      </c>
      <c r="E19" s="61">
        <f>ROUND(+'PART MES'!$G$6*'CALCULO GARANTIA'!S20+'Ajuste 2021'!AO21,2)</f>
        <v>48477.56</v>
      </c>
      <c r="F19" s="61">
        <f>ROUND(+'CALCULO GARANTIA'!E20+'CALCULO GARANTIA'!L20+'Ajuste 2021'!AP21,2)</f>
        <v>144392.07999999999</v>
      </c>
      <c r="G19" s="61">
        <f>+'Ajuste 2021'!AQ21</f>
        <v>15.90704798499913</v>
      </c>
      <c r="H19" s="61">
        <f>ROUND(+'CALCULO GARANTIA'!F20+'CALCULO GARANTIA'!M20+'Ajuste 2021'!AR21,2)</f>
        <v>46685.82</v>
      </c>
      <c r="I19" s="61">
        <f>ROUND(+'CALCULO GARANTIA'!G20+'CALCULO GARANTIA'!N20+'Ajuste 2021'!AS21,2)</f>
        <v>9792.2900000000009</v>
      </c>
      <c r="J19" s="61">
        <f>ROUND(+'PART MES'!G$12*'COEF Art 14 F II'!L21+'Ajuste 2021'!AT21,2)</f>
        <v>8581.98</v>
      </c>
      <c r="K19" s="61">
        <f>+'ISR ENERO '!D20</f>
        <v>0</v>
      </c>
      <c r="L19" s="61">
        <f>+ISAI!D18</f>
        <v>740.11482469547457</v>
      </c>
      <c r="M19" s="61">
        <f>+'PART MES'!$O$4*'COEF Art 14 F I '!AF21</f>
        <v>-4510.8562223342351</v>
      </c>
      <c r="N19" s="248">
        <f t="shared" si="0"/>
        <v>2609431.9689337215</v>
      </c>
    </row>
    <row r="20" spans="1:14">
      <c r="A20" s="209" t="s">
        <v>16</v>
      </c>
      <c r="B20" s="61">
        <f>ROUND(+'CALCULO GARANTIA'!B21+'CALCULO GARANTIA'!I21+'Ajuste 2021'!AL22,2)</f>
        <v>1285199.98</v>
      </c>
      <c r="C20" s="61">
        <f>ROUND(+'CALCULO GARANTIA'!C21+'CALCULO GARANTIA'!J21+'Ajuste 2021'!AM22,2)</f>
        <v>179675.67</v>
      </c>
      <c r="D20" s="61">
        <f>+'Art.14 Frac.III'!P20+'Ajuste 2021'!AN22</f>
        <v>399897.6834187705</v>
      </c>
      <c r="E20" s="61">
        <f>ROUND(+'PART MES'!$G$6*'CALCULO GARANTIA'!S21+'Ajuste 2021'!AO22,2)</f>
        <v>34964.03</v>
      </c>
      <c r="F20" s="61">
        <f>ROUND(+'CALCULO GARANTIA'!E21+'CALCULO GARANTIA'!L21+'Ajuste 2021'!AP22,2)</f>
        <v>101222.14</v>
      </c>
      <c r="G20" s="61">
        <f>+'Ajuste 2021'!AQ22</f>
        <v>-25.801965837381431</v>
      </c>
      <c r="H20" s="61">
        <f>ROUND(+'CALCULO GARANTIA'!F21+'CALCULO GARANTIA'!M21+'Ajuste 2021'!AR22,2)</f>
        <v>33468.97</v>
      </c>
      <c r="I20" s="61">
        <f>ROUND(+'CALCULO GARANTIA'!G21+'CALCULO GARANTIA'!N21+'Ajuste 2021'!AS22,2)</f>
        <v>7029.92</v>
      </c>
      <c r="J20" s="61">
        <f>ROUND(+'PART MES'!G$12*'COEF Art 14 F II'!L22+'Ajuste 2021'!AT22,2)</f>
        <v>9309.86</v>
      </c>
      <c r="K20" s="61">
        <f>+'ISR ENERO '!D21</f>
        <v>277927</v>
      </c>
      <c r="L20" s="61">
        <f>+ISAI!D19</f>
        <v>22502.699180493666</v>
      </c>
      <c r="M20" s="61">
        <f>+'PART MES'!$O$4*'COEF Art 14 F I '!AF22</f>
        <v>-3024.7945000229156</v>
      </c>
      <c r="N20" s="248">
        <f t="shared" si="0"/>
        <v>2348147.3561334037</v>
      </c>
    </row>
    <row r="21" spans="1:14">
      <c r="A21" s="209" t="s">
        <v>17</v>
      </c>
      <c r="B21" s="61">
        <f>ROUND(+'CALCULO GARANTIA'!B22+'CALCULO GARANTIA'!I22+'Ajuste 2021'!AL23,2)</f>
        <v>11067910.720000001</v>
      </c>
      <c r="C21" s="61">
        <f>ROUND(+'CALCULO GARANTIA'!C22+'CALCULO GARANTIA'!J22+'Ajuste 2021'!AM23,2)</f>
        <v>1551493.18</v>
      </c>
      <c r="D21" s="61">
        <f>+'Art.14 Frac.III'!P21+'Ajuste 2021'!AN23</f>
        <v>168144.61905378115</v>
      </c>
      <c r="E21" s="61">
        <f>ROUND(+'PART MES'!$G$6*'CALCULO GARANTIA'!S22+'Ajuste 2021'!AO23,2)</f>
        <v>296066.32</v>
      </c>
      <c r="F21" s="61">
        <f>ROUND(+'CALCULO GARANTIA'!E22+'CALCULO GARANTIA'!L22+'Ajuste 2021'!AP23,2)</f>
        <v>900211.35</v>
      </c>
      <c r="G21" s="61">
        <f>+'Ajuste 2021'!AQ23</f>
        <v>97.148896979216559</v>
      </c>
      <c r="H21" s="61">
        <f>ROUND(+'CALCULO GARANTIA'!F22+'CALCULO GARANTIA'!M22+'Ajuste 2021'!AR23,2)</f>
        <v>285914.33</v>
      </c>
      <c r="I21" s="61">
        <f>ROUND(+'CALCULO GARANTIA'!G22+'CALCULO GARANTIA'!N22+'Ajuste 2021'!AS23,2)</f>
        <v>59901.760000000002</v>
      </c>
      <c r="J21" s="61">
        <f>ROUND(+'PART MES'!G$12*'COEF Art 14 F II'!L23+'Ajuste 2021'!AT23,2)</f>
        <v>108842.17</v>
      </c>
      <c r="K21" s="61">
        <f>+'ISR ENERO '!D22</f>
        <v>232392</v>
      </c>
      <c r="L21" s="61">
        <f>+ISAI!D20</f>
        <v>8320.4938079234162</v>
      </c>
      <c r="M21" s="61">
        <f>+'PART MES'!$O$4*'COEF Art 14 F I '!AF23</f>
        <v>-29077.408196667835</v>
      </c>
      <c r="N21" s="248">
        <f t="shared" si="0"/>
        <v>14650216.683562016</v>
      </c>
    </row>
    <row r="22" spans="1:14">
      <c r="A22" s="209" t="s">
        <v>18</v>
      </c>
      <c r="B22" s="61">
        <f>ROUND(+'CALCULO GARANTIA'!B23+'CALCULO GARANTIA'!I23+'Ajuste 2021'!AL24,2)</f>
        <v>17880028</v>
      </c>
      <c r="C22" s="61">
        <f>ROUND(+'CALCULO GARANTIA'!C23+'CALCULO GARANTIA'!J23+'Ajuste 2021'!AM24,2)</f>
        <v>2602517.88</v>
      </c>
      <c r="D22" s="61">
        <f>+'Art.14 Frac.III'!P22+'Ajuste 2021'!AN24</f>
        <v>630864.65090769017</v>
      </c>
      <c r="E22" s="61">
        <f>ROUND(+'PART MES'!$G$6*'CALCULO GARANTIA'!S23+'Ajuste 2021'!AO24,2)</f>
        <v>381672.61</v>
      </c>
      <c r="F22" s="61">
        <f>ROUND(+'CALCULO GARANTIA'!E23+'CALCULO GARANTIA'!L23+'Ajuste 2021'!AP24,2)</f>
        <v>2113016.9</v>
      </c>
      <c r="G22" s="61">
        <f>+'Ajuste 2021'!AQ24</f>
        <v>-447.91013831132051</v>
      </c>
      <c r="H22" s="61">
        <f>ROUND(+'CALCULO GARANTIA'!F23+'CALCULO GARANTIA'!M23+'Ajuste 2021'!AR24,2)</f>
        <v>408403.03</v>
      </c>
      <c r="I22" s="61">
        <f>ROUND(+'CALCULO GARANTIA'!G23+'CALCULO GARANTIA'!N23+'Ajuste 2021'!AS24,2)</f>
        <v>82010.490000000005</v>
      </c>
      <c r="J22" s="61">
        <f>ROUND(+'PART MES'!G$12*'COEF Art 14 F II'!L24+'Ajuste 2021'!AT24,2)</f>
        <v>725937.02</v>
      </c>
      <c r="K22" s="61">
        <f>+'ISR ENERO '!D23</f>
        <v>0</v>
      </c>
      <c r="L22" s="61">
        <f>+ISAI!D21</f>
        <v>1837331.331857308</v>
      </c>
      <c r="M22" s="61">
        <f>+'PART MES'!$O$4*'COEF Art 14 F I '!AF24</f>
        <v>-116961.01930630261</v>
      </c>
      <c r="N22" s="248">
        <f t="shared" si="0"/>
        <v>26544372.983320381</v>
      </c>
    </row>
    <row r="23" spans="1:14">
      <c r="A23" s="209" t="s">
        <v>19</v>
      </c>
      <c r="B23" s="61">
        <f>ROUND(+'CALCULO GARANTIA'!B24+'CALCULO GARANTIA'!I24+'Ajuste 2021'!AL25,2)</f>
        <v>2252050.59</v>
      </c>
      <c r="C23" s="61">
        <f>ROUND(+'CALCULO GARANTIA'!C24+'CALCULO GARANTIA'!J24+'Ajuste 2021'!AM25,2)</f>
        <v>318963.59000000003</v>
      </c>
      <c r="D23" s="61">
        <f>+'Art.14 Frac.III'!P23+'Ajuste 2021'!AN25</f>
        <v>221528.46124505703</v>
      </c>
      <c r="E23" s="61">
        <f>ROUND(+'PART MES'!$G$6*'CALCULO GARANTIA'!S24+'Ajuste 2021'!AO25,2)</f>
        <v>56904.05</v>
      </c>
      <c r="F23" s="61">
        <f>ROUND(+'CALCULO GARANTIA'!E24+'CALCULO GARANTIA'!L24+'Ajuste 2021'!AP25,2)</f>
        <v>205601.59</v>
      </c>
      <c r="G23" s="61">
        <f>+'Ajuste 2021'!AQ25</f>
        <v>18.672051732165226</v>
      </c>
      <c r="H23" s="61">
        <f>ROUND(+'CALCULO GARANTIA'!F24+'CALCULO GARANTIA'!M24+'Ajuste 2021'!AR25,2)</f>
        <v>56355.35</v>
      </c>
      <c r="I23" s="61">
        <f>ROUND(+'CALCULO GARANTIA'!G24+'CALCULO GARANTIA'!N24+'Ajuste 2021'!AS25,2)</f>
        <v>11685.97</v>
      </c>
      <c r="J23" s="61">
        <f>ROUND(+'PART MES'!G$12*'COEF Art 14 F II'!L25+'Ajuste 2021'!AT25,2)</f>
        <v>20411.150000000001</v>
      </c>
      <c r="K23" s="61">
        <f>+'ISR ENERO '!D24</f>
        <v>0</v>
      </c>
      <c r="L23" s="61">
        <f>+ISAI!D22</f>
        <v>9084.6345962970936</v>
      </c>
      <c r="M23" s="61">
        <f>+'PART MES'!$O$4*'COEF Art 14 F I '!AF25</f>
        <v>-8299.6401003440224</v>
      </c>
      <c r="N23" s="248">
        <f t="shared" si="0"/>
        <v>3144304.4177927417</v>
      </c>
    </row>
    <row r="24" spans="1:14">
      <c r="A24" s="209" t="s">
        <v>20</v>
      </c>
      <c r="B24" s="61">
        <f>ROUND(+'CALCULO GARANTIA'!B25+'CALCULO GARANTIA'!I25+'Ajuste 2021'!AL26,2)</f>
        <v>33014172.260000002</v>
      </c>
      <c r="C24" s="61">
        <f>ROUND(+'CALCULO GARANTIA'!C25+'CALCULO GARANTIA'!J25+'Ajuste 2021'!AM26,2)</f>
        <v>4731116.21</v>
      </c>
      <c r="D24" s="61">
        <f>+'Art.14 Frac.III'!P24+'Ajuste 2021'!AN26</f>
        <v>870626.61931214237</v>
      </c>
      <c r="E24" s="61">
        <f>ROUND(+'PART MES'!$G$6*'CALCULO GARANTIA'!S25+'Ajuste 2021'!AO26,2)</f>
        <v>777844.68</v>
      </c>
      <c r="F24" s="61">
        <f>ROUND(+'CALCULO GARANTIA'!E25+'CALCULO GARANTIA'!L25+'Ajuste 2021'!AP26,2)</f>
        <v>3392642.01</v>
      </c>
      <c r="G24" s="61">
        <f>+'Ajuste 2021'!AQ26</f>
        <v>255.23589683130072</v>
      </c>
      <c r="H24" s="61">
        <f>ROUND(+'CALCULO GARANTIA'!F25+'CALCULO GARANTIA'!M25+'Ajuste 2021'!AR26,2)</f>
        <v>795406.2</v>
      </c>
      <c r="I24" s="61">
        <f>ROUND(+'CALCULO GARANTIA'!G25+'CALCULO GARANTIA'!N25+'Ajuste 2021'!AS26,2)</f>
        <v>162828.66</v>
      </c>
      <c r="J24" s="61">
        <f>ROUND(+'PART MES'!G$12*'COEF Art 14 F II'!L26+'Ajuste 2021'!AT26,2)</f>
        <v>986192.67</v>
      </c>
      <c r="K24" s="61">
        <f>+'ISR ENERO '!D25</f>
        <v>0</v>
      </c>
      <c r="L24" s="61">
        <f>+ISAI!D23</f>
        <v>687851.14836692112</v>
      </c>
      <c r="M24" s="61">
        <f>+'PART MES'!$O$4*'COEF Art 14 F I '!AF26</f>
        <v>-161893.69575112939</v>
      </c>
      <c r="N24" s="248">
        <f t="shared" si="0"/>
        <v>45257041.997824766</v>
      </c>
    </row>
    <row r="25" spans="1:14">
      <c r="A25" s="209" t="s">
        <v>21</v>
      </c>
      <c r="B25" s="61">
        <f>ROUND(+'CALCULO GARANTIA'!B26+'CALCULO GARANTIA'!I26+'Ajuste 2021'!AL27,2)</f>
        <v>4383086.3</v>
      </c>
      <c r="C25" s="61">
        <f>ROUND(+'CALCULO GARANTIA'!C26+'CALCULO GARANTIA'!J26+'Ajuste 2021'!AM27,2)</f>
        <v>616772.74</v>
      </c>
      <c r="D25" s="61">
        <f>+'Art.14 Frac.III'!P25+'Ajuste 2021'!AN27</f>
        <v>415754.41095184849</v>
      </c>
      <c r="E25" s="61">
        <f>ROUND(+'PART MES'!$G$6*'CALCULO GARANTIA'!S26+'Ajuste 2021'!AO27,2)</f>
        <v>114845.83</v>
      </c>
      <c r="F25" s="61">
        <f>ROUND(+'CALCULO GARANTIA'!E26+'CALCULO GARANTIA'!L26+'Ajuste 2021'!AP27,2)</f>
        <v>372636.49</v>
      </c>
      <c r="G25" s="61">
        <f>+'Ajuste 2021'!AQ27</f>
        <v>37.684615330076973</v>
      </c>
      <c r="H25" s="61">
        <f>ROUND(+'CALCULO GARANTIA'!F26+'CALCULO GARANTIA'!M26+'Ajuste 2021'!AR27,2)</f>
        <v>111916.82</v>
      </c>
      <c r="I25" s="61">
        <f>ROUND(+'CALCULO GARANTIA'!G26+'CALCULO GARANTIA'!N26+'Ajuste 2021'!AS27,2)</f>
        <v>23360.57</v>
      </c>
      <c r="J25" s="61">
        <f>ROUND(+'PART MES'!G$12*'COEF Art 14 F II'!L27+'Ajuste 2021'!AT27,2)</f>
        <v>42264.27</v>
      </c>
      <c r="K25" s="61">
        <f>+'ISR ENERO '!D26</f>
        <v>0</v>
      </c>
      <c r="L25" s="61">
        <f>+ISAI!D24</f>
        <v>16861.608372165654</v>
      </c>
      <c r="M25" s="61">
        <f>+'PART MES'!$O$4*'COEF Art 14 F I '!AF27</f>
        <v>-13229.620380393084</v>
      </c>
      <c r="N25" s="248">
        <f t="shared" si="0"/>
        <v>6084307.1035589511</v>
      </c>
    </row>
    <row r="26" spans="1:14">
      <c r="A26" s="209" t="s">
        <v>22</v>
      </c>
      <c r="B26" s="61">
        <f>ROUND(+'CALCULO GARANTIA'!B27+'CALCULO GARANTIA'!I27+'Ajuste 2021'!AL28,2)</f>
        <v>772652.46</v>
      </c>
      <c r="C26" s="61">
        <f>ROUND(+'CALCULO GARANTIA'!C27+'CALCULO GARANTIA'!J27+'Ajuste 2021'!AM28,2)</f>
        <v>109137.21</v>
      </c>
      <c r="D26" s="61">
        <f>+'Art.14 Frac.III'!P26+'Ajuste 2021'!AN28</f>
        <v>379897.28631003475</v>
      </c>
      <c r="E26" s="61">
        <f>ROUND(+'PART MES'!$G$6*'CALCULO GARANTIA'!S27+'Ajuste 2021'!AO28,2)</f>
        <v>19940.990000000002</v>
      </c>
      <c r="F26" s="61">
        <f>ROUND(+'CALCULO GARANTIA'!E27+'CALCULO GARANTIA'!L27+'Ajuste 2021'!AP28,2)</f>
        <v>68514.05</v>
      </c>
      <c r="G26" s="61">
        <f>+'Ajuste 2021'!AQ28</f>
        <v>-40.443484525992972</v>
      </c>
      <c r="H26" s="61">
        <f>ROUND(+'CALCULO GARANTIA'!F27+'CALCULO GARANTIA'!M27+'Ajuste 2021'!AR28,2)</f>
        <v>19499.330000000002</v>
      </c>
      <c r="I26" s="61">
        <f>ROUND(+'CALCULO GARANTIA'!G27+'CALCULO GARANTIA'!N27+'Ajuste 2021'!AS28,2)</f>
        <v>4054.7</v>
      </c>
      <c r="J26" s="61">
        <f>ROUND(+'PART MES'!G$12*'COEF Art 14 F II'!L28+'Ajuste 2021'!AT28,2)</f>
        <v>5907.26</v>
      </c>
      <c r="K26" s="61">
        <f>+'ISR ENERO '!D27</f>
        <v>0</v>
      </c>
      <c r="L26" s="61">
        <f>+ISAI!D25</f>
        <v>847.95230640733701</v>
      </c>
      <c r="M26" s="61">
        <f>+'PART MES'!$O$4*'COEF Art 14 F I '!AF28</f>
        <v>-2632.3169827376805</v>
      </c>
      <c r="N26" s="248">
        <f t="shared" si="0"/>
        <v>1377778.4781491784</v>
      </c>
    </row>
    <row r="27" spans="1:14">
      <c r="A27" s="209" t="s">
        <v>23</v>
      </c>
      <c r="B27" s="61">
        <f>ROUND(+'CALCULO GARANTIA'!B28+'CALCULO GARANTIA'!I28+'Ajuste 2021'!AL29,2)</f>
        <v>3169888.55</v>
      </c>
      <c r="C27" s="61">
        <f>ROUND(+'CALCULO GARANTIA'!C28+'CALCULO GARANTIA'!J28+'Ajuste 2021'!AM29,2)</f>
        <v>443279.55</v>
      </c>
      <c r="D27" s="61">
        <f>+'Art.14 Frac.III'!P27+'Ajuste 2021'!AN29</f>
        <v>111385.21621814718</v>
      </c>
      <c r="E27" s="61">
        <f>ROUND(+'PART MES'!$G$6*'CALCULO GARANTIA'!S28+'Ajuste 2021'!AO29,2)</f>
        <v>85937.73</v>
      </c>
      <c r="F27" s="61">
        <f>ROUND(+'CALCULO GARANTIA'!E28+'CALCULO GARANTIA'!L28+'Ajuste 2021'!AP29,2)</f>
        <v>250465.26</v>
      </c>
      <c r="G27" s="61">
        <f>+'Ajuste 2021'!AQ29</f>
        <v>8.758218672912335</v>
      </c>
      <c r="H27" s="61">
        <f>ROUND(+'CALCULO GARANTIA'!F28+'CALCULO GARANTIA'!M28+'Ajuste 2021'!AR29,2)</f>
        <v>82484.34</v>
      </c>
      <c r="I27" s="61">
        <f>ROUND(+'CALCULO GARANTIA'!G28+'CALCULO GARANTIA'!N28+'Ajuste 2021'!AS29,2)</f>
        <v>17320.95</v>
      </c>
      <c r="J27" s="61">
        <f>ROUND(+'PART MES'!G$12*'COEF Art 14 F II'!L29+'Ajuste 2021'!AT29,2)</f>
        <v>20405.310000000001</v>
      </c>
      <c r="K27" s="61">
        <f>+'ISR ENERO '!D28</f>
        <v>0</v>
      </c>
      <c r="L27" s="61">
        <f>+ISAI!D26</f>
        <v>146.50750111771546</v>
      </c>
      <c r="M27" s="61">
        <f>+'PART MES'!$O$4*'COEF Art 14 F I '!AF29</f>
        <v>-7546.0850015738079</v>
      </c>
      <c r="N27" s="248">
        <f t="shared" si="0"/>
        <v>4173776.0869363635</v>
      </c>
    </row>
    <row r="28" spans="1:14">
      <c r="A28" s="209" t="s">
        <v>24</v>
      </c>
      <c r="B28" s="61">
        <f>ROUND(+'CALCULO GARANTIA'!B29+'CALCULO GARANTIA'!I29+'Ajuste 2021'!AL30,2)</f>
        <v>4292186.04</v>
      </c>
      <c r="C28" s="61">
        <f>ROUND(+'CALCULO GARANTIA'!C29+'CALCULO GARANTIA'!J29+'Ajuste 2021'!AM30,2)</f>
        <v>623687.77</v>
      </c>
      <c r="D28" s="61">
        <f>+'Art.14 Frac.III'!P28+'Ajuste 2021'!AN30</f>
        <v>1346665.8456339578</v>
      </c>
      <c r="E28" s="61">
        <f>ROUND(+'PART MES'!$G$6*'CALCULO GARANTIA'!S29+'Ajuste 2021'!AO30,2)</f>
        <v>93128.31</v>
      </c>
      <c r="F28" s="61">
        <f>ROUND(+'CALCULO GARANTIA'!E29+'CALCULO GARANTIA'!L29+'Ajuste 2021'!AP30,2)</f>
        <v>499980.64</v>
      </c>
      <c r="G28" s="61">
        <f>+'Ajuste 2021'!AQ30</f>
        <v>-278.79995003231789</v>
      </c>
      <c r="H28" s="61">
        <f>ROUND(+'CALCULO GARANTIA'!F29+'CALCULO GARANTIA'!M29+'Ajuste 2021'!AR30,2)</f>
        <v>98628.51</v>
      </c>
      <c r="I28" s="61">
        <f>ROUND(+'CALCULO GARANTIA'!G29+'CALCULO GARANTIA'!N29+'Ajuste 2021'!AS30,2)</f>
        <v>19849.66</v>
      </c>
      <c r="J28" s="61">
        <f>ROUND(+'PART MES'!G$12*'COEF Art 14 F II'!L30+'Ajuste 2021'!AT30,2)</f>
        <v>195236.57</v>
      </c>
      <c r="K28" s="61">
        <f>+'ISR ENERO '!D29</f>
        <v>0</v>
      </c>
      <c r="L28" s="61">
        <f>+ISAI!D27</f>
        <v>44056.601309404963</v>
      </c>
      <c r="M28" s="61">
        <f>+'PART MES'!$O$4*'COEF Art 14 F I '!AF30</f>
        <v>-27305.81246266613</v>
      </c>
      <c r="N28" s="248">
        <f t="shared" si="0"/>
        <v>7185835.3345306637</v>
      </c>
    </row>
    <row r="29" spans="1:14">
      <c r="A29" s="209" t="s">
        <v>25</v>
      </c>
      <c r="B29" s="61">
        <f>ROUND(+'CALCULO GARANTIA'!B30+'CALCULO GARANTIA'!I30+'Ajuste 2021'!AL31,2)</f>
        <v>53373862.149999999</v>
      </c>
      <c r="C29" s="61">
        <f>ROUND(+'CALCULO GARANTIA'!C30+'CALCULO GARANTIA'!J30+'Ajuste 2021'!AM31,2)</f>
        <v>7577387.7599999998</v>
      </c>
      <c r="D29" s="61">
        <f>+'Art.14 Frac.III'!P29+'Ajuste 2021'!AN31</f>
        <v>1348675.632127631</v>
      </c>
      <c r="E29" s="61">
        <f>ROUND(+'PART MES'!$G$6*'CALCULO GARANTIA'!S30+'Ajuste 2021'!AO31,2)</f>
        <v>1330359.1299999999</v>
      </c>
      <c r="F29" s="61">
        <f>ROUND(+'CALCULO GARANTIA'!E30+'CALCULO GARANTIA'!L30+'Ajuste 2021'!AP31,2)</f>
        <v>4995565.7300000004</v>
      </c>
      <c r="G29" s="61">
        <f>+'Ajuste 2021'!AQ31</f>
        <v>436.53368614559685</v>
      </c>
      <c r="H29" s="61">
        <f>ROUND(+'CALCULO GARANTIA'!F30+'CALCULO GARANTIA'!M30+'Ajuste 2021'!AR31,2)</f>
        <v>1325658.8999999999</v>
      </c>
      <c r="I29" s="61">
        <f>ROUND(+'CALCULO GARANTIA'!G30+'CALCULO GARANTIA'!N30+'Ajuste 2021'!AS31,2)</f>
        <v>274207.75</v>
      </c>
      <c r="J29" s="61">
        <f>ROUND(+'PART MES'!G$12*'COEF Art 14 F II'!L31+'Ajuste 2021'!AT31,2)</f>
        <v>1377476.69</v>
      </c>
      <c r="K29" s="61">
        <f>+'ISR ENERO '!D30</f>
        <v>5111492</v>
      </c>
      <c r="L29" s="61">
        <f>+ISAI!D28</f>
        <v>1367299.6682606428</v>
      </c>
      <c r="M29" s="61">
        <f>+'PART MES'!$O$4*'COEF Art 14 F I '!AF31</f>
        <v>-209747.46315980208</v>
      </c>
      <c r="N29" s="248">
        <f t="shared" si="0"/>
        <v>77872674.480914623</v>
      </c>
    </row>
    <row r="30" spans="1:14">
      <c r="A30" s="209" t="s">
        <v>26</v>
      </c>
      <c r="B30" s="61">
        <f>ROUND(+'CALCULO GARANTIA'!B31+'CALCULO GARANTIA'!I31+'Ajuste 2021'!AL32,2)</f>
        <v>1252608.52</v>
      </c>
      <c r="C30" s="61">
        <f>ROUND(+'CALCULO GARANTIA'!C31+'CALCULO GARANTIA'!J31+'Ajuste 2021'!AM32,2)</f>
        <v>174855.72</v>
      </c>
      <c r="D30" s="61">
        <f>+'Art.14 Frac.III'!P30+'Ajuste 2021'!AN32</f>
        <v>399695.0603958423</v>
      </c>
      <c r="E30" s="61">
        <f>ROUND(+'PART MES'!$G$6*'CALCULO GARANTIA'!S31+'Ajuste 2021'!AO32,2)</f>
        <v>34256.199999999997</v>
      </c>
      <c r="F30" s="61">
        <f>ROUND(+'CALCULO GARANTIA'!E31+'CALCULO GARANTIA'!L31+'Ajuste 2021'!AP32,2)</f>
        <v>96848.81</v>
      </c>
      <c r="G30" s="61">
        <f>+'Ajuste 2021'!AQ32</f>
        <v>11.240563418716192</v>
      </c>
      <c r="H30" s="61">
        <f>ROUND(+'CALCULO GARANTIA'!F31+'CALCULO GARANTIA'!M31+'Ajuste 2021'!AR32,2)</f>
        <v>32766.91</v>
      </c>
      <c r="I30" s="61">
        <f>ROUND(+'CALCULO GARANTIA'!G31+'CALCULO GARANTIA'!N31+'Ajuste 2021'!AS32,2)</f>
        <v>6892.13</v>
      </c>
      <c r="J30" s="61">
        <f>ROUND(+'PART MES'!G$12*'COEF Art 14 F II'!L32+'Ajuste 2021'!AT32,2)</f>
        <v>6858.61</v>
      </c>
      <c r="K30" s="61">
        <f>+'ISR ENERO '!D31</f>
        <v>0</v>
      </c>
      <c r="L30" s="61">
        <f>+ISAI!D29</f>
        <v>60.074317519132208</v>
      </c>
      <c r="M30" s="61">
        <f>+'PART MES'!$O$4*'COEF Art 14 F I '!AF32</f>
        <v>-2756.1671867720984</v>
      </c>
      <c r="N30" s="248">
        <f t="shared" si="0"/>
        <v>2002097.1080900079</v>
      </c>
    </row>
    <row r="31" spans="1:14">
      <c r="A31" s="209" t="s">
        <v>27</v>
      </c>
      <c r="B31" s="61">
        <f>ROUND(+'CALCULO GARANTIA'!B32+'CALCULO GARANTIA'!I32+'Ajuste 2021'!AL33,2)</f>
        <v>2178391.58</v>
      </c>
      <c r="C31" s="61">
        <f>ROUND(+'CALCULO GARANTIA'!C32+'CALCULO GARANTIA'!J32+'Ajuste 2021'!AM33,2)</f>
        <v>304684.5</v>
      </c>
      <c r="D31" s="61">
        <f>+'Art.14 Frac.III'!P31+'Ajuste 2021'!AN33</f>
        <v>440741.01270343311</v>
      </c>
      <c r="E31" s="61">
        <f>ROUND(+'PART MES'!$G$6*'CALCULO GARANTIA'!S32+'Ajuste 2021'!AO33,2)</f>
        <v>58966.75</v>
      </c>
      <c r="F31" s="61">
        <f>ROUND(+'CALCULO GARANTIA'!E32+'CALCULO GARANTIA'!L32+'Ajuste 2021'!AP33,2)</f>
        <v>172511.26</v>
      </c>
      <c r="G31" s="61">
        <f>+'Ajuste 2021'!AQ33</f>
        <v>19.348891314216115</v>
      </c>
      <c r="H31" s="61">
        <f>ROUND(+'CALCULO GARANTIA'!F32+'CALCULO GARANTIA'!M32+'Ajuste 2021'!AR33,2)</f>
        <v>56652.88</v>
      </c>
      <c r="I31" s="61">
        <f>ROUND(+'CALCULO GARANTIA'!G32+'CALCULO GARANTIA'!N32+'Ajuste 2021'!AS33,2)</f>
        <v>11894.5</v>
      </c>
      <c r="J31" s="61">
        <f>ROUND(+'PART MES'!G$12*'COEF Art 14 F II'!L33+'Ajuste 2021'!AT33,2)</f>
        <v>32852.54</v>
      </c>
      <c r="K31" s="61">
        <f>+'ISR ENERO '!D32</f>
        <v>847995</v>
      </c>
      <c r="L31" s="61">
        <f>+ISAI!D30</f>
        <v>18.092930054673104</v>
      </c>
      <c r="M31" s="61">
        <f>+'PART MES'!$O$4*'COEF Art 14 F I '!AF33</f>
        <v>-5227.0024195262258</v>
      </c>
      <c r="N31" s="248">
        <f t="shared" si="0"/>
        <v>4099500.4621052761</v>
      </c>
    </row>
    <row r="32" spans="1:14">
      <c r="A32" s="209" t="s">
        <v>28</v>
      </c>
      <c r="B32" s="61">
        <f>ROUND(+'CALCULO GARANTIA'!B33+'CALCULO GARANTIA'!I33+'Ajuste 2021'!AL34,2)</f>
        <v>1291352.49</v>
      </c>
      <c r="C32" s="61">
        <f>ROUND(+'CALCULO GARANTIA'!C33+'CALCULO GARANTIA'!J33+'Ajuste 2021'!AM34,2)</f>
        <v>181708.43</v>
      </c>
      <c r="D32" s="61">
        <f>+'Art.14 Frac.III'!P32+'Ajuste 2021'!AN34</f>
        <v>938946.48539045069</v>
      </c>
      <c r="E32" s="61">
        <f>ROUND(+'PART MES'!$G$6*'CALCULO GARANTIA'!S33+'Ajuste 2021'!AO34,2)</f>
        <v>33842.43</v>
      </c>
      <c r="F32" s="61">
        <f>ROUND(+'CALCULO GARANTIA'!E33+'CALCULO GARANTIA'!L33+'Ajuste 2021'!AP34,2)</f>
        <v>109744.14</v>
      </c>
      <c r="G32" s="61">
        <f>+'Ajuste 2021'!AQ34</f>
        <v>11.104790610905184</v>
      </c>
      <c r="H32" s="61">
        <f>ROUND(+'CALCULO GARANTIA'!F33+'CALCULO GARANTIA'!M33+'Ajuste 2021'!AR34,2)</f>
        <v>32976.589999999997</v>
      </c>
      <c r="I32" s="61">
        <f>ROUND(+'CALCULO GARANTIA'!G33+'CALCULO GARANTIA'!N33+'Ajuste 2021'!AS34,2)</f>
        <v>6883.49</v>
      </c>
      <c r="J32" s="61">
        <f>ROUND(+'PART MES'!G$12*'COEF Art 14 F II'!L34+'Ajuste 2021'!AT34,2)</f>
        <v>7663.06</v>
      </c>
      <c r="K32" s="61">
        <f>+'ISR ENERO '!D33</f>
        <v>60079</v>
      </c>
      <c r="L32" s="61">
        <f>+ISAI!D31</f>
        <v>2698.00994979293</v>
      </c>
      <c r="M32" s="61">
        <f>+'PART MES'!$O$4*'COEF Art 14 F I '!AF34</f>
        <v>-3893.2001891935884</v>
      </c>
      <c r="N32" s="248">
        <f t="shared" si="0"/>
        <v>2662012.0299416613</v>
      </c>
    </row>
    <row r="33" spans="1:14">
      <c r="A33" s="209" t="s">
        <v>29</v>
      </c>
      <c r="B33" s="61">
        <f>ROUND(+'CALCULO GARANTIA'!B34+'CALCULO GARANTIA'!I34+'Ajuste 2021'!AL35,2)</f>
        <v>1764642.62</v>
      </c>
      <c r="C33" s="61">
        <f>ROUND(+'CALCULO GARANTIA'!C34+'CALCULO GARANTIA'!J34+'Ajuste 2021'!AM35,2)</f>
        <v>247364.3</v>
      </c>
      <c r="D33" s="61">
        <f>+'Art.14 Frac.III'!P33+'Ajuste 2021'!AN35</f>
        <v>728273.25825523736</v>
      </c>
      <c r="E33" s="61">
        <f>ROUND(+'PART MES'!$G$6*'CALCULO GARANTIA'!S34+'Ajuste 2021'!AO35,2)</f>
        <v>47206.45</v>
      </c>
      <c r="F33" s="61">
        <f>ROUND(+'CALCULO GARANTIA'!E34+'CALCULO GARANTIA'!L34+'Ajuste 2021'!AP35,2)</f>
        <v>143512.17000000001</v>
      </c>
      <c r="G33" s="61">
        <f>+'Ajuste 2021'!AQ35</f>
        <v>15.489956669229286</v>
      </c>
      <c r="H33" s="61">
        <f>ROUND(+'CALCULO GARANTIA'!F34+'CALCULO GARANTIA'!M34+'Ajuste 2021'!AR35,2)</f>
        <v>45586.79</v>
      </c>
      <c r="I33" s="61">
        <f>ROUND(+'CALCULO GARANTIA'!G34+'CALCULO GARANTIA'!N34+'Ajuste 2021'!AS35,2)</f>
        <v>9550.9500000000007</v>
      </c>
      <c r="J33" s="61">
        <f>ROUND(+'PART MES'!G$12*'COEF Art 14 F II'!L35+'Ajuste 2021'!AT35,2)</f>
        <v>18156.11</v>
      </c>
      <c r="K33" s="61">
        <f>+'ISR ENERO '!D34</f>
        <v>0</v>
      </c>
      <c r="L33" s="61">
        <f>+ISAI!D32</f>
        <v>5102.377525000783</v>
      </c>
      <c r="M33" s="61">
        <f>+'PART MES'!$O$4*'COEF Art 14 F I '!AF35</f>
        <v>-4634.3899424897909</v>
      </c>
      <c r="N33" s="248">
        <f t="shared" si="0"/>
        <v>3004776.1257944182</v>
      </c>
    </row>
    <row r="34" spans="1:14">
      <c r="A34" s="209" t="s">
        <v>30</v>
      </c>
      <c r="B34" s="61">
        <f>ROUND(+'CALCULO GARANTIA'!B35+'CALCULO GARANTIA'!I35+'Ajuste 2021'!AL36,2)</f>
        <v>1773512.11</v>
      </c>
      <c r="C34" s="61">
        <f>ROUND(+'CALCULO GARANTIA'!C35+'CALCULO GARANTIA'!J35+'Ajuste 2021'!AM36,2)</f>
        <v>248813.18</v>
      </c>
      <c r="D34" s="61">
        <f>+'Art.14 Frac.III'!P34+'Ajuste 2021'!AN36</f>
        <v>460418.60907946073</v>
      </c>
      <c r="E34" s="61">
        <f>ROUND(+'PART MES'!$G$6*'CALCULO GARANTIA'!S35+'Ajuste 2021'!AO36,2)</f>
        <v>47466.46</v>
      </c>
      <c r="F34" s="61">
        <f>ROUND(+'CALCULO GARANTIA'!E35+'CALCULO GARANTIA'!L35+'Ajuste 2021'!AP36,2)</f>
        <v>145642.56</v>
      </c>
      <c r="G34" s="61">
        <f>+'Ajuste 2021'!AQ36</f>
        <v>-78.233667969189511</v>
      </c>
      <c r="H34" s="61">
        <f>ROUND(+'CALCULO GARANTIA'!F35+'CALCULO GARANTIA'!M35+'Ajuste 2021'!AR36,2)</f>
        <v>45701.51</v>
      </c>
      <c r="I34" s="61">
        <f>ROUND(+'CALCULO GARANTIA'!G35+'CALCULO GARANTIA'!N35+'Ajuste 2021'!AS36,2)</f>
        <v>9567.3799999999992</v>
      </c>
      <c r="J34" s="61">
        <f>ROUND(+'PART MES'!G$12*'COEF Art 14 F II'!L36+'Ajuste 2021'!AT36,2)</f>
        <v>12274.82</v>
      </c>
      <c r="K34" s="61">
        <f>+'ISR ENERO '!D35</f>
        <v>15726</v>
      </c>
      <c r="L34" s="61">
        <f>+ISAI!D33</f>
        <v>384.83806969730136</v>
      </c>
      <c r="M34" s="61">
        <f>+'PART MES'!$O$4*'COEF Art 14 F I '!AF36</f>
        <v>-4807.3882404899059</v>
      </c>
      <c r="N34" s="248">
        <f t="shared" si="0"/>
        <v>2754621.8452406982</v>
      </c>
    </row>
    <row r="35" spans="1:14">
      <c r="A35" s="209" t="s">
        <v>31</v>
      </c>
      <c r="B35" s="61">
        <f>ROUND(+'CALCULO GARANTIA'!B36+'CALCULO GARANTIA'!I36+'Ajuste 2021'!AL37,2)</f>
        <v>21100428.039999999</v>
      </c>
      <c r="C35" s="61">
        <f>ROUND(+'CALCULO GARANTIA'!C36+'CALCULO GARANTIA'!J36+'Ajuste 2021'!AM37,2)</f>
        <v>3084463.01</v>
      </c>
      <c r="D35" s="61">
        <f>+'Art.14 Frac.III'!P35+'Ajuste 2021'!AN37</f>
        <v>0</v>
      </c>
      <c r="E35" s="61">
        <f>ROUND(+'PART MES'!$G$6*'CALCULO GARANTIA'!S36+'Ajuste 2021'!AO37,2)</f>
        <v>437142.05</v>
      </c>
      <c r="F35" s="61">
        <f>ROUND(+'CALCULO GARANTIA'!E36+'CALCULO GARANTIA'!L36+'Ajuste 2021'!AP37,2)</f>
        <v>2584082.9300000002</v>
      </c>
      <c r="G35" s="61">
        <f>+'Ajuste 2021'!AQ37</f>
        <v>-610.69495657813002</v>
      </c>
      <c r="H35" s="61">
        <f>ROUND(+'CALCULO GARANTIA'!F36+'CALCULO GARANTIA'!M36+'Ajuste 2021'!AR37,2)</f>
        <v>474613.97</v>
      </c>
      <c r="I35" s="61">
        <f>ROUND(+'CALCULO GARANTIA'!G36+'CALCULO GARANTIA'!N36+'Ajuste 2021'!AS37,2)</f>
        <v>94754.06</v>
      </c>
      <c r="J35" s="61">
        <f>ROUND(+'PART MES'!G$12*'COEF Art 14 F II'!L37+'Ajuste 2021'!AT37,2)</f>
        <v>905478.2</v>
      </c>
      <c r="K35" s="61">
        <f>+'ISR ENERO '!D36</f>
        <v>0</v>
      </c>
      <c r="L35" s="61">
        <f>+ISAI!D34</f>
        <v>547357.41351686034</v>
      </c>
      <c r="M35" s="61">
        <f>+'PART MES'!$O$4*'COEF Art 14 F I '!AF37</f>
        <v>-147640.74284033332</v>
      </c>
      <c r="N35" s="248">
        <f t="shared" si="0"/>
        <v>29080068.235719942</v>
      </c>
    </row>
    <row r="36" spans="1:14">
      <c r="A36" s="209" t="s">
        <v>32</v>
      </c>
      <c r="B36" s="61">
        <f>ROUND(+'CALCULO GARANTIA'!B37+'CALCULO GARANTIA'!I37+'Ajuste 2021'!AL38,2)</f>
        <v>3172677.44</v>
      </c>
      <c r="C36" s="61">
        <f>ROUND(+'CALCULO GARANTIA'!C37+'CALCULO GARANTIA'!J37+'Ajuste 2021'!AM38,2)</f>
        <v>449089.85</v>
      </c>
      <c r="D36" s="61">
        <f>+'Art.14 Frac.III'!P36+'Ajuste 2021'!AN38</f>
        <v>439031.08521946374</v>
      </c>
      <c r="E36" s="61">
        <f>ROUND(+'PART MES'!$G$6*'CALCULO GARANTIA'!S37+'Ajuste 2021'!AO38,2)</f>
        <v>80435.88</v>
      </c>
      <c r="F36" s="61">
        <f>ROUND(+'CALCULO GARANTIA'!E37+'CALCULO GARANTIA'!L37+'Ajuste 2021'!AP38,2)</f>
        <v>287837.96999999997</v>
      </c>
      <c r="G36" s="61">
        <f>+'Ajuste 2021'!AQ38</f>
        <v>26.393604497912747</v>
      </c>
      <c r="H36" s="61">
        <f>ROUND(+'CALCULO GARANTIA'!F37+'CALCULO GARANTIA'!M37+'Ajuste 2021'!AR38,2)</f>
        <v>79540.3</v>
      </c>
      <c r="I36" s="61">
        <f>ROUND(+'CALCULO GARANTIA'!G37+'CALCULO GARANTIA'!N37+'Ajuste 2021'!AS38,2)</f>
        <v>16503.75</v>
      </c>
      <c r="J36" s="61">
        <f>ROUND(+'PART MES'!G$12*'COEF Art 14 F II'!L38+'Ajuste 2021'!AT38,2)</f>
        <v>24278.41</v>
      </c>
      <c r="K36" s="61">
        <f>+'ISR ENERO '!D37</f>
        <v>98093</v>
      </c>
      <c r="L36" s="61">
        <f>+ISAI!D35</f>
        <v>2020.2964648155694</v>
      </c>
      <c r="M36" s="61">
        <f>+'PART MES'!$O$4*'COEF Art 14 F I '!AF38</f>
        <v>-11499.923784389252</v>
      </c>
      <c r="N36" s="248">
        <f t="shared" si="0"/>
        <v>4638034.4515043888</v>
      </c>
    </row>
    <row r="37" spans="1:14">
      <c r="A37" s="209" t="s">
        <v>33</v>
      </c>
      <c r="B37" s="61">
        <f>ROUND(+'CALCULO GARANTIA'!B38+'CALCULO GARANTIA'!I38+'Ajuste 2021'!AL39,2)</f>
        <v>11146871.720000001</v>
      </c>
      <c r="C37" s="61">
        <f>ROUND(+'CALCULO GARANTIA'!C38+'CALCULO GARANTIA'!J38+'Ajuste 2021'!AM39,2)</f>
        <v>1565765.31</v>
      </c>
      <c r="D37" s="61">
        <f>+'Art.14 Frac.III'!P37+'Ajuste 2021'!AN39</f>
        <v>397004.54422464687</v>
      </c>
      <c r="E37" s="61">
        <f>ROUND(+'PART MES'!$G$6*'CALCULO GARANTIA'!S38+'Ajuste 2021'!AO39,2)</f>
        <v>294910.71999999997</v>
      </c>
      <c r="F37" s="61">
        <f>ROUND(+'CALCULO GARANTIA'!E38+'CALCULO GARANTIA'!L38+'Ajuste 2021'!AP39,2)</f>
        <v>928590.87</v>
      </c>
      <c r="G37" s="61">
        <f>+'Ajuste 2021'!AQ39</f>
        <v>96.769706801162101</v>
      </c>
      <c r="H37" s="61">
        <f>ROUND(+'CALCULO GARANTIA'!F38+'CALCULO GARANTIA'!M38+'Ajuste 2021'!AR39,2)</f>
        <v>286171.28000000003</v>
      </c>
      <c r="I37" s="61">
        <f>ROUND(+'CALCULO GARANTIA'!G38+'CALCULO GARANTIA'!N38+'Ajuste 2021'!AS39,2)</f>
        <v>59837.13</v>
      </c>
      <c r="J37" s="61">
        <f>ROUND(+'PART MES'!G$12*'COEF Art 14 F II'!L39+'Ajuste 2021'!AT39,2)</f>
        <v>182787.38</v>
      </c>
      <c r="K37" s="61">
        <f>+'ISR ENERO '!D38</f>
        <v>2812109</v>
      </c>
      <c r="L37" s="61">
        <f>+ISAI!D36</f>
        <v>64695.931696942527</v>
      </c>
      <c r="M37" s="61">
        <f>+'PART MES'!$O$4*'COEF Art 14 F I '!AF39</f>
        <v>-31617.665117174653</v>
      </c>
      <c r="N37" s="248">
        <f t="shared" ref="N37:N55" si="1">SUM(B37:M37)</f>
        <v>17707222.990511216</v>
      </c>
    </row>
    <row r="38" spans="1:14">
      <c r="A38" s="209" t="s">
        <v>34</v>
      </c>
      <c r="B38" s="61">
        <f>ROUND(+'CALCULO GARANTIA'!B39+'CALCULO GARANTIA'!I39+'Ajuste 2021'!AL40,2)</f>
        <v>2338879.0499999998</v>
      </c>
      <c r="C38" s="61">
        <f>ROUND(+'CALCULO GARANTIA'!C39+'CALCULO GARANTIA'!J39+'Ajuste 2021'!AM40,2)</f>
        <v>327510.71999999997</v>
      </c>
      <c r="D38" s="61">
        <f>+'Art.14 Frac.III'!P38+'Ajuste 2021'!AN40</f>
        <v>595542.29545710492</v>
      </c>
      <c r="E38" s="61">
        <f>ROUND(+'PART MES'!$G$6*'CALCULO GARANTIA'!S39+'Ajuste 2021'!AO40,2)</f>
        <v>62923.99</v>
      </c>
      <c r="F38" s="61">
        <f>ROUND(+'CALCULO GARANTIA'!E39+'CALCULO GARANTIA'!L39+'Ajuste 2021'!AP40,2)</f>
        <v>187820.84</v>
      </c>
      <c r="G38" s="61">
        <f>+'Ajuste 2021'!AQ40</f>
        <v>20.647389578914346</v>
      </c>
      <c r="H38" s="61">
        <f>ROUND(+'CALCULO GARANTIA'!F39+'CALCULO GARANTIA'!M39+'Ajuste 2021'!AR40,2)</f>
        <v>60615.51</v>
      </c>
      <c r="I38" s="61">
        <f>ROUND(+'CALCULO GARANTIA'!G39+'CALCULO GARANTIA'!N39+'Ajuste 2021'!AS40,2)</f>
        <v>12712.54</v>
      </c>
      <c r="J38" s="61">
        <f>ROUND(+'PART MES'!G$12*'COEF Art 14 F II'!L40+'Ajuste 2021'!AT40,2)</f>
        <v>16992.080000000002</v>
      </c>
      <c r="K38" s="61">
        <f>+'ISR ENERO '!D39</f>
        <v>53309</v>
      </c>
      <c r="L38" s="61">
        <f>+ISAI!D37</f>
        <v>4019.477123287581</v>
      </c>
      <c r="M38" s="61">
        <f>+'PART MES'!$O$4*'COEF Art 14 F I '!AF40</f>
        <v>-5888.3481704553733</v>
      </c>
      <c r="N38" s="248">
        <f t="shared" si="1"/>
        <v>3654457.8017995157</v>
      </c>
    </row>
    <row r="39" spans="1:14">
      <c r="A39" s="209" t="s">
        <v>35</v>
      </c>
      <c r="B39" s="61">
        <f>ROUND(+'CALCULO GARANTIA'!B40+'CALCULO GARANTIA'!I40+'Ajuste 2021'!AL41,2)</f>
        <v>2037579.26</v>
      </c>
      <c r="C39" s="61">
        <f>ROUND(+'CALCULO GARANTIA'!C40+'CALCULO GARANTIA'!J40+'Ajuste 2021'!AM41,2)</f>
        <v>279766.88</v>
      </c>
      <c r="D39" s="61">
        <f>+'Art.14 Frac.III'!P39+'Ajuste 2021'!AN41</f>
        <v>563629.21837727062</v>
      </c>
      <c r="E39" s="61">
        <f>ROUND(+'PART MES'!$G$6*'CALCULO GARANTIA'!S40+'Ajuste 2021'!AO41,2)</f>
        <v>60482.75</v>
      </c>
      <c r="F39" s="61">
        <f>ROUND(+'CALCULO GARANTIA'!E40+'CALCULO GARANTIA'!L40+'Ajuste 2021'!AP41,2)</f>
        <v>125562.35</v>
      </c>
      <c r="G39" s="61">
        <f>+'Ajuste 2021'!AQ41</f>
        <v>19.846339385219228</v>
      </c>
      <c r="H39" s="61">
        <f>ROUND(+'CALCULO GARANTIA'!F40+'CALCULO GARANTIA'!M40+'Ajuste 2021'!AR41,2)</f>
        <v>55897.43</v>
      </c>
      <c r="I39" s="61">
        <f>ROUND(+'CALCULO GARANTIA'!G40+'CALCULO GARANTIA'!N40+'Ajuste 2021'!AS41,2)</f>
        <v>11927.72</v>
      </c>
      <c r="J39" s="61">
        <f>ROUND(+'PART MES'!G$12*'COEF Art 14 F II'!L41+'Ajuste 2021'!AT41,2)</f>
        <v>3513.04</v>
      </c>
      <c r="K39" s="61">
        <f>+'ISR ENERO '!D40</f>
        <v>72095</v>
      </c>
      <c r="L39" s="61">
        <f>+ISAI!D38</f>
        <v>512.30330472037497</v>
      </c>
      <c r="M39" s="61">
        <f>+'PART MES'!$O$4*'COEF Art 14 F I '!AF41</f>
        <v>-1085.848937676267</v>
      </c>
      <c r="N39" s="248">
        <f t="shared" si="1"/>
        <v>3209899.9490837003</v>
      </c>
    </row>
    <row r="40" spans="1:14">
      <c r="A40" s="209" t="s">
        <v>36</v>
      </c>
      <c r="B40" s="61">
        <f>ROUND(+'CALCULO GARANTIA'!B41+'CALCULO GARANTIA'!I41+'Ajuste 2021'!AL42,2)</f>
        <v>2730902.74</v>
      </c>
      <c r="C40" s="61">
        <f>ROUND(+'CALCULO GARANTIA'!C41+'CALCULO GARANTIA'!J41+'Ajuste 2021'!AM42,2)</f>
        <v>384369.74</v>
      </c>
      <c r="D40" s="61">
        <f>+'Art.14 Frac.III'!P40+'Ajuste 2021'!AN42</f>
        <v>106377.63214714013</v>
      </c>
      <c r="E40" s="61">
        <f>ROUND(+'PART MES'!$G$6*'CALCULO GARANTIA'!S41+'Ajuste 2021'!AO42,2)</f>
        <v>72127.45</v>
      </c>
      <c r="F40" s="61">
        <f>ROUND(+'CALCULO GARANTIA'!E41+'CALCULO GARANTIA'!L41+'Ajuste 2021'!AP42,2)</f>
        <v>232766.22</v>
      </c>
      <c r="G40" s="61">
        <f>+'Ajuste 2021'!AQ42</f>
        <v>-242.89468654468388</v>
      </c>
      <c r="H40" s="61">
        <f>ROUND(+'CALCULO GARANTIA'!F41+'CALCULO GARANTIA'!M41+'Ajuste 2021'!AR42,2)</f>
        <v>69682.13</v>
      </c>
      <c r="I40" s="61">
        <f>ROUND(+'CALCULO GARANTIA'!G41+'CALCULO GARANTIA'!N41+'Ajuste 2021'!AS42,2)</f>
        <v>14541.62</v>
      </c>
      <c r="J40" s="61">
        <f>ROUND(+'PART MES'!G$12*'COEF Art 14 F II'!L42+'Ajuste 2021'!AT42,2)</f>
        <v>23306.44</v>
      </c>
      <c r="K40" s="61">
        <f>+'ISR ENERO '!D41</f>
        <v>0</v>
      </c>
      <c r="L40" s="61">
        <f>+ISAI!D39</f>
        <v>46.175328651132318</v>
      </c>
      <c r="M40" s="61">
        <f>+'PART MES'!$O$4*'COEF Art 14 F I '!AF42</f>
        <v>-8305.8109490068819</v>
      </c>
      <c r="N40" s="248">
        <f t="shared" si="1"/>
        <v>3625571.4418402403</v>
      </c>
    </row>
    <row r="41" spans="1:14">
      <c r="A41" s="209" t="s">
        <v>37</v>
      </c>
      <c r="B41" s="61">
        <f>ROUND(+'CALCULO GARANTIA'!B42+'CALCULO GARANTIA'!I42+'Ajuste 2021'!AL43,2)</f>
        <v>3443978.83</v>
      </c>
      <c r="C41" s="61">
        <f>ROUND(+'CALCULO GARANTIA'!C42+'CALCULO GARANTIA'!J42+'Ajuste 2021'!AM43,2)</f>
        <v>485397.37</v>
      </c>
      <c r="D41" s="61">
        <f>+'Art.14 Frac.III'!P41+'Ajuste 2021'!AN43</f>
        <v>1353459.5296774001</v>
      </c>
      <c r="E41" s="61">
        <f>ROUND(+'PART MES'!$G$6*'CALCULO GARANTIA'!S42+'Ajuste 2021'!AO43,2)</f>
        <v>89451.17</v>
      </c>
      <c r="F41" s="61">
        <f>ROUND(+'CALCULO GARANTIA'!E42+'CALCULO GARANTIA'!L42+'Ajuste 2021'!AP43,2)</f>
        <v>298092.02</v>
      </c>
      <c r="G41" s="61">
        <f>+'Ajuste 2021'!AQ43</f>
        <v>29.351811232423643</v>
      </c>
      <c r="H41" s="61">
        <f>ROUND(+'CALCULO GARANTIA'!F42+'CALCULO GARANTIA'!M42+'Ajuste 2021'!AR43,2)</f>
        <v>87507.87</v>
      </c>
      <c r="I41" s="61">
        <f>ROUND(+'CALCULO GARANTIA'!G42+'CALCULO GARANTIA'!N42+'Ajuste 2021'!AS43,2)</f>
        <v>18236.75</v>
      </c>
      <c r="J41" s="61">
        <f>ROUND(+'PART MES'!G$12*'COEF Art 14 F II'!L43+'Ajuste 2021'!AT43,2)</f>
        <v>24095.38</v>
      </c>
      <c r="K41" s="61">
        <f>+'ISR ENERO '!D42</f>
        <v>0</v>
      </c>
      <c r="L41" s="61">
        <f>+ISAI!D40</f>
        <v>24980.416851112921</v>
      </c>
      <c r="M41" s="61">
        <f>+'PART MES'!$O$4*'COEF Art 14 F I '!AF43</f>
        <v>-10957.698144835376</v>
      </c>
      <c r="N41" s="248">
        <f t="shared" si="1"/>
        <v>5814270.9901949102</v>
      </c>
    </row>
    <row r="42" spans="1:14">
      <c r="A42" s="209" t="s">
        <v>38</v>
      </c>
      <c r="B42" s="61">
        <f>ROUND(+'CALCULO GARANTIA'!B43+'CALCULO GARANTIA'!I43+'Ajuste 2021'!AL44,2)</f>
        <v>7990989.4299999997</v>
      </c>
      <c r="C42" s="61">
        <f>ROUND(+'CALCULO GARANTIA'!C43+'CALCULO GARANTIA'!J43+'Ajuste 2021'!AM44,2)</f>
        <v>1123993.4099999999</v>
      </c>
      <c r="D42" s="61">
        <f>+'Art.14 Frac.III'!P42+'Ajuste 2021'!AN44</f>
        <v>910629.79863414087</v>
      </c>
      <c r="E42" s="61">
        <f>ROUND(+'PART MES'!$G$6*'CALCULO GARANTIA'!S43+'Ajuste 2021'!AO44,2)</f>
        <v>209860.71</v>
      </c>
      <c r="F42" s="61">
        <f>ROUND(+'CALCULO GARANTIA'!E43+'CALCULO GARANTIA'!L43+'Ajuste 2021'!AP44,2)</f>
        <v>676141.08</v>
      </c>
      <c r="G42" s="61">
        <f>+'Ajuste 2021'!AQ44</f>
        <v>68.862060052822926</v>
      </c>
      <c r="H42" s="61">
        <f>ROUND(+'CALCULO GARANTIA'!F43+'CALCULO GARANTIA'!M43+'Ajuste 2021'!AR44,2)</f>
        <v>204302.39</v>
      </c>
      <c r="I42" s="61">
        <f>ROUND(+'CALCULO GARANTIA'!G43+'CALCULO GARANTIA'!N43+'Ajuste 2021'!AS44,2)</f>
        <v>42661.98</v>
      </c>
      <c r="J42" s="61">
        <f>ROUND(+'PART MES'!G$12*'COEF Art 14 F II'!L44+'Ajuste 2021'!AT44,2)</f>
        <v>141485.34</v>
      </c>
      <c r="K42" s="61">
        <f>+'ISR ENERO '!D43</f>
        <v>0</v>
      </c>
      <c r="L42" s="61">
        <f>+ISAI!D41</f>
        <v>248574.88508765705</v>
      </c>
      <c r="M42" s="61">
        <f>+'PART MES'!$O$4*'COEF Art 14 F I '!AF44</f>
        <v>-23776.501067844889</v>
      </c>
      <c r="N42" s="248">
        <f t="shared" si="1"/>
        <v>11524931.384714009</v>
      </c>
    </row>
    <row r="43" spans="1:14">
      <c r="A43" s="209" t="s">
        <v>39</v>
      </c>
      <c r="B43" s="61">
        <f>ROUND(+'CALCULO GARANTIA'!B44+'CALCULO GARANTIA'!I44+'Ajuste 2021'!AL45,2)</f>
        <v>180547336.22</v>
      </c>
      <c r="C43" s="61">
        <f>ROUND(+'CALCULO GARANTIA'!C44+'CALCULO GARANTIA'!J44+'Ajuste 2021'!AM45,2)</f>
        <v>25785957.25</v>
      </c>
      <c r="D43" s="61">
        <f>+'Art.14 Frac.III'!P43+'Ajuste 2021'!AN45</f>
        <v>0</v>
      </c>
      <c r="E43" s="61">
        <f>ROUND(+'PART MES'!$G$6*'CALCULO GARANTIA'!S44+'Ajuste 2021'!AO45,2)</f>
        <v>4343111.6500000004</v>
      </c>
      <c r="F43" s="61">
        <f>ROUND(+'CALCULO GARANTIA'!E44+'CALCULO GARANTIA'!L44+'Ajuste 2021'!AP45,2)</f>
        <v>17953942.579999998</v>
      </c>
      <c r="G43" s="61">
        <f>+'Ajuste 2021'!AQ45</f>
        <v>1425.1148426001891</v>
      </c>
      <c r="H43" s="61">
        <f>ROUND(+'CALCULO GARANTIA'!F44+'CALCULO GARANTIA'!M44+'Ajuste 2021'!AR45,2)</f>
        <v>4398595.13</v>
      </c>
      <c r="I43" s="61">
        <f>ROUND(+'CALCULO GARANTIA'!G44+'CALCULO GARANTIA'!N44+'Ajuste 2021'!AS45,2)</f>
        <v>903911.09</v>
      </c>
      <c r="J43" s="61">
        <f>ROUND(+'PART MES'!G$12*'COEF Art 14 F II'!L45+'Ajuste 2021'!AT45,2)</f>
        <v>2930227.42</v>
      </c>
      <c r="K43" s="61">
        <f>+'ISR ENERO '!D44</f>
        <v>10081713</v>
      </c>
      <c r="L43" s="61">
        <f>+ISAI!D42</f>
        <v>5473735.3395568049</v>
      </c>
      <c r="M43" s="61">
        <f>+'PART MES'!$O$4*'COEF Art 14 F I '!AF45</f>
        <v>-821649.32654129539</v>
      </c>
      <c r="N43" s="248">
        <f t="shared" si="1"/>
        <v>251598305.46785808</v>
      </c>
    </row>
    <row r="44" spans="1:14">
      <c r="A44" s="209" t="s">
        <v>40</v>
      </c>
      <c r="B44" s="61">
        <f>ROUND(+'CALCULO GARANTIA'!B45+'CALCULO GARANTIA'!I45+'Ajuste 2021'!AL46,2)</f>
        <v>1096784.96</v>
      </c>
      <c r="C44" s="61">
        <f>ROUND(+'CALCULO GARANTIA'!C45+'CALCULO GARANTIA'!J45+'Ajuste 2021'!AM46,2)</f>
        <v>157361.26999999999</v>
      </c>
      <c r="D44" s="61">
        <f>+'Art.14 Frac.III'!P44+'Ajuste 2021'!AN46</f>
        <v>464177.93980917771</v>
      </c>
      <c r="E44" s="61">
        <f>ROUND(+'PART MES'!$G$6*'CALCULO GARANTIA'!S45+'Ajuste 2021'!AO46,2)</f>
        <v>25918.98</v>
      </c>
      <c r="F44" s="61">
        <f>ROUND(+'CALCULO GARANTIA'!E45+'CALCULO GARANTIA'!L45+'Ajuste 2021'!AP46,2)</f>
        <v>113982.89</v>
      </c>
      <c r="G44" s="61">
        <f>+'Ajuste 2021'!AQ46</f>
        <v>-99.35719077624708</v>
      </c>
      <c r="H44" s="61">
        <f>ROUND(+'CALCULO GARANTIA'!F45+'CALCULO GARANTIA'!M45+'Ajuste 2021'!AR46,2)</f>
        <v>26321.279999999999</v>
      </c>
      <c r="I44" s="61">
        <f>ROUND(+'CALCULO GARANTIA'!G45+'CALCULO GARANTIA'!N45+'Ajuste 2021'!AS46,2)</f>
        <v>5380.9</v>
      </c>
      <c r="J44" s="61">
        <f>ROUND(+'PART MES'!G$12*'COEF Art 14 F II'!L46+'Ajuste 2021'!AT46,2)</f>
        <v>8896.3700000000008</v>
      </c>
      <c r="K44" s="61">
        <f>+'ISR ENERO '!D45</f>
        <v>25949</v>
      </c>
      <c r="L44" s="61">
        <f>+ISAI!D43</f>
        <v>1674.8272539474829</v>
      </c>
      <c r="M44" s="61">
        <f>+'PART MES'!$O$4*'COEF Art 14 F I '!AF46</f>
        <v>-5513.7025741065299</v>
      </c>
      <c r="N44" s="248">
        <f t="shared" si="1"/>
        <v>1920835.3572982424</v>
      </c>
    </row>
    <row r="45" spans="1:14">
      <c r="A45" s="209" t="s">
        <v>41</v>
      </c>
      <c r="B45" s="61">
        <f>ROUND(+'CALCULO GARANTIA'!B46+'CALCULO GARANTIA'!I46+'Ajuste 2021'!AL47,2)</f>
        <v>5243068.2</v>
      </c>
      <c r="C45" s="61">
        <f>ROUND(+'CALCULO GARANTIA'!C46+'CALCULO GARANTIA'!J46+'Ajuste 2021'!AM47,2)</f>
        <v>770879.09</v>
      </c>
      <c r="D45" s="61">
        <f>+'Art.14 Frac.III'!P45+'Ajuste 2021'!AN47</f>
        <v>633621.91663823347</v>
      </c>
      <c r="E45" s="61">
        <f>ROUND(+'PART MES'!$G$6*'CALCULO GARANTIA'!S46+'Ajuste 2021'!AO47,2)</f>
        <v>104383.28</v>
      </c>
      <c r="F45" s="61">
        <f>ROUND(+'CALCULO GARANTIA'!E46+'CALCULO GARANTIA'!L46+'Ajuste 2021'!AP47,2)</f>
        <v>672576.57</v>
      </c>
      <c r="G45" s="61">
        <f>+'Ajuste 2021'!AQ47</f>
        <v>-273.26808101828402</v>
      </c>
      <c r="H45" s="61">
        <f>ROUND(+'CALCULO GARANTIA'!F46+'CALCULO GARANTIA'!M46+'Ajuste 2021'!AR47,2)</f>
        <v>115458.04</v>
      </c>
      <c r="I45" s="61">
        <f>ROUND(+'CALCULO GARANTIA'!G46+'CALCULO GARANTIA'!N46+'Ajuste 2021'!AS47,2)</f>
        <v>22861.71</v>
      </c>
      <c r="J45" s="61">
        <f>ROUND(+'PART MES'!G$12*'COEF Art 14 F II'!L47+'Ajuste 2021'!AT47,2)</f>
        <v>266018.59999999998</v>
      </c>
      <c r="K45" s="61">
        <f>+'ISR ENERO '!D46</f>
        <v>602026</v>
      </c>
      <c r="L45" s="61">
        <f>+ISAI!D44</f>
        <v>159057.06516437695</v>
      </c>
      <c r="M45" s="61">
        <f>+'PART MES'!$O$4*'COEF Art 14 F I '!AF47</f>
        <v>-39924.261098583025</v>
      </c>
      <c r="N45" s="248">
        <f t="shared" si="1"/>
        <v>8549752.942623008</v>
      </c>
    </row>
    <row r="46" spans="1:14">
      <c r="A46" s="209" t="s">
        <v>42</v>
      </c>
      <c r="B46" s="61">
        <f>ROUND(+'CALCULO GARANTIA'!B47+'CALCULO GARANTIA'!I47+'Ajuste 2021'!AL48,2)</f>
        <v>1844562.11</v>
      </c>
      <c r="C46" s="61">
        <f>ROUND(+'CALCULO GARANTIA'!C47+'CALCULO GARANTIA'!J47+'Ajuste 2021'!AM48,2)</f>
        <v>260302.49</v>
      </c>
      <c r="D46" s="61">
        <f>+'Art.14 Frac.III'!P46+'Ajuste 2021'!AN48</f>
        <v>194669.93855429252</v>
      </c>
      <c r="E46" s="61">
        <f>ROUND(+'PART MES'!$G$6*'CALCULO GARANTIA'!S47+'Ajuste 2021'!AO48,2)</f>
        <v>47574.29</v>
      </c>
      <c r="F46" s="61">
        <f>ROUND(+'CALCULO GARANTIA'!E47+'CALCULO GARANTIA'!L47+'Ajuste 2021'!AP48,2)</f>
        <v>161905.51999999999</v>
      </c>
      <c r="G46" s="61">
        <f>+'Ajuste 2021'!AQ48</f>
        <v>15.610657535915379</v>
      </c>
      <c r="H46" s="61">
        <f>ROUND(+'CALCULO GARANTIA'!F47+'CALCULO GARANTIA'!M47+'Ajuste 2021'!AR48,2)</f>
        <v>46685.66</v>
      </c>
      <c r="I46" s="61">
        <f>ROUND(+'CALCULO GARANTIA'!G47+'CALCULO GARANTIA'!N47+'Ajuste 2021'!AS48,2)</f>
        <v>9717.01</v>
      </c>
      <c r="J46" s="61">
        <f>ROUND(+'PART MES'!G$12*'COEF Art 14 F II'!L48+'Ajuste 2021'!AT48,2)</f>
        <v>16658.61</v>
      </c>
      <c r="K46" s="61">
        <f>+'ISR ENERO '!D47</f>
        <v>0</v>
      </c>
      <c r="L46" s="61">
        <f>+ISAI!D45</f>
        <v>14366.010363419871</v>
      </c>
      <c r="M46" s="61">
        <f>+'PART MES'!$O$4*'COEF Art 14 F I '!AF48</f>
        <v>-6107.9170879416024</v>
      </c>
      <c r="N46" s="248">
        <f t="shared" si="1"/>
        <v>2590349.332487307</v>
      </c>
    </row>
    <row r="47" spans="1:14">
      <c r="A47" s="209" t="s">
        <v>43</v>
      </c>
      <c r="B47" s="61">
        <f>ROUND(+'CALCULO GARANTIA'!B48+'CALCULO GARANTIA'!I48+'Ajuste 2021'!AL49,2)</f>
        <v>2010553.08</v>
      </c>
      <c r="C47" s="61">
        <f>ROUND(+'CALCULO GARANTIA'!C48+'CALCULO GARANTIA'!J48+'Ajuste 2021'!AM49,2)</f>
        <v>282300.56</v>
      </c>
      <c r="D47" s="61">
        <f>+'Art.14 Frac.III'!P47+'Ajuste 2021'!AN49</f>
        <v>327771.2399792184</v>
      </c>
      <c r="E47" s="61">
        <f>ROUND(+'PART MES'!$G$6*'CALCULO GARANTIA'!S48+'Ajuste 2021'!AO49,2)</f>
        <v>53310.53</v>
      </c>
      <c r="F47" s="61">
        <f>ROUND(+'CALCULO GARANTIA'!E48+'CALCULO GARANTIA'!L48+'Ajuste 2021'!AP49,2)</f>
        <v>166698.4</v>
      </c>
      <c r="G47" s="61">
        <f>+'Ajuste 2021'!AQ49</f>
        <v>17.492901799931133</v>
      </c>
      <c r="H47" s="61">
        <f>ROUND(+'CALCULO GARANTIA'!F48+'CALCULO GARANTIA'!M48+'Ajuste 2021'!AR49,2)</f>
        <v>51680.72</v>
      </c>
      <c r="I47" s="61">
        <f>ROUND(+'CALCULO GARANTIA'!G48+'CALCULO GARANTIA'!N48+'Ajuste 2021'!AS49,2)</f>
        <v>10810.5</v>
      </c>
      <c r="J47" s="61">
        <f>ROUND(+'PART MES'!G$12*'COEF Art 14 F II'!L49+'Ajuste 2021'!AT49,2)</f>
        <v>11873.26</v>
      </c>
      <c r="K47" s="61">
        <f>+'ISR ENERO '!D48</f>
        <v>9442</v>
      </c>
      <c r="L47" s="61">
        <f>+ISAI!D46</f>
        <v>167.31111395317967</v>
      </c>
      <c r="M47" s="61">
        <f>+'PART MES'!$O$4*'COEF Art 14 F I '!AF49</f>
        <v>-5618.8321128156558</v>
      </c>
      <c r="N47" s="248">
        <f t="shared" si="1"/>
        <v>2919006.2618821552</v>
      </c>
    </row>
    <row r="48" spans="1:14">
      <c r="A48" s="209" t="s">
        <v>44</v>
      </c>
      <c r="B48" s="61">
        <f>ROUND(+'CALCULO GARANTIA'!B49+'CALCULO GARANTIA'!I49+'Ajuste 2021'!AL50,2)</f>
        <v>5749819.5700000003</v>
      </c>
      <c r="C48" s="61">
        <f>ROUND(+'CALCULO GARANTIA'!C49+'CALCULO GARANTIA'!J49+'Ajuste 2021'!AM50,2)</f>
        <v>806422.71</v>
      </c>
      <c r="D48" s="61">
        <f>+'Art.14 Frac.III'!P48+'Ajuste 2021'!AN50</f>
        <v>591347.11504314153</v>
      </c>
      <c r="E48" s="61">
        <f>ROUND(+'PART MES'!$G$6*'CALCULO GARANTIA'!S49+'Ajuste 2021'!AO50,2)</f>
        <v>153382.75</v>
      </c>
      <c r="F48" s="61">
        <f>ROUND(+'CALCULO GARANTIA'!E49+'CALCULO GARANTIA'!L49+'Ajuste 2021'!AP50,2)</f>
        <v>470517.18</v>
      </c>
      <c r="G48" s="61">
        <f>+'Ajuste 2021'!AQ50</f>
        <v>50.329821986684692</v>
      </c>
      <c r="H48" s="61">
        <f>ROUND(+'CALCULO GARANTIA'!F49+'CALCULO GARANTIA'!M49+'Ajuste 2021'!AR50,2)</f>
        <v>148301.78</v>
      </c>
      <c r="I48" s="61">
        <f>ROUND(+'CALCULO GARANTIA'!G49+'CALCULO GARANTIA'!N49+'Ajuste 2021'!AS50,2)</f>
        <v>31055.23</v>
      </c>
      <c r="J48" s="61">
        <f>ROUND(+'PART MES'!G$12*'COEF Art 14 F II'!L50+'Ajuste 2021'!AT50,2)</f>
        <v>80484.92</v>
      </c>
      <c r="K48" s="61">
        <f>+'ISR ENERO '!D49</f>
        <v>1184767</v>
      </c>
      <c r="L48" s="61">
        <f>+ISAI!D47</f>
        <v>33114.644667840679</v>
      </c>
      <c r="M48" s="61">
        <f>+'PART MES'!$O$4*'COEF Art 14 F I '!AF50</f>
        <v>-15409.052293900049</v>
      </c>
      <c r="N48" s="248">
        <f t="shared" si="1"/>
        <v>9233854.1772390716</v>
      </c>
    </row>
    <row r="49" spans="1:15">
      <c r="A49" s="209" t="s">
        <v>45</v>
      </c>
      <c r="B49" s="61">
        <f>ROUND(+'CALCULO GARANTIA'!B50+'CALCULO GARANTIA'!I50+'Ajuste 2021'!AL51,2)</f>
        <v>5847394.1799999997</v>
      </c>
      <c r="C49" s="61">
        <f>ROUND(+'CALCULO GARANTIA'!C50+'CALCULO GARANTIA'!J50+'Ajuste 2021'!AM51,2)</f>
        <v>839609.99</v>
      </c>
      <c r="D49" s="61">
        <f>+'Art.14 Frac.III'!P49+'Ajuste 2021'!AN51</f>
        <v>277868.98576475057</v>
      </c>
      <c r="E49" s="61">
        <f>ROUND(+'PART MES'!$G$6*'CALCULO GARANTIA'!S50+'Ajuste 2021'!AO51,2)</f>
        <v>136431.37</v>
      </c>
      <c r="F49" s="61">
        <f>ROUND(+'CALCULO GARANTIA'!E50+'CALCULO GARANTIA'!L50+'Ajuste 2021'!AP51,2)</f>
        <v>612176.27</v>
      </c>
      <c r="G49" s="61">
        <f>+'Ajuste 2021'!AQ51</f>
        <v>-92.434722097566308</v>
      </c>
      <c r="H49" s="61">
        <f>ROUND(+'CALCULO GARANTIA'!F50+'CALCULO GARANTIA'!M50+'Ajuste 2021'!AR51,2)</f>
        <v>139964.68</v>
      </c>
      <c r="I49" s="61">
        <f>ROUND(+'CALCULO GARANTIA'!G50+'CALCULO GARANTIA'!N50+'Ajuste 2021'!AS51,2)</f>
        <v>28587.11</v>
      </c>
      <c r="J49" s="61">
        <f>ROUND(+'PART MES'!G$12*'COEF Art 14 F II'!L51+'Ajuste 2021'!AT51,2)</f>
        <v>160794.56</v>
      </c>
      <c r="K49" s="61">
        <f>+'ISR ENERO '!D50</f>
        <v>573553</v>
      </c>
      <c r="L49" s="61">
        <f>+ISAI!D48</f>
        <v>121407.78708485264</v>
      </c>
      <c r="M49" s="61">
        <f>+'PART MES'!$O$4*'COEF Art 14 F I '!AF51</f>
        <v>-29872.595241965377</v>
      </c>
      <c r="N49" s="248">
        <f t="shared" si="1"/>
        <v>8707822.9028855395</v>
      </c>
    </row>
    <row r="50" spans="1:15">
      <c r="A50" s="209" t="s">
        <v>46</v>
      </c>
      <c r="B50" s="61">
        <f>ROUND(+'CALCULO GARANTIA'!B51+'CALCULO GARANTIA'!I51+'Ajuste 2021'!AL52,2)</f>
        <v>48824552.460000001</v>
      </c>
      <c r="C50" s="61">
        <f>ROUND(+'CALCULO GARANTIA'!C51+'CALCULO GARANTIA'!J51+'Ajuste 2021'!AM52,2)</f>
        <v>6953698</v>
      </c>
      <c r="D50" s="61">
        <f>+'Art.14 Frac.III'!P50+'Ajuste 2021'!AN52</f>
        <v>1943207.0032444424</v>
      </c>
      <c r="E50" s="61">
        <f>ROUND(+'PART MES'!$G$6*'CALCULO GARANTIA'!S51+'Ajuste 2021'!AO52,2)</f>
        <v>1194353.42</v>
      </c>
      <c r="F50" s="61">
        <f>ROUND(+'CALCULO GARANTIA'!E51+'CALCULO GARANTIA'!L51+'Ajuste 2021'!AP52,2)</f>
        <v>4721710.8600000003</v>
      </c>
      <c r="G50" s="61">
        <f>+'Ajuste 2021'!AQ52</f>
        <v>391.90583291137591</v>
      </c>
      <c r="H50" s="61">
        <f>ROUND(+'CALCULO GARANTIA'!F51+'CALCULO GARANTIA'!M51+'Ajuste 2021'!AR52,2)</f>
        <v>1200329.69</v>
      </c>
      <c r="I50" s="61">
        <f>ROUND(+'CALCULO GARANTIA'!G51+'CALCULO GARANTIA'!N51+'Ajuste 2021'!AS52,2)</f>
        <v>247431.3</v>
      </c>
      <c r="J50" s="61">
        <f>ROUND(+'PART MES'!G$12*'COEF Art 14 F II'!L52+'Ajuste 2021'!AT52,2)</f>
        <v>994280.11</v>
      </c>
      <c r="K50" s="61">
        <f>+'ISR ENERO '!D51</f>
        <v>19665660</v>
      </c>
      <c r="L50" s="61">
        <f>+ISAI!D49</f>
        <v>945959.37036415027</v>
      </c>
      <c r="M50" s="61">
        <f>+'PART MES'!$O$4*'COEF Art 14 F I '!AF52</f>
        <v>-208012.45494783521</v>
      </c>
      <c r="N50" s="248">
        <f t="shared" si="1"/>
        <v>86483561.664493665</v>
      </c>
    </row>
    <row r="51" spans="1:15">
      <c r="A51" s="209" t="s">
        <v>47</v>
      </c>
      <c r="B51" s="61">
        <f>ROUND(+'CALCULO GARANTIA'!B52+'CALCULO GARANTIA'!I52+'Ajuste 2021'!AL53,2)</f>
        <v>94281817.75</v>
      </c>
      <c r="C51" s="61">
        <f>ROUND(+'CALCULO GARANTIA'!C52+'CALCULO GARANTIA'!J52+'Ajuste 2021'!AM53,2)</f>
        <v>13426389.039999999</v>
      </c>
      <c r="D51" s="61">
        <f>+'Art.14 Frac.III'!P51+'Ajuste 2021'!AN53</f>
        <v>3224565.7045668932</v>
      </c>
      <c r="E51" s="61">
        <f>ROUND(+'PART MES'!$G$6*'CALCULO GARANTIA'!S52+'Ajuste 2021'!AO53,2)</f>
        <v>2307795.2000000002</v>
      </c>
      <c r="F51" s="61">
        <f>ROUND(+'CALCULO GARANTIA'!E52+'CALCULO GARANTIA'!L52+'Ajuste 2021'!AP53,2)</f>
        <v>9107972.8200000003</v>
      </c>
      <c r="G51" s="61">
        <f>+'Ajuste 2021'!AQ53</f>
        <v>757.26194781592733</v>
      </c>
      <c r="H51" s="61">
        <f>ROUND(+'CALCULO GARANTIA'!F52+'CALCULO GARANTIA'!M52+'Ajuste 2021'!AR53,2)</f>
        <v>2318672.36</v>
      </c>
      <c r="I51" s="61">
        <f>ROUND(+'CALCULO GARANTIA'!G52+'CALCULO GARANTIA'!N52+'Ajuste 2021'!AS53,2)</f>
        <v>478017.7</v>
      </c>
      <c r="J51" s="61">
        <f>ROUND(+'PART MES'!G$12*'COEF Art 14 F II'!L53+'Ajuste 2021'!AT53,2)</f>
        <v>748445.89</v>
      </c>
      <c r="K51" s="61">
        <f>+'ISR ENERO '!D52</f>
        <v>9370149</v>
      </c>
      <c r="L51" s="61">
        <f>+ISAI!D50</f>
        <v>3292307.1951506855</v>
      </c>
      <c r="M51" s="61">
        <f>+'PART MES'!$O$4*'COEF Art 14 F I '!AF53</f>
        <v>-400637.0453625861</v>
      </c>
      <c r="N51" s="248">
        <f t="shared" si="1"/>
        <v>138156252.87630278</v>
      </c>
    </row>
    <row r="52" spans="1:15">
      <c r="A52" s="209" t="s">
        <v>48</v>
      </c>
      <c r="B52" s="61">
        <f>ROUND(+'CALCULO GARANTIA'!B53+'CALCULO GARANTIA'!I53+'Ajuste 2021'!AL54,2)</f>
        <v>25369214.609999999</v>
      </c>
      <c r="C52" s="61">
        <f>ROUND(+'CALCULO GARANTIA'!C53+'CALCULO GARANTIA'!J53+'Ajuste 2021'!AM54,2)</f>
        <v>3611879.39</v>
      </c>
      <c r="D52" s="61">
        <f>+'Art.14 Frac.III'!P52+'Ajuste 2021'!AN54</f>
        <v>936574.75083609007</v>
      </c>
      <c r="E52" s="61">
        <f>ROUND(+'PART MES'!$G$6*'CALCULO GARANTIA'!S53+'Ajuste 2021'!AO54,2)</f>
        <v>621869.62</v>
      </c>
      <c r="F52" s="61">
        <f>ROUND(+'CALCULO GARANTIA'!E53+'CALCULO GARANTIA'!L53+'Ajuste 2021'!AP54,2)</f>
        <v>2444770.29</v>
      </c>
      <c r="G52" s="61">
        <f>+'Ajuste 2021'!AQ54</f>
        <v>204.05545572071182</v>
      </c>
      <c r="H52" s="61">
        <f>ROUND(+'CALCULO GARANTIA'!F53+'CALCULO GARANTIA'!M53+'Ajuste 2021'!AR54,2)</f>
        <v>624391.34</v>
      </c>
      <c r="I52" s="61">
        <f>ROUND(+'CALCULO GARANTIA'!G53+'CALCULO GARANTIA'!N53+'Ajuste 2021'!AS54,2)</f>
        <v>128758.52</v>
      </c>
      <c r="J52" s="61">
        <f>ROUND(+'PART MES'!G$12*'COEF Art 14 F II'!L54+'Ajuste 2021'!AT54,2)</f>
        <v>653413.97</v>
      </c>
      <c r="K52" s="61">
        <f>+'ISR ENERO '!D53</f>
        <v>16314261</v>
      </c>
      <c r="L52" s="61">
        <f>+ISAI!D51</f>
        <v>1159248.6310602413</v>
      </c>
      <c r="M52" s="61">
        <f>+'PART MES'!$O$4*'COEF Art 14 F I '!AF54</f>
        <v>-107166.4555074925</v>
      </c>
      <c r="N52" s="248">
        <f t="shared" si="1"/>
        <v>51757419.721844561</v>
      </c>
    </row>
    <row r="53" spans="1:15">
      <c r="A53" s="209" t="s">
        <v>49</v>
      </c>
      <c r="B53" s="61">
        <f>ROUND(+'CALCULO GARANTIA'!B54+'CALCULO GARANTIA'!I54+'Ajuste 2021'!AL55,2)</f>
        <v>9364229.3499999996</v>
      </c>
      <c r="C53" s="61">
        <f>ROUND(+'CALCULO GARANTIA'!C54+'CALCULO GARANTIA'!J54+'Ajuste 2021'!AM55,2)</f>
        <v>1349366.57</v>
      </c>
      <c r="D53" s="61">
        <f>+'Art.14 Frac.III'!P53+'Ajuste 2021'!AN55</f>
        <v>1282772.6440995971</v>
      </c>
      <c r="E53" s="61">
        <f>ROUND(+'PART MES'!$G$6*'CALCULO GARANTIA'!S54+'Ajuste 2021'!AO55,2)</f>
        <v>214292.33</v>
      </c>
      <c r="F53" s="61">
        <f>ROUND(+'CALCULO GARANTIA'!E54+'CALCULO GARANTIA'!L54+'Ajuste 2021'!AP55,2)</f>
        <v>1013156.65</v>
      </c>
      <c r="G53" s="61">
        <f>+'Ajuste 2021'!AQ55</f>
        <v>-426.65632924100402</v>
      </c>
      <c r="H53" s="61">
        <f>ROUND(+'CALCULO GARANTIA'!F54+'CALCULO GARANTIA'!M54+'Ajuste 2021'!AR55,2)</f>
        <v>221481.68</v>
      </c>
      <c r="I53" s="61">
        <f>ROUND(+'CALCULO GARANTIA'!G54+'CALCULO GARANTIA'!N54+'Ajuste 2021'!AS55,2)</f>
        <v>45045.62</v>
      </c>
      <c r="J53" s="61">
        <f>ROUND(+'PART MES'!G$12*'COEF Art 14 F II'!L55+'Ajuste 2021'!AT55,2)</f>
        <v>144052.59</v>
      </c>
      <c r="K53" s="61">
        <f>+'ISR ENERO '!D54</f>
        <v>1501572</v>
      </c>
      <c r="L53" s="61">
        <f>+ISAI!D52</f>
        <v>983524.29875143641</v>
      </c>
      <c r="M53" s="61">
        <f>+'PART MES'!$O$4*'COEF Art 14 F I '!AF55</f>
        <v>-51323.353950938035</v>
      </c>
      <c r="N53" s="248">
        <f t="shared" si="1"/>
        <v>16067743.722570853</v>
      </c>
    </row>
    <row r="54" spans="1:15">
      <c r="A54" s="209" t="s">
        <v>50</v>
      </c>
      <c r="B54" s="61">
        <f>ROUND(+'CALCULO GARANTIA'!B55+'CALCULO GARANTIA'!I55+'Ajuste 2021'!AL56,2)</f>
        <v>1822463.91</v>
      </c>
      <c r="C54" s="61">
        <f>ROUND(+'CALCULO GARANTIA'!C55+'CALCULO GARANTIA'!J55+'Ajuste 2021'!AM56,2)</f>
        <v>260828.94</v>
      </c>
      <c r="D54" s="61">
        <f>+'Art.14 Frac.III'!P54+'Ajuste 2021'!AN56</f>
        <v>840395.12588606065</v>
      </c>
      <c r="E54" s="61">
        <f>ROUND(+'PART MES'!$G$6*'CALCULO GARANTIA'!S55+'Ajuste 2021'!AO56,2)</f>
        <v>43573.13</v>
      </c>
      <c r="F54" s="61">
        <f>ROUND(+'CALCULO GARANTIA'!E55+'CALCULO GARANTIA'!L55+'Ajuste 2021'!AP56,2)</f>
        <v>184949.26</v>
      </c>
      <c r="G54" s="61">
        <f>+'Ajuste 2021'!AQ56</f>
        <v>-101.51861130801626</v>
      </c>
      <c r="H54" s="61">
        <f>ROUND(+'CALCULO GARANTIA'!F55+'CALCULO GARANTIA'!M55+'Ajuste 2021'!AR56,2)</f>
        <v>44097.81</v>
      </c>
      <c r="I54" s="61">
        <f>ROUND(+'CALCULO GARANTIA'!G55+'CALCULO GARANTIA'!N55+'Ajuste 2021'!AS56,2)</f>
        <v>9040.82</v>
      </c>
      <c r="J54" s="61">
        <f>ROUND(+'PART MES'!G$12*'COEF Art 14 F II'!L56+'Ajuste 2021'!AT56,2)</f>
        <v>14322.2</v>
      </c>
      <c r="K54" s="61">
        <f>+'ISR ENERO '!D55</f>
        <v>145956</v>
      </c>
      <c r="L54" s="61">
        <f>+ISAI!D53</f>
        <v>5866.3562007211685</v>
      </c>
      <c r="M54" s="61">
        <f>+'PART MES'!$O$4*'COEF Art 14 F I '!AF56</f>
        <v>-8689.0693585824938</v>
      </c>
      <c r="N54" s="248">
        <f t="shared" si="1"/>
        <v>3362702.9641168909</v>
      </c>
    </row>
    <row r="55" spans="1:15" ht="13.5" thickBot="1">
      <c r="A55" s="210" t="s">
        <v>51</v>
      </c>
      <c r="B55" s="61">
        <f>ROUND(+'CALCULO GARANTIA'!B56+'CALCULO GARANTIA'!I56+'Ajuste 2021'!AL57,2)</f>
        <v>2138226.4</v>
      </c>
      <c r="C55" s="61">
        <f>ROUND(+'CALCULO GARANTIA'!C56+'CALCULO GARANTIA'!J56+'Ajuste 2021'!AM57,2)</f>
        <v>302016.40000000002</v>
      </c>
      <c r="D55" s="61">
        <f>+'Art.14 Frac.III'!P55+'Ajuste 2021'!AN57</f>
        <v>708464.11939908937</v>
      </c>
      <c r="E55" s="61">
        <f>ROUND(+'PART MES'!$G$6*'CALCULO GARANTIA'!S56+'Ajuste 2021'!AO57,2)</f>
        <v>54870.57</v>
      </c>
      <c r="F55" s="61">
        <f>ROUND(+'CALCULO GARANTIA'!E56+'CALCULO GARANTIA'!L56+'Ajuste 2021'!AP57,2)</f>
        <v>189548.43</v>
      </c>
      <c r="G55" s="61">
        <f>+'Ajuste 2021'!AQ57</f>
        <v>18.00480052313651</v>
      </c>
      <c r="H55" s="61">
        <f>ROUND(+'CALCULO GARANTIA'!F56+'CALCULO GARANTIA'!M56+'Ajuste 2021'!AR57,2)</f>
        <v>53966.71</v>
      </c>
      <c r="I55" s="61">
        <f>ROUND(+'CALCULO GARANTIA'!G56+'CALCULO GARANTIA'!N56+'Ajuste 2021'!AS57,2)</f>
        <v>11222.19</v>
      </c>
      <c r="J55" s="61">
        <f>ROUND(+'PART MES'!G$12*'COEF Art 14 F II'!L57+'Ajuste 2021'!AT57,2)</f>
        <v>16249.44</v>
      </c>
      <c r="K55" s="61">
        <f>+'ISR ENERO '!D56</f>
        <v>0</v>
      </c>
      <c r="L55" s="61">
        <f>+ISAI!D54</f>
        <v>4440.2388865377361</v>
      </c>
      <c r="M55" s="61">
        <f>+'PART MES'!$O$4*'COEF Art 14 F I '!AF57</f>
        <v>-7278.652248971367</v>
      </c>
      <c r="N55" s="248">
        <f t="shared" si="1"/>
        <v>3471743.850837179</v>
      </c>
    </row>
    <row r="56" spans="1:15" ht="13.5" thickBot="1">
      <c r="A56" s="204" t="s">
        <v>52</v>
      </c>
      <c r="B56" s="205">
        <f t="shared" ref="B56:G56" si="2">SUM(B5:B55)</f>
        <v>686721928.08000004</v>
      </c>
      <c r="C56" s="205">
        <f t="shared" si="2"/>
        <v>97927143.579999968</v>
      </c>
      <c r="D56" s="206">
        <f t="shared" si="2"/>
        <v>37442872.310000002</v>
      </c>
      <c r="E56" s="205">
        <f t="shared" si="2"/>
        <v>16687067.939999996</v>
      </c>
      <c r="F56" s="205">
        <f t="shared" si="2"/>
        <v>67252511.24000001</v>
      </c>
      <c r="G56" s="205">
        <f t="shared" si="2"/>
        <v>7.1833028414403088E-10</v>
      </c>
      <c r="H56" s="205">
        <f t="shared" ref="H56:N56" si="3">SUM(H5:H55)</f>
        <v>16814447.989999995</v>
      </c>
      <c r="I56" s="205">
        <f t="shared" si="3"/>
        <v>3461296.4099999992</v>
      </c>
      <c r="J56" s="205">
        <f t="shared" si="3"/>
        <v>13267341.969999997</v>
      </c>
      <c r="K56" s="205">
        <f t="shared" si="3"/>
        <v>80178989</v>
      </c>
      <c r="L56" s="205">
        <f t="shared" si="3"/>
        <v>20209070.800000008</v>
      </c>
      <c r="M56" s="206">
        <f t="shared" si="3"/>
        <v>-3015087.2559999996</v>
      </c>
      <c r="N56" s="207">
        <f t="shared" si="3"/>
        <v>1036947582.0640001</v>
      </c>
      <c r="O56" s="16" t="s">
        <v>158</v>
      </c>
    </row>
    <row r="57" spans="1:15">
      <c r="A57" s="461" t="s">
        <v>433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 t="s">
        <v>158</v>
      </c>
    </row>
    <row r="58" spans="1:15" ht="16.5" customHeight="1">
      <c r="A58" s="15" t="s">
        <v>109</v>
      </c>
      <c r="B58" s="57"/>
      <c r="C58" s="57"/>
      <c r="D58" s="57"/>
      <c r="E58" s="57"/>
    </row>
    <row r="59" spans="1:15">
      <c r="A59" s="17"/>
    </row>
    <row r="60" spans="1:15">
      <c r="A60" s="17"/>
    </row>
    <row r="61" spans="1:15" ht="16.5" customHeight="1"/>
  </sheetData>
  <mergeCells count="3">
    <mergeCell ref="A1:N1"/>
    <mergeCell ref="A2:N2"/>
    <mergeCell ref="A3:N3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5"/>
  <sheetViews>
    <sheetView workbookViewId="0">
      <selection activeCell="A56" sqref="A56"/>
    </sheetView>
  </sheetViews>
  <sheetFormatPr baseColWidth="10" defaultRowHeight="12.75"/>
  <cols>
    <col min="1" max="1" width="24.5703125" customWidth="1"/>
    <col min="2" max="2" width="28.7109375" customWidth="1"/>
    <col min="3" max="3" width="18.5703125" customWidth="1"/>
    <col min="4" max="4" width="17.28515625" customWidth="1"/>
    <col min="5" max="5" width="18.28515625" customWidth="1"/>
  </cols>
  <sheetData>
    <row r="1" spans="1:49" ht="15.75">
      <c r="A1" s="465" t="s">
        <v>224</v>
      </c>
      <c r="B1" s="465" t="s">
        <v>225</v>
      </c>
      <c r="C1" s="465" t="s">
        <v>281</v>
      </c>
      <c r="D1" s="465"/>
      <c r="E1" s="46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</row>
    <row r="2" spans="1:49" ht="15.75">
      <c r="A2" s="465"/>
      <c r="B2" s="465"/>
      <c r="C2" s="106" t="s">
        <v>226</v>
      </c>
      <c r="D2" s="106" t="s">
        <v>227</v>
      </c>
      <c r="E2" s="106" t="s">
        <v>228</v>
      </c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</row>
    <row r="3" spans="1:49" ht="15.75">
      <c r="A3" s="107"/>
      <c r="B3" s="108"/>
      <c r="C3" s="108"/>
      <c r="D3" s="108"/>
      <c r="E3" s="109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</row>
    <row r="4" spans="1:49" ht="15.75">
      <c r="A4" s="110" t="s">
        <v>229</v>
      </c>
      <c r="B4" s="111" t="s">
        <v>226</v>
      </c>
      <c r="C4" s="112">
        <f>SUM(C5:C55)</f>
        <v>5784442</v>
      </c>
      <c r="D4" s="112">
        <f>SUM(D5:D55)</f>
        <v>2890950</v>
      </c>
      <c r="E4" s="112">
        <f>SUM(E5:E55)</f>
        <v>2893492</v>
      </c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</row>
    <row r="5" spans="1:49" ht="15.75">
      <c r="A5" s="113" t="s">
        <v>229</v>
      </c>
      <c r="B5" s="114" t="s">
        <v>230</v>
      </c>
      <c r="C5" s="115">
        <v>2974</v>
      </c>
      <c r="D5" s="115">
        <v>1442</v>
      </c>
      <c r="E5" s="116">
        <v>1532</v>
      </c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</row>
    <row r="6" spans="1:49" ht="15.75">
      <c r="A6" s="117" t="s">
        <v>229</v>
      </c>
      <c r="B6" s="118" t="s">
        <v>231</v>
      </c>
      <c r="C6" s="119">
        <v>3382</v>
      </c>
      <c r="D6" s="119">
        <v>1690</v>
      </c>
      <c r="E6" s="120">
        <v>1692</v>
      </c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</row>
    <row r="7" spans="1:49" ht="15.75">
      <c r="A7" s="113" t="s">
        <v>229</v>
      </c>
      <c r="B7" s="114" t="s">
        <v>232</v>
      </c>
      <c r="C7" s="115">
        <v>35289</v>
      </c>
      <c r="D7" s="115">
        <v>17829</v>
      </c>
      <c r="E7" s="116">
        <v>17460</v>
      </c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</row>
    <row r="8" spans="1:49" ht="15.75">
      <c r="A8" s="117" t="s">
        <v>229</v>
      </c>
      <c r="B8" s="118" t="s">
        <v>233</v>
      </c>
      <c r="C8" s="119">
        <v>18030</v>
      </c>
      <c r="D8" s="119">
        <v>8852</v>
      </c>
      <c r="E8" s="120">
        <v>9178</v>
      </c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</row>
    <row r="9" spans="1:49" ht="15.75">
      <c r="A9" s="113" t="s">
        <v>229</v>
      </c>
      <c r="B9" s="114" t="s">
        <v>234</v>
      </c>
      <c r="C9" s="115">
        <v>656464</v>
      </c>
      <c r="D9" s="115">
        <v>331513</v>
      </c>
      <c r="E9" s="116">
        <v>324951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</row>
    <row r="10" spans="1:49" ht="15.75">
      <c r="A10" s="117" t="s">
        <v>229</v>
      </c>
      <c r="B10" s="118" t="s">
        <v>235</v>
      </c>
      <c r="C10" s="119">
        <v>14992</v>
      </c>
      <c r="D10" s="119">
        <v>7667</v>
      </c>
      <c r="E10" s="120">
        <v>7325</v>
      </c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</row>
    <row r="11" spans="1:49" ht="15.75">
      <c r="A11" s="113" t="s">
        <v>229</v>
      </c>
      <c r="B11" s="114" t="s">
        <v>236</v>
      </c>
      <c r="C11" s="115">
        <v>3661</v>
      </c>
      <c r="D11" s="115">
        <v>1824</v>
      </c>
      <c r="E11" s="116">
        <v>1837</v>
      </c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</row>
    <row r="12" spans="1:49" ht="15.75">
      <c r="A12" s="117" t="s">
        <v>229</v>
      </c>
      <c r="B12" s="118" t="s">
        <v>237</v>
      </c>
      <c r="C12" s="119">
        <v>122337</v>
      </c>
      <c r="D12" s="119">
        <v>62377</v>
      </c>
      <c r="E12" s="120">
        <v>59960</v>
      </c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</row>
    <row r="13" spans="1:49" ht="15.75">
      <c r="A13" s="113" t="s">
        <v>229</v>
      </c>
      <c r="B13" s="114" t="s">
        <v>238</v>
      </c>
      <c r="C13" s="115">
        <v>7340</v>
      </c>
      <c r="D13" s="115">
        <v>3707</v>
      </c>
      <c r="E13" s="116">
        <v>3633</v>
      </c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</row>
    <row r="14" spans="1:49" ht="15.75">
      <c r="A14" s="117" t="s">
        <v>229</v>
      </c>
      <c r="B14" s="118" t="s">
        <v>239</v>
      </c>
      <c r="C14" s="119">
        <v>9930</v>
      </c>
      <c r="D14" s="119">
        <v>4961</v>
      </c>
      <c r="E14" s="120">
        <v>4969</v>
      </c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</row>
    <row r="15" spans="1:49" ht="15.75">
      <c r="A15" s="113" t="s">
        <v>229</v>
      </c>
      <c r="B15" s="114" t="s">
        <v>240</v>
      </c>
      <c r="C15" s="115">
        <v>68747</v>
      </c>
      <c r="D15" s="115">
        <v>35206</v>
      </c>
      <c r="E15" s="116">
        <v>33541</v>
      </c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</row>
    <row r="16" spans="1:49" ht="15.75">
      <c r="A16" s="117" t="s">
        <v>229</v>
      </c>
      <c r="B16" s="118" t="s">
        <v>241</v>
      </c>
      <c r="C16" s="119">
        <v>36088</v>
      </c>
      <c r="D16" s="119">
        <v>18060</v>
      </c>
      <c r="E16" s="120">
        <v>18028</v>
      </c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</row>
    <row r="17" spans="1:49" ht="15.75">
      <c r="A17" s="113" t="s">
        <v>229</v>
      </c>
      <c r="B17" s="114" t="s">
        <v>242</v>
      </c>
      <c r="C17" s="115">
        <v>1360</v>
      </c>
      <c r="D17" s="115">
        <v>657</v>
      </c>
      <c r="E17" s="116">
        <v>703</v>
      </c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</row>
    <row r="18" spans="1:49" ht="15.75">
      <c r="A18" s="117" t="s">
        <v>229</v>
      </c>
      <c r="B18" s="118" t="s">
        <v>243</v>
      </c>
      <c r="C18" s="119">
        <v>3256</v>
      </c>
      <c r="D18" s="119">
        <v>1672</v>
      </c>
      <c r="E18" s="120">
        <v>1584</v>
      </c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</row>
    <row r="19" spans="1:49" ht="15.75">
      <c r="A19" s="113" t="s">
        <v>229</v>
      </c>
      <c r="B19" s="114" t="s">
        <v>244</v>
      </c>
      <c r="C19" s="115">
        <v>104478</v>
      </c>
      <c r="D19" s="115">
        <v>52883</v>
      </c>
      <c r="E19" s="116">
        <v>51595</v>
      </c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</row>
    <row r="20" spans="1:49" ht="15.75">
      <c r="A20" s="117" t="s">
        <v>229</v>
      </c>
      <c r="B20" s="118" t="s">
        <v>245</v>
      </c>
      <c r="C20" s="119">
        <v>40903</v>
      </c>
      <c r="D20" s="119">
        <v>20444</v>
      </c>
      <c r="E20" s="120">
        <v>20459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</row>
    <row r="21" spans="1:49" ht="15.75">
      <c r="A21" s="113" t="s">
        <v>229</v>
      </c>
      <c r="B21" s="114" t="s">
        <v>246</v>
      </c>
      <c r="C21" s="115">
        <v>397205</v>
      </c>
      <c r="D21" s="115">
        <v>200708</v>
      </c>
      <c r="E21" s="116">
        <v>196497</v>
      </c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</row>
    <row r="22" spans="1:49" ht="15.75">
      <c r="A22" s="117" t="s">
        <v>229</v>
      </c>
      <c r="B22" s="118" t="s">
        <v>247</v>
      </c>
      <c r="C22" s="119">
        <v>5506</v>
      </c>
      <c r="D22" s="119">
        <v>2796</v>
      </c>
      <c r="E22" s="120">
        <v>2710</v>
      </c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</row>
    <row r="23" spans="1:49" ht="15.75">
      <c r="A23" s="113" t="s">
        <v>229</v>
      </c>
      <c r="B23" s="114" t="s">
        <v>248</v>
      </c>
      <c r="C23" s="115">
        <v>481213</v>
      </c>
      <c r="D23" s="115">
        <v>242161</v>
      </c>
      <c r="E23" s="116">
        <v>239052</v>
      </c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</row>
    <row r="24" spans="1:49" ht="15.75">
      <c r="A24" s="117" t="s">
        <v>229</v>
      </c>
      <c r="B24" s="118" t="s">
        <v>249</v>
      </c>
      <c r="C24" s="119">
        <v>14109</v>
      </c>
      <c r="D24" s="119">
        <v>7115</v>
      </c>
      <c r="E24" s="120">
        <v>6994</v>
      </c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</row>
    <row r="25" spans="1:49" ht="15.75">
      <c r="A25" s="113" t="s">
        <v>229</v>
      </c>
      <c r="B25" s="114" t="s">
        <v>250</v>
      </c>
      <c r="C25" s="115">
        <v>1808</v>
      </c>
      <c r="D25" s="115">
        <v>890</v>
      </c>
      <c r="E25" s="116">
        <v>918</v>
      </c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</row>
    <row r="26" spans="1:49" ht="15.75">
      <c r="A26" s="117" t="s">
        <v>229</v>
      </c>
      <c r="B26" s="118" t="s">
        <v>251</v>
      </c>
      <c r="C26" s="119">
        <v>6282</v>
      </c>
      <c r="D26" s="119">
        <v>3224</v>
      </c>
      <c r="E26" s="120">
        <v>3058</v>
      </c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</row>
    <row r="27" spans="1:49" ht="15.75">
      <c r="A27" s="113" t="s">
        <v>229</v>
      </c>
      <c r="B27" s="114" t="s">
        <v>252</v>
      </c>
      <c r="C27" s="115">
        <v>102149</v>
      </c>
      <c r="D27" s="115">
        <v>51844</v>
      </c>
      <c r="E27" s="116">
        <v>50305</v>
      </c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</row>
    <row r="28" spans="1:49" ht="15.75">
      <c r="A28" s="117" t="s">
        <v>229</v>
      </c>
      <c r="B28" s="118" t="s">
        <v>253</v>
      </c>
      <c r="C28" s="119">
        <v>643143</v>
      </c>
      <c r="D28" s="119">
        <v>318993</v>
      </c>
      <c r="E28" s="120">
        <v>324150</v>
      </c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</row>
    <row r="29" spans="1:49" ht="15.75">
      <c r="A29" s="113" t="s">
        <v>229</v>
      </c>
      <c r="B29" s="114" t="s">
        <v>254</v>
      </c>
      <c r="C29" s="115">
        <v>16086</v>
      </c>
      <c r="D29" s="115">
        <v>8082</v>
      </c>
      <c r="E29" s="116">
        <v>8004</v>
      </c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</row>
    <row r="30" spans="1:49" ht="15.75">
      <c r="A30" s="117" t="s">
        <v>229</v>
      </c>
      <c r="B30" s="118" t="s">
        <v>255</v>
      </c>
      <c r="C30" s="119">
        <v>1386</v>
      </c>
      <c r="D30" s="119">
        <v>724</v>
      </c>
      <c r="E30" s="120">
        <v>662</v>
      </c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</row>
    <row r="31" spans="1:49" ht="15.75">
      <c r="A31" s="113" t="s">
        <v>229</v>
      </c>
      <c r="B31" s="114" t="s">
        <v>256</v>
      </c>
      <c r="C31" s="115">
        <v>7026</v>
      </c>
      <c r="D31" s="115">
        <v>3480</v>
      </c>
      <c r="E31" s="116">
        <v>3546</v>
      </c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</row>
    <row r="32" spans="1:49" ht="15.75">
      <c r="A32" s="117" t="s">
        <v>229</v>
      </c>
      <c r="B32" s="118" t="s">
        <v>257</v>
      </c>
      <c r="C32" s="119">
        <v>3298</v>
      </c>
      <c r="D32" s="119">
        <v>1716</v>
      </c>
      <c r="E32" s="120">
        <v>1582</v>
      </c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</row>
    <row r="33" spans="1:49" ht="15.75">
      <c r="A33" s="113" t="s">
        <v>229</v>
      </c>
      <c r="B33" s="114" t="s">
        <v>258</v>
      </c>
      <c r="C33" s="115">
        <v>471523</v>
      </c>
      <c r="D33" s="115">
        <v>237717</v>
      </c>
      <c r="E33" s="116">
        <v>233806</v>
      </c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</row>
    <row r="34" spans="1:49" ht="15.75">
      <c r="A34" s="117" t="s">
        <v>229</v>
      </c>
      <c r="B34" s="118" t="s">
        <v>259</v>
      </c>
      <c r="C34" s="119">
        <v>5351</v>
      </c>
      <c r="D34" s="119">
        <v>2657</v>
      </c>
      <c r="E34" s="120">
        <v>2694</v>
      </c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</row>
    <row r="35" spans="1:49" ht="15.75">
      <c r="A35" s="113" t="s">
        <v>229</v>
      </c>
      <c r="B35" s="114" t="s">
        <v>260</v>
      </c>
      <c r="C35" s="115">
        <v>84666</v>
      </c>
      <c r="D35" s="115">
        <v>41878</v>
      </c>
      <c r="E35" s="116">
        <v>42788</v>
      </c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</row>
    <row r="36" spans="1:49" ht="15.75">
      <c r="A36" s="117" t="s">
        <v>229</v>
      </c>
      <c r="B36" s="118" t="s">
        <v>261</v>
      </c>
      <c r="C36" s="119">
        <v>1407</v>
      </c>
      <c r="D36" s="119">
        <v>699</v>
      </c>
      <c r="E36" s="120">
        <v>708</v>
      </c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</row>
    <row r="37" spans="1:49" ht="15.75">
      <c r="A37" s="113" t="s">
        <v>229</v>
      </c>
      <c r="B37" s="114" t="s">
        <v>262</v>
      </c>
      <c r="C37" s="115">
        <v>1959</v>
      </c>
      <c r="D37" s="115">
        <v>989</v>
      </c>
      <c r="E37" s="116">
        <v>970</v>
      </c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</row>
    <row r="38" spans="1:49" ht="15.75">
      <c r="A38" s="117" t="s">
        <v>229</v>
      </c>
      <c r="B38" s="118" t="s">
        <v>263</v>
      </c>
      <c r="C38" s="119">
        <v>5389</v>
      </c>
      <c r="D38" s="119">
        <v>2776</v>
      </c>
      <c r="E38" s="120">
        <v>2613</v>
      </c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</row>
    <row r="39" spans="1:49" ht="15.75">
      <c r="A39" s="113" t="s">
        <v>229</v>
      </c>
      <c r="B39" s="114" t="s">
        <v>264</v>
      </c>
      <c r="C39" s="115">
        <v>5119</v>
      </c>
      <c r="D39" s="115">
        <v>2639</v>
      </c>
      <c r="E39" s="116">
        <v>2480</v>
      </c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</row>
    <row r="40" spans="1:49" ht="15.75">
      <c r="A40" s="117" t="s">
        <v>229</v>
      </c>
      <c r="B40" s="118" t="s">
        <v>265</v>
      </c>
      <c r="C40" s="119">
        <v>1483</v>
      </c>
      <c r="D40" s="119">
        <v>764</v>
      </c>
      <c r="E40" s="120">
        <v>719</v>
      </c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</row>
    <row r="41" spans="1:49" ht="15.75">
      <c r="A41" s="113" t="s">
        <v>229</v>
      </c>
      <c r="B41" s="114" t="s">
        <v>266</v>
      </c>
      <c r="C41" s="115">
        <v>7652</v>
      </c>
      <c r="D41" s="115">
        <v>3795</v>
      </c>
      <c r="E41" s="116">
        <v>3857</v>
      </c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</row>
    <row r="42" spans="1:49" ht="15.75">
      <c r="A42" s="117" t="s">
        <v>229</v>
      </c>
      <c r="B42" s="118" t="s">
        <v>267</v>
      </c>
      <c r="C42" s="119">
        <v>6048</v>
      </c>
      <c r="D42" s="119">
        <v>3056</v>
      </c>
      <c r="E42" s="120">
        <v>2992</v>
      </c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</row>
    <row r="43" spans="1:49" ht="15.75">
      <c r="A43" s="113" t="s">
        <v>229</v>
      </c>
      <c r="B43" s="114" t="s">
        <v>268</v>
      </c>
      <c r="C43" s="115">
        <v>67428</v>
      </c>
      <c r="D43" s="115">
        <v>33569</v>
      </c>
      <c r="E43" s="116">
        <v>33859</v>
      </c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</row>
    <row r="44" spans="1:49" ht="15.75">
      <c r="A44" s="117" t="s">
        <v>229</v>
      </c>
      <c r="B44" s="118" t="s">
        <v>269</v>
      </c>
      <c r="C44" s="119">
        <v>1142994</v>
      </c>
      <c r="D44" s="119">
        <v>564805</v>
      </c>
      <c r="E44" s="120">
        <v>578189</v>
      </c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</row>
    <row r="45" spans="1:49" ht="15.75">
      <c r="A45" s="113" t="s">
        <v>229</v>
      </c>
      <c r="B45" s="114" t="s">
        <v>270</v>
      </c>
      <c r="C45" s="115">
        <v>906</v>
      </c>
      <c r="D45" s="115">
        <v>457</v>
      </c>
      <c r="E45" s="116">
        <v>449</v>
      </c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</row>
    <row r="46" spans="1:49" ht="15.75">
      <c r="A46" s="117" t="s">
        <v>229</v>
      </c>
      <c r="B46" s="118" t="s">
        <v>271</v>
      </c>
      <c r="C46" s="119">
        <v>147624</v>
      </c>
      <c r="D46" s="119">
        <v>76004</v>
      </c>
      <c r="E46" s="120">
        <v>71620</v>
      </c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</row>
    <row r="47" spans="1:49" ht="15.75">
      <c r="A47" s="113" t="s">
        <v>229</v>
      </c>
      <c r="B47" s="114" t="s">
        <v>272</v>
      </c>
      <c r="C47" s="115">
        <v>2377</v>
      </c>
      <c r="D47" s="115">
        <v>1230</v>
      </c>
      <c r="E47" s="116">
        <v>1147</v>
      </c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</row>
    <row r="48" spans="1:49" ht="15.75">
      <c r="A48" s="117" t="s">
        <v>229</v>
      </c>
      <c r="B48" s="118" t="s">
        <v>273</v>
      </c>
      <c r="C48" s="119">
        <v>34709</v>
      </c>
      <c r="D48" s="119">
        <v>17035</v>
      </c>
      <c r="E48" s="120">
        <v>17674</v>
      </c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</row>
    <row r="49" spans="1:49" ht="15.75">
      <c r="A49" s="113" t="s">
        <v>229</v>
      </c>
      <c r="B49" s="114" t="s">
        <v>274</v>
      </c>
      <c r="C49" s="115">
        <v>86766</v>
      </c>
      <c r="D49" s="115">
        <v>44135</v>
      </c>
      <c r="E49" s="116">
        <v>42631</v>
      </c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</row>
    <row r="50" spans="1:49" ht="15.75">
      <c r="A50" s="117" t="s">
        <v>229</v>
      </c>
      <c r="B50" s="118" t="s">
        <v>275</v>
      </c>
      <c r="C50" s="119">
        <v>412199</v>
      </c>
      <c r="D50" s="119">
        <v>202958</v>
      </c>
      <c r="E50" s="120">
        <v>209241</v>
      </c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</row>
    <row r="51" spans="1:49" ht="15.75">
      <c r="A51" s="113" t="s">
        <v>229</v>
      </c>
      <c r="B51" s="114" t="s">
        <v>276</v>
      </c>
      <c r="C51" s="115">
        <v>132169</v>
      </c>
      <c r="D51" s="115">
        <v>62586</v>
      </c>
      <c r="E51" s="116">
        <v>69583</v>
      </c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</row>
    <row r="52" spans="1:49" ht="15.75">
      <c r="A52" s="117" t="s">
        <v>229</v>
      </c>
      <c r="B52" s="118" t="s">
        <v>277</v>
      </c>
      <c r="C52" s="119">
        <v>306322</v>
      </c>
      <c r="D52" s="119">
        <v>152617</v>
      </c>
      <c r="E52" s="120">
        <v>153705</v>
      </c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</row>
    <row r="53" spans="1:49" ht="15.75">
      <c r="A53" s="113" t="s">
        <v>229</v>
      </c>
      <c r="B53" s="114" t="s">
        <v>278</v>
      </c>
      <c r="C53" s="115">
        <v>46784</v>
      </c>
      <c r="D53" s="115">
        <v>23460</v>
      </c>
      <c r="E53" s="116">
        <v>23324</v>
      </c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</row>
    <row r="54" spans="1:49" ht="15.75">
      <c r="A54" s="117" t="s">
        <v>229</v>
      </c>
      <c r="B54" s="118" t="s">
        <v>279</v>
      </c>
      <c r="C54" s="119">
        <v>1552</v>
      </c>
      <c r="D54" s="119">
        <v>820</v>
      </c>
      <c r="E54" s="120">
        <v>732</v>
      </c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</row>
    <row r="55" spans="1:49" ht="15.75">
      <c r="A55" s="121" t="s">
        <v>229</v>
      </c>
      <c r="B55" s="122" t="s">
        <v>280</v>
      </c>
      <c r="C55" s="123">
        <v>3573</v>
      </c>
      <c r="D55" s="123">
        <v>1787</v>
      </c>
      <c r="E55" s="124">
        <v>1786</v>
      </c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</row>
    <row r="56" spans="1:49">
      <c r="A56" s="126" t="s">
        <v>282</v>
      </c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</row>
    <row r="57" spans="1:49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</row>
    <row r="58" spans="1:49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</row>
    <row r="59" spans="1:49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</row>
    <row r="60" spans="1:49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</row>
    <row r="61" spans="1:49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</row>
    <row r="62" spans="1:49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</row>
    <row r="63" spans="1:49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</row>
    <row r="64" spans="1:49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</row>
    <row r="65" spans="1:49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</row>
    <row r="66" spans="1:49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</row>
    <row r="67" spans="1:49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</row>
    <row r="68" spans="1:49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</row>
    <row r="69" spans="1:49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</row>
    <row r="70" spans="1:49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</row>
    <row r="71" spans="1:49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</row>
    <row r="72" spans="1:49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</row>
    <row r="73" spans="1:49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</row>
    <row r="74" spans="1:49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</row>
    <row r="75" spans="1:49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</row>
    <row r="76" spans="1:49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</row>
    <row r="77" spans="1:49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</row>
    <row r="78" spans="1:49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</row>
    <row r="79" spans="1:49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</row>
    <row r="80" spans="1:49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</row>
    <row r="81" spans="1:49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</row>
    <row r="82" spans="1:49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</row>
    <row r="83" spans="1:49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</row>
    <row r="84" spans="1:49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</row>
    <row r="85" spans="1:49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</row>
    <row r="86" spans="1:49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</row>
    <row r="87" spans="1:49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  <c r="AI87" s="125"/>
      <c r="AJ87" s="125"/>
      <c r="AK87" s="125"/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  <c r="AV87" s="125"/>
      <c r="AW87" s="125"/>
    </row>
    <row r="88" spans="1:49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</row>
    <row r="89" spans="1:49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</row>
    <row r="90" spans="1:49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</row>
    <row r="91" spans="1:49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</row>
    <row r="92" spans="1:49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</row>
    <row r="93" spans="1:49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</row>
    <row r="94" spans="1:49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</row>
    <row r="95" spans="1:49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5"/>
      <c r="AO95" s="125"/>
      <c r="AP95" s="125"/>
      <c r="AQ95" s="125"/>
      <c r="AR95" s="125"/>
      <c r="AS95" s="125"/>
      <c r="AT95" s="125"/>
      <c r="AU95" s="125"/>
      <c r="AV95" s="125"/>
      <c r="AW95" s="125"/>
    </row>
    <row r="96" spans="1:49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</row>
    <row r="97" spans="1:49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</row>
    <row r="98" spans="1:49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</row>
    <row r="99" spans="1:49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  <c r="AC99" s="125"/>
      <c r="AD99" s="125"/>
      <c r="AE99" s="125"/>
      <c r="AF99" s="125"/>
      <c r="AG99" s="125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  <c r="AT99" s="125"/>
      <c r="AU99" s="125"/>
      <c r="AV99" s="125"/>
      <c r="AW99" s="125"/>
    </row>
    <row r="100" spans="1:49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</row>
    <row r="101" spans="1:49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</row>
    <row r="102" spans="1:49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</row>
    <row r="103" spans="1:49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</row>
    <row r="104" spans="1:49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5"/>
      <c r="AW104" s="125"/>
    </row>
    <row r="105" spans="1:49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</row>
    <row r="106" spans="1:49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</row>
    <row r="107" spans="1:49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</row>
    <row r="108" spans="1:49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  <c r="AW108" s="125"/>
    </row>
    <row r="109" spans="1:49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</row>
    <row r="110" spans="1:49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</row>
    <row r="111" spans="1:49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</row>
    <row r="112" spans="1:49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</row>
    <row r="113" spans="1:49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</row>
    <row r="114" spans="1:49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</row>
    <row r="115" spans="1:49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</row>
    <row r="116" spans="1:49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</row>
    <row r="117" spans="1:49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</row>
    <row r="118" spans="1:49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</row>
    <row r="119" spans="1:49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</row>
    <row r="120" spans="1:49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</row>
    <row r="121" spans="1:49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</row>
    <row r="122" spans="1:49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</row>
    <row r="123" spans="1:49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125"/>
    </row>
    <row r="124" spans="1:49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</row>
    <row r="125" spans="1:49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</row>
    <row r="126" spans="1:49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</row>
    <row r="127" spans="1:49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  <c r="AW127" s="125"/>
    </row>
    <row r="128" spans="1:49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5"/>
      <c r="AW128" s="125"/>
    </row>
    <row r="129" spans="1:49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125"/>
      <c r="AU129" s="125"/>
      <c r="AV129" s="125"/>
      <c r="AW129" s="125"/>
    </row>
    <row r="130" spans="1:49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  <c r="AU130" s="125"/>
      <c r="AV130" s="125"/>
      <c r="AW130" s="125"/>
    </row>
    <row r="131" spans="1:49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  <c r="AW131" s="125"/>
    </row>
    <row r="132" spans="1:49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  <c r="AW132" s="125"/>
    </row>
    <row r="133" spans="1:49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</row>
    <row r="134" spans="1:49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  <c r="AW134" s="125"/>
    </row>
    <row r="135" spans="1:49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  <c r="AU135" s="125"/>
      <c r="AV135" s="125"/>
      <c r="AW135" s="125"/>
    </row>
    <row r="136" spans="1:49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</row>
    <row r="137" spans="1:49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</row>
    <row r="138" spans="1:49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</row>
    <row r="139" spans="1:49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  <c r="AW139" s="125"/>
    </row>
    <row r="140" spans="1:49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  <c r="AW140" s="125"/>
    </row>
    <row r="141" spans="1:49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5"/>
      <c r="AP141" s="125"/>
      <c r="AQ141" s="125"/>
      <c r="AR141" s="125"/>
      <c r="AS141" s="125"/>
      <c r="AT141" s="125"/>
      <c r="AU141" s="125"/>
      <c r="AV141" s="125"/>
      <c r="AW141" s="125"/>
    </row>
    <row r="142" spans="1:49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  <c r="AW142" s="125"/>
    </row>
    <row r="143" spans="1:49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5"/>
      <c r="AW143" s="125"/>
    </row>
    <row r="144" spans="1:49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  <c r="AH144" s="125"/>
      <c r="AI144" s="125"/>
      <c r="AJ144" s="125"/>
      <c r="AK144" s="125"/>
      <c r="AL144" s="125"/>
      <c r="AM144" s="125"/>
      <c r="AN144" s="125"/>
      <c r="AO144" s="125"/>
      <c r="AP144" s="125"/>
      <c r="AQ144" s="125"/>
      <c r="AR144" s="125"/>
      <c r="AS144" s="125"/>
      <c r="AT144" s="125"/>
      <c r="AU144" s="125"/>
      <c r="AV144" s="125"/>
      <c r="AW144" s="125"/>
    </row>
    <row r="145" spans="1:49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</row>
    <row r="146" spans="1:49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5"/>
    </row>
    <row r="147" spans="1:49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5"/>
      <c r="AW147" s="125"/>
    </row>
    <row r="148" spans="1:49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5"/>
      <c r="AT148" s="125"/>
      <c r="AU148" s="125"/>
      <c r="AV148" s="125"/>
      <c r="AW148" s="125"/>
    </row>
    <row r="149" spans="1:49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  <c r="AW149" s="125"/>
    </row>
    <row r="150" spans="1:49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</row>
    <row r="151" spans="1:49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  <c r="AW151" s="125"/>
    </row>
    <row r="152" spans="1:49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25"/>
      <c r="AO152" s="125"/>
      <c r="AP152" s="125"/>
      <c r="AQ152" s="125"/>
      <c r="AR152" s="125"/>
      <c r="AS152" s="125"/>
      <c r="AT152" s="125"/>
      <c r="AU152" s="125"/>
      <c r="AV152" s="125"/>
      <c r="AW152" s="125"/>
    </row>
    <row r="153" spans="1:49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125"/>
      <c r="AS153" s="125"/>
      <c r="AT153" s="125"/>
      <c r="AU153" s="125"/>
      <c r="AV153" s="125"/>
      <c r="AW153" s="125"/>
    </row>
    <row r="154" spans="1:49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125"/>
      <c r="AS154" s="125"/>
      <c r="AT154" s="125"/>
      <c r="AU154" s="125"/>
      <c r="AV154" s="125"/>
      <c r="AW154" s="125"/>
    </row>
    <row r="155" spans="1:49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5"/>
      <c r="AP155" s="125"/>
      <c r="AQ155" s="125"/>
      <c r="AR155" s="125"/>
      <c r="AS155" s="125"/>
      <c r="AT155" s="125"/>
      <c r="AU155" s="125"/>
      <c r="AV155" s="125"/>
      <c r="AW155" s="125"/>
    </row>
    <row r="156" spans="1:49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25"/>
      <c r="AQ156" s="125"/>
      <c r="AR156" s="125"/>
      <c r="AS156" s="125"/>
      <c r="AT156" s="125"/>
      <c r="AU156" s="125"/>
      <c r="AV156" s="125"/>
      <c r="AW156" s="125"/>
    </row>
    <row r="157" spans="1:49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5"/>
      <c r="AP157" s="125"/>
      <c r="AQ157" s="125"/>
      <c r="AR157" s="125"/>
      <c r="AS157" s="125"/>
      <c r="AT157" s="125"/>
      <c r="AU157" s="125"/>
      <c r="AV157" s="125"/>
      <c r="AW157" s="125"/>
    </row>
    <row r="158" spans="1:49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  <c r="AW158" s="125"/>
    </row>
    <row r="159" spans="1:49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5"/>
      <c r="AP159" s="125"/>
      <c r="AQ159" s="125"/>
      <c r="AR159" s="125"/>
      <c r="AS159" s="125"/>
      <c r="AT159" s="125"/>
      <c r="AU159" s="125"/>
      <c r="AV159" s="125"/>
      <c r="AW159" s="125"/>
    </row>
    <row r="160" spans="1:49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5"/>
      <c r="AT160" s="125"/>
      <c r="AU160" s="125"/>
      <c r="AV160" s="125"/>
      <c r="AW160" s="125"/>
    </row>
    <row r="161" spans="1:49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5"/>
      <c r="AW161" s="125"/>
    </row>
    <row r="162" spans="1:49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5"/>
      <c r="AW162" s="125"/>
    </row>
    <row r="163" spans="1:49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5"/>
      <c r="AT163" s="125"/>
      <c r="AU163" s="125"/>
      <c r="AV163" s="125"/>
      <c r="AW163" s="125"/>
    </row>
    <row r="164" spans="1:49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</row>
    <row r="165" spans="1:49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</row>
    <row r="166" spans="1:49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</row>
    <row r="167" spans="1:49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5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5"/>
      <c r="AW167" s="125"/>
    </row>
    <row r="168" spans="1:49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25"/>
      <c r="AO168" s="125"/>
      <c r="AP168" s="125"/>
      <c r="AQ168" s="125"/>
      <c r="AR168" s="125"/>
      <c r="AS168" s="125"/>
      <c r="AT168" s="125"/>
      <c r="AU168" s="125"/>
      <c r="AV168" s="125"/>
      <c r="AW168" s="125"/>
    </row>
    <row r="169" spans="1:49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125"/>
      <c r="AF169" s="125"/>
      <c r="AG169" s="125"/>
      <c r="AH169" s="125"/>
      <c r="AI169" s="125"/>
      <c r="AJ169" s="125"/>
      <c r="AK169" s="125"/>
      <c r="AL169" s="125"/>
      <c r="AM169" s="125"/>
      <c r="AN169" s="125"/>
      <c r="AO169" s="125"/>
      <c r="AP169" s="125"/>
      <c r="AQ169" s="125"/>
      <c r="AR169" s="125"/>
      <c r="AS169" s="125"/>
      <c r="AT169" s="125"/>
      <c r="AU169" s="125"/>
      <c r="AV169" s="125"/>
      <c r="AW169" s="125"/>
    </row>
    <row r="170" spans="1:49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125"/>
    </row>
    <row r="171" spans="1:49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</row>
    <row r="172" spans="1:49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5"/>
      <c r="AO172" s="125"/>
      <c r="AP172" s="125"/>
      <c r="AQ172" s="125"/>
      <c r="AR172" s="125"/>
      <c r="AS172" s="125"/>
      <c r="AT172" s="125"/>
      <c r="AU172" s="125"/>
      <c r="AV172" s="125"/>
      <c r="AW172" s="125"/>
    </row>
    <row r="173" spans="1:49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5"/>
      <c r="AO173" s="125"/>
      <c r="AP173" s="125"/>
      <c r="AQ173" s="125"/>
      <c r="AR173" s="125"/>
      <c r="AS173" s="125"/>
      <c r="AT173" s="125"/>
      <c r="AU173" s="125"/>
      <c r="AV173" s="125"/>
      <c r="AW173" s="125"/>
    </row>
    <row r="174" spans="1:49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25"/>
      <c r="AO174" s="125"/>
      <c r="AP174" s="125"/>
      <c r="AQ174" s="125"/>
      <c r="AR174" s="125"/>
      <c r="AS174" s="125"/>
      <c r="AT174" s="125"/>
      <c r="AU174" s="125"/>
      <c r="AV174" s="125"/>
      <c r="AW174" s="125"/>
    </row>
    <row r="175" spans="1:49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  <c r="AH175" s="125"/>
      <c r="AI175" s="125"/>
      <c r="AJ175" s="125"/>
      <c r="AK175" s="125"/>
      <c r="AL175" s="125"/>
      <c r="AM175" s="125"/>
      <c r="AN175" s="125"/>
      <c r="AO175" s="125"/>
      <c r="AP175" s="125"/>
      <c r="AQ175" s="125"/>
      <c r="AR175" s="125"/>
      <c r="AS175" s="125"/>
      <c r="AT175" s="125"/>
      <c r="AU175" s="125"/>
      <c r="AV175" s="125"/>
      <c r="AW175" s="125"/>
    </row>
    <row r="176" spans="1:49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</row>
    <row r="177" spans="1:49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</row>
    <row r="178" spans="1:49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25"/>
      <c r="AO178" s="125"/>
      <c r="AP178" s="125"/>
      <c r="AQ178" s="125"/>
      <c r="AR178" s="125"/>
      <c r="AS178" s="125"/>
      <c r="AT178" s="125"/>
      <c r="AU178" s="125"/>
      <c r="AV178" s="125"/>
      <c r="AW178" s="125"/>
    </row>
    <row r="179" spans="1:49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  <c r="AK179" s="125"/>
      <c r="AL179" s="125"/>
      <c r="AM179" s="125"/>
      <c r="AN179" s="125"/>
      <c r="AO179" s="125"/>
      <c r="AP179" s="125"/>
      <c r="AQ179" s="125"/>
      <c r="AR179" s="125"/>
      <c r="AS179" s="125"/>
      <c r="AT179" s="125"/>
      <c r="AU179" s="125"/>
      <c r="AV179" s="125"/>
      <c r="AW179" s="125"/>
    </row>
    <row r="180" spans="1:49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  <c r="AW180" s="125"/>
    </row>
    <row r="181" spans="1:49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  <c r="AW181" s="125"/>
    </row>
    <row r="182" spans="1:49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</row>
    <row r="183" spans="1:49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</row>
    <row r="184" spans="1:49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</row>
    <row r="185" spans="1:49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</row>
    <row r="186" spans="1:49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</row>
    <row r="187" spans="1:49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</row>
    <row r="188" spans="1:49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</row>
    <row r="189" spans="1:49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</row>
    <row r="190" spans="1:49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</row>
    <row r="191" spans="1:49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</row>
    <row r="192" spans="1:49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</row>
    <row r="193" spans="1:49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</row>
    <row r="194" spans="1:49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</row>
    <row r="195" spans="1:49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  <c r="AW195" s="125"/>
    </row>
    <row r="196" spans="1:49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  <c r="AW196" s="125"/>
    </row>
    <row r="197" spans="1:49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  <c r="AQ197" s="125"/>
      <c r="AR197" s="125"/>
      <c r="AS197" s="125"/>
      <c r="AT197" s="125"/>
      <c r="AU197" s="125"/>
      <c r="AV197" s="125"/>
      <c r="AW197" s="125"/>
    </row>
    <row r="198" spans="1:49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  <c r="AW198" s="125"/>
    </row>
    <row r="199" spans="1:49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5"/>
      <c r="AS199" s="125"/>
      <c r="AT199" s="125"/>
      <c r="AU199" s="125"/>
      <c r="AV199" s="125"/>
      <c r="AW199" s="125"/>
    </row>
    <row r="200" spans="1:49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</row>
    <row r="201" spans="1:49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5"/>
      <c r="AO201" s="125"/>
      <c r="AP201" s="125"/>
      <c r="AQ201" s="125"/>
      <c r="AR201" s="125"/>
      <c r="AS201" s="125"/>
      <c r="AT201" s="125"/>
      <c r="AU201" s="125"/>
      <c r="AV201" s="125"/>
      <c r="AW201" s="125"/>
    </row>
    <row r="202" spans="1:49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5"/>
      <c r="AO202" s="125"/>
      <c r="AP202" s="125"/>
      <c r="AQ202" s="125"/>
      <c r="AR202" s="125"/>
      <c r="AS202" s="125"/>
      <c r="AT202" s="125"/>
      <c r="AU202" s="125"/>
      <c r="AV202" s="125"/>
      <c r="AW202" s="125"/>
    </row>
    <row r="203" spans="1:49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5"/>
      <c r="AO203" s="125"/>
      <c r="AP203" s="125"/>
      <c r="AQ203" s="125"/>
      <c r="AR203" s="125"/>
      <c r="AS203" s="125"/>
      <c r="AT203" s="125"/>
      <c r="AU203" s="125"/>
      <c r="AV203" s="125"/>
      <c r="AW203" s="125"/>
    </row>
    <row r="204" spans="1:49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5"/>
      <c r="AO204" s="125"/>
      <c r="AP204" s="125"/>
      <c r="AQ204" s="125"/>
      <c r="AR204" s="125"/>
      <c r="AS204" s="125"/>
      <c r="AT204" s="125"/>
      <c r="AU204" s="125"/>
      <c r="AV204" s="125"/>
      <c r="AW204" s="125"/>
    </row>
    <row r="205" spans="1:49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25"/>
      <c r="AO205" s="125"/>
      <c r="AP205" s="125"/>
      <c r="AQ205" s="125"/>
      <c r="AR205" s="125"/>
      <c r="AS205" s="125"/>
      <c r="AT205" s="125"/>
      <c r="AU205" s="125"/>
      <c r="AV205" s="125"/>
      <c r="AW205" s="125"/>
    </row>
    <row r="206" spans="1:49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25"/>
      <c r="AO206" s="125"/>
      <c r="AP206" s="125"/>
      <c r="AQ206" s="125"/>
      <c r="AR206" s="125"/>
      <c r="AS206" s="125"/>
      <c r="AT206" s="125"/>
      <c r="AU206" s="125"/>
      <c r="AV206" s="125"/>
      <c r="AW206" s="125"/>
    </row>
    <row r="207" spans="1:49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  <c r="AC207" s="125"/>
      <c r="AD207" s="125"/>
      <c r="AE207" s="125"/>
      <c r="AF207" s="125"/>
      <c r="AG207" s="125"/>
      <c r="AH207" s="125"/>
      <c r="AI207" s="125"/>
      <c r="AJ207" s="125"/>
      <c r="AK207" s="125"/>
      <c r="AL207" s="125"/>
      <c r="AM207" s="125"/>
      <c r="AN207" s="125"/>
      <c r="AO207" s="125"/>
      <c r="AP207" s="125"/>
      <c r="AQ207" s="125"/>
      <c r="AR207" s="125"/>
      <c r="AS207" s="125"/>
      <c r="AT207" s="125"/>
      <c r="AU207" s="125"/>
      <c r="AV207" s="125"/>
      <c r="AW207" s="125"/>
    </row>
    <row r="208" spans="1:49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  <c r="AH208" s="125"/>
      <c r="AI208" s="125"/>
      <c r="AJ208" s="125"/>
      <c r="AK208" s="125"/>
      <c r="AL208" s="125"/>
      <c r="AM208" s="125"/>
      <c r="AN208" s="125"/>
      <c r="AO208" s="125"/>
      <c r="AP208" s="125"/>
      <c r="AQ208" s="125"/>
      <c r="AR208" s="125"/>
      <c r="AS208" s="125"/>
      <c r="AT208" s="125"/>
      <c r="AU208" s="125"/>
      <c r="AV208" s="125"/>
      <c r="AW208" s="125"/>
    </row>
    <row r="209" spans="1:49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125"/>
      <c r="AQ209" s="125"/>
      <c r="AR209" s="125"/>
      <c r="AS209" s="125"/>
      <c r="AT209" s="125"/>
      <c r="AU209" s="125"/>
      <c r="AV209" s="125"/>
      <c r="AW209" s="125"/>
    </row>
    <row r="210" spans="1:49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  <c r="AC210" s="125"/>
      <c r="AD210" s="125"/>
      <c r="AE210" s="125"/>
      <c r="AF210" s="125"/>
      <c r="AG210" s="125"/>
      <c r="AH210" s="125"/>
      <c r="AI210" s="125"/>
      <c r="AJ210" s="125"/>
      <c r="AK210" s="125"/>
      <c r="AL210" s="125"/>
      <c r="AM210" s="125"/>
      <c r="AN210" s="125"/>
      <c r="AO210" s="125"/>
      <c r="AP210" s="125"/>
      <c r="AQ210" s="125"/>
      <c r="AR210" s="125"/>
      <c r="AS210" s="125"/>
      <c r="AT210" s="125"/>
      <c r="AU210" s="125"/>
      <c r="AV210" s="125"/>
      <c r="AW210" s="125"/>
    </row>
    <row r="211" spans="1:49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N211" s="125"/>
      <c r="AO211" s="125"/>
      <c r="AP211" s="125"/>
      <c r="AQ211" s="125"/>
      <c r="AR211" s="125"/>
      <c r="AS211" s="125"/>
      <c r="AT211" s="125"/>
      <c r="AU211" s="125"/>
      <c r="AV211" s="125"/>
      <c r="AW211" s="125"/>
    </row>
    <row r="212" spans="1:49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  <c r="AK212" s="125"/>
      <c r="AL212" s="125"/>
      <c r="AM212" s="125"/>
      <c r="AN212" s="125"/>
      <c r="AO212" s="125"/>
      <c r="AP212" s="125"/>
      <c r="AQ212" s="125"/>
      <c r="AR212" s="125"/>
      <c r="AS212" s="125"/>
      <c r="AT212" s="125"/>
      <c r="AU212" s="125"/>
      <c r="AV212" s="125"/>
      <c r="AW212" s="125"/>
    </row>
    <row r="213" spans="1:49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  <c r="AC213" s="125"/>
      <c r="AD213" s="125"/>
      <c r="AE213" s="125"/>
      <c r="AF213" s="125"/>
      <c r="AG213" s="125"/>
      <c r="AH213" s="125"/>
      <c r="AI213" s="125"/>
      <c r="AJ213" s="125"/>
      <c r="AK213" s="125"/>
      <c r="AL213" s="125"/>
      <c r="AM213" s="125"/>
      <c r="AN213" s="125"/>
      <c r="AO213" s="125"/>
      <c r="AP213" s="125"/>
      <c r="AQ213" s="125"/>
      <c r="AR213" s="125"/>
      <c r="AS213" s="125"/>
      <c r="AT213" s="125"/>
      <c r="AU213" s="125"/>
      <c r="AV213" s="125"/>
      <c r="AW213" s="125"/>
    </row>
    <row r="214" spans="1:49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  <c r="AV214" s="125"/>
      <c r="AW214" s="125"/>
    </row>
    <row r="215" spans="1:49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  <c r="AC215" s="125"/>
      <c r="AD215" s="125"/>
      <c r="AE215" s="125"/>
      <c r="AF215" s="125"/>
      <c r="AG215" s="125"/>
      <c r="AH215" s="125"/>
      <c r="AI215" s="125"/>
      <c r="AJ215" s="125"/>
      <c r="AK215" s="125"/>
      <c r="AL215" s="125"/>
      <c r="AM215" s="125"/>
      <c r="AN215" s="125"/>
      <c r="AO215" s="125"/>
      <c r="AP215" s="125"/>
      <c r="AQ215" s="125"/>
      <c r="AR215" s="125"/>
      <c r="AS215" s="125"/>
      <c r="AT215" s="125"/>
      <c r="AU215" s="125"/>
      <c r="AV215" s="125"/>
      <c r="AW215" s="125"/>
    </row>
    <row r="216" spans="1:49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  <c r="AH216" s="125"/>
      <c r="AI216" s="125"/>
      <c r="AJ216" s="125"/>
      <c r="AK216" s="125"/>
      <c r="AL216" s="125"/>
      <c r="AM216" s="125"/>
      <c r="AN216" s="125"/>
      <c r="AO216" s="125"/>
      <c r="AP216" s="125"/>
      <c r="AQ216" s="125"/>
      <c r="AR216" s="125"/>
      <c r="AS216" s="125"/>
      <c r="AT216" s="125"/>
      <c r="AU216" s="125"/>
      <c r="AV216" s="125"/>
      <c r="AW216" s="125"/>
    </row>
    <row r="217" spans="1:49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  <c r="AD217" s="125"/>
      <c r="AE217" s="125"/>
      <c r="AF217" s="125"/>
      <c r="AG217" s="125"/>
      <c r="AH217" s="125"/>
      <c r="AI217" s="125"/>
      <c r="AJ217" s="125"/>
      <c r="AK217" s="125"/>
      <c r="AL217" s="125"/>
      <c r="AM217" s="125"/>
      <c r="AN217" s="125"/>
      <c r="AO217" s="125"/>
      <c r="AP217" s="125"/>
      <c r="AQ217" s="125"/>
      <c r="AR217" s="125"/>
      <c r="AS217" s="125"/>
      <c r="AT217" s="125"/>
      <c r="AU217" s="125"/>
      <c r="AV217" s="125"/>
      <c r="AW217" s="125"/>
    </row>
    <row r="218" spans="1:49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  <c r="AD218" s="125"/>
      <c r="AE218" s="125"/>
      <c r="AF218" s="125"/>
      <c r="AG218" s="125"/>
      <c r="AH218" s="125"/>
      <c r="AI218" s="125"/>
      <c r="AJ218" s="125"/>
      <c r="AK218" s="125"/>
      <c r="AL218" s="125"/>
      <c r="AM218" s="125"/>
      <c r="AN218" s="125"/>
      <c r="AO218" s="125"/>
      <c r="AP218" s="125"/>
      <c r="AQ218" s="125"/>
      <c r="AR218" s="125"/>
      <c r="AS218" s="125"/>
      <c r="AT218" s="125"/>
      <c r="AU218" s="125"/>
      <c r="AV218" s="125"/>
      <c r="AW218" s="125"/>
    </row>
    <row r="219" spans="1:49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  <c r="AD219" s="125"/>
      <c r="AE219" s="125"/>
      <c r="AF219" s="125"/>
      <c r="AG219" s="125"/>
      <c r="AH219" s="125"/>
      <c r="AI219" s="125"/>
      <c r="AJ219" s="125"/>
      <c r="AK219" s="125"/>
      <c r="AL219" s="125"/>
      <c r="AM219" s="125"/>
      <c r="AN219" s="125"/>
      <c r="AO219" s="125"/>
      <c r="AP219" s="125"/>
      <c r="AQ219" s="125"/>
      <c r="AR219" s="125"/>
      <c r="AS219" s="125"/>
      <c r="AT219" s="125"/>
      <c r="AU219" s="125"/>
      <c r="AV219" s="125"/>
      <c r="AW219" s="125"/>
    </row>
    <row r="220" spans="1:49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5"/>
      <c r="AT220" s="125"/>
      <c r="AU220" s="125"/>
      <c r="AV220" s="125"/>
      <c r="AW220" s="125"/>
    </row>
    <row r="221" spans="1:49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  <c r="AC221" s="125"/>
      <c r="AD221" s="125"/>
      <c r="AE221" s="125"/>
      <c r="AF221" s="125"/>
      <c r="AG221" s="125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</row>
    <row r="222" spans="1:49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  <c r="AC222" s="125"/>
      <c r="AD222" s="125"/>
      <c r="AE222" s="125"/>
      <c r="AF222" s="125"/>
      <c r="AG222" s="125"/>
      <c r="AH222" s="125"/>
      <c r="AI222" s="125"/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</row>
    <row r="223" spans="1:49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  <c r="AC223" s="125"/>
      <c r="AD223" s="125"/>
      <c r="AE223" s="125"/>
      <c r="AF223" s="125"/>
      <c r="AG223" s="125"/>
      <c r="AH223" s="125"/>
      <c r="AI223" s="125"/>
      <c r="AJ223" s="125"/>
      <c r="AK223" s="125"/>
      <c r="AL223" s="125"/>
      <c r="AM223" s="125"/>
      <c r="AN223" s="125"/>
      <c r="AO223" s="125"/>
      <c r="AP223" s="125"/>
      <c r="AQ223" s="125"/>
      <c r="AR223" s="125"/>
      <c r="AS223" s="125"/>
      <c r="AT223" s="125"/>
      <c r="AU223" s="125"/>
      <c r="AV223" s="125"/>
      <c r="AW223" s="125"/>
    </row>
    <row r="224" spans="1:49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  <c r="AC224" s="125"/>
      <c r="AD224" s="125"/>
      <c r="AE224" s="125"/>
      <c r="AF224" s="125"/>
      <c r="AG224" s="125"/>
      <c r="AH224" s="125"/>
      <c r="AI224" s="125"/>
      <c r="AJ224" s="125"/>
      <c r="AK224" s="125"/>
      <c r="AL224" s="125"/>
      <c r="AM224" s="125"/>
      <c r="AN224" s="125"/>
      <c r="AO224" s="125"/>
      <c r="AP224" s="125"/>
      <c r="AQ224" s="125"/>
      <c r="AR224" s="125"/>
      <c r="AS224" s="125"/>
      <c r="AT224" s="125"/>
      <c r="AU224" s="125"/>
      <c r="AV224" s="125"/>
      <c r="AW224" s="125"/>
    </row>
    <row r="225" spans="1:49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  <c r="AC225" s="125"/>
      <c r="AD225" s="125"/>
      <c r="AE225" s="125"/>
      <c r="AF225" s="125"/>
      <c r="AG225" s="125"/>
      <c r="AH225" s="125"/>
      <c r="AI225" s="125"/>
      <c r="AJ225" s="125"/>
      <c r="AK225" s="125"/>
      <c r="AL225" s="125"/>
      <c r="AM225" s="125"/>
      <c r="AN225" s="125"/>
      <c r="AO225" s="125"/>
      <c r="AP225" s="125"/>
      <c r="AQ225" s="125"/>
      <c r="AR225" s="125"/>
      <c r="AS225" s="125"/>
      <c r="AT225" s="125"/>
      <c r="AU225" s="125"/>
      <c r="AV225" s="125"/>
      <c r="AW225" s="125"/>
    </row>
    <row r="226" spans="1:49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  <c r="AC226" s="125"/>
      <c r="AD226" s="125"/>
      <c r="AE226" s="125"/>
      <c r="AF226" s="125"/>
      <c r="AG226" s="125"/>
      <c r="AH226" s="125"/>
      <c r="AI226" s="125"/>
      <c r="AJ226" s="125"/>
      <c r="AK226" s="125"/>
      <c r="AL226" s="125"/>
      <c r="AM226" s="125"/>
      <c r="AN226" s="125"/>
      <c r="AO226" s="125"/>
      <c r="AP226" s="125"/>
      <c r="AQ226" s="125"/>
      <c r="AR226" s="125"/>
      <c r="AS226" s="125"/>
      <c r="AT226" s="125"/>
      <c r="AU226" s="125"/>
      <c r="AV226" s="125"/>
      <c r="AW226" s="125"/>
    </row>
    <row r="227" spans="1:49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  <c r="AC227" s="125"/>
      <c r="AD227" s="125"/>
      <c r="AE227" s="125"/>
      <c r="AF227" s="125"/>
      <c r="AG227" s="125"/>
      <c r="AH227" s="125"/>
      <c r="AI227" s="125"/>
      <c r="AJ227" s="125"/>
      <c r="AK227" s="125"/>
      <c r="AL227" s="125"/>
      <c r="AM227" s="125"/>
      <c r="AN227" s="125"/>
      <c r="AO227" s="125"/>
      <c r="AP227" s="125"/>
      <c r="AQ227" s="125"/>
      <c r="AR227" s="125"/>
      <c r="AS227" s="125"/>
      <c r="AT227" s="125"/>
      <c r="AU227" s="125"/>
      <c r="AV227" s="125"/>
      <c r="AW227" s="125"/>
    </row>
    <row r="228" spans="1:49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5"/>
      <c r="AD228" s="125"/>
      <c r="AE228" s="125"/>
      <c r="AF228" s="125"/>
      <c r="AG228" s="125"/>
      <c r="AH228" s="125"/>
      <c r="AI228" s="125"/>
      <c r="AJ228" s="125"/>
      <c r="AK228" s="125"/>
      <c r="AL228" s="125"/>
      <c r="AM228" s="125"/>
      <c r="AN228" s="125"/>
      <c r="AO228" s="125"/>
      <c r="AP228" s="125"/>
      <c r="AQ228" s="125"/>
      <c r="AR228" s="125"/>
      <c r="AS228" s="125"/>
      <c r="AT228" s="125"/>
      <c r="AU228" s="125"/>
      <c r="AV228" s="125"/>
      <c r="AW228" s="125"/>
    </row>
    <row r="229" spans="1:49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  <c r="AC229" s="125"/>
      <c r="AD229" s="125"/>
      <c r="AE229" s="125"/>
      <c r="AF229" s="125"/>
      <c r="AG229" s="125"/>
      <c r="AH229" s="125"/>
      <c r="AI229" s="125"/>
      <c r="AJ229" s="125"/>
      <c r="AK229" s="125"/>
      <c r="AL229" s="125"/>
      <c r="AM229" s="125"/>
      <c r="AN229" s="125"/>
      <c r="AO229" s="125"/>
      <c r="AP229" s="125"/>
      <c r="AQ229" s="125"/>
      <c r="AR229" s="125"/>
      <c r="AS229" s="125"/>
      <c r="AT229" s="125"/>
      <c r="AU229" s="125"/>
      <c r="AV229" s="125"/>
      <c r="AW229" s="125"/>
    </row>
    <row r="230" spans="1:49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  <c r="AC230" s="125"/>
      <c r="AD230" s="125"/>
      <c r="AE230" s="125"/>
      <c r="AF230" s="125"/>
      <c r="AG230" s="125"/>
      <c r="AH230" s="125"/>
      <c r="AI230" s="125"/>
      <c r="AJ230" s="125"/>
      <c r="AK230" s="125"/>
      <c r="AL230" s="125"/>
      <c r="AM230" s="125"/>
      <c r="AN230" s="125"/>
      <c r="AO230" s="125"/>
      <c r="AP230" s="125"/>
      <c r="AQ230" s="125"/>
      <c r="AR230" s="125"/>
      <c r="AS230" s="125"/>
      <c r="AT230" s="125"/>
      <c r="AU230" s="125"/>
      <c r="AV230" s="125"/>
      <c r="AW230" s="125"/>
    </row>
    <row r="231" spans="1:49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  <c r="AC231" s="125"/>
      <c r="AD231" s="125"/>
      <c r="AE231" s="125"/>
      <c r="AF231" s="125"/>
      <c r="AG231" s="125"/>
      <c r="AH231" s="125"/>
      <c r="AI231" s="125"/>
      <c r="AJ231" s="125"/>
      <c r="AK231" s="125"/>
      <c r="AL231" s="125"/>
      <c r="AM231" s="125"/>
      <c r="AN231" s="125"/>
      <c r="AO231" s="125"/>
      <c r="AP231" s="125"/>
      <c r="AQ231" s="125"/>
      <c r="AR231" s="125"/>
      <c r="AS231" s="125"/>
      <c r="AT231" s="125"/>
      <c r="AU231" s="125"/>
      <c r="AV231" s="125"/>
      <c r="AW231" s="125"/>
    </row>
    <row r="232" spans="1:49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5"/>
      <c r="AD232" s="125"/>
      <c r="AE232" s="125"/>
      <c r="AF232" s="125"/>
      <c r="AG232" s="125"/>
      <c r="AH232" s="125"/>
      <c r="AI232" s="125"/>
      <c r="AJ232" s="125"/>
      <c r="AK232" s="125"/>
      <c r="AL232" s="125"/>
      <c r="AM232" s="125"/>
      <c r="AN232" s="125"/>
      <c r="AO232" s="125"/>
      <c r="AP232" s="125"/>
      <c r="AQ232" s="125"/>
      <c r="AR232" s="125"/>
      <c r="AS232" s="125"/>
      <c r="AT232" s="125"/>
      <c r="AU232" s="125"/>
      <c r="AV232" s="125"/>
      <c r="AW232" s="125"/>
    </row>
    <row r="233" spans="1:49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  <c r="AC233" s="125"/>
      <c r="AD233" s="125"/>
      <c r="AE233" s="125"/>
      <c r="AF233" s="125"/>
      <c r="AG233" s="125"/>
      <c r="AH233" s="125"/>
      <c r="AI233" s="125"/>
      <c r="AJ233" s="125"/>
      <c r="AK233" s="125"/>
      <c r="AL233" s="125"/>
      <c r="AM233" s="125"/>
      <c r="AN233" s="125"/>
      <c r="AO233" s="125"/>
      <c r="AP233" s="125"/>
      <c r="AQ233" s="125"/>
      <c r="AR233" s="125"/>
      <c r="AS233" s="125"/>
      <c r="AT233" s="125"/>
      <c r="AU233" s="125"/>
      <c r="AV233" s="125"/>
      <c r="AW233" s="125"/>
    </row>
    <row r="234" spans="1:49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5"/>
      <c r="AE234" s="125"/>
      <c r="AF234" s="125"/>
      <c r="AG234" s="125"/>
      <c r="AH234" s="125"/>
      <c r="AI234" s="125"/>
      <c r="AJ234" s="125"/>
      <c r="AK234" s="125"/>
      <c r="AL234" s="125"/>
      <c r="AM234" s="125"/>
      <c r="AN234" s="125"/>
      <c r="AO234" s="125"/>
      <c r="AP234" s="125"/>
      <c r="AQ234" s="125"/>
      <c r="AR234" s="125"/>
      <c r="AS234" s="125"/>
      <c r="AT234" s="125"/>
      <c r="AU234" s="125"/>
      <c r="AV234" s="125"/>
      <c r="AW234" s="125"/>
    </row>
    <row r="235" spans="1:49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5"/>
      <c r="AG235" s="125"/>
      <c r="AH235" s="125"/>
      <c r="AI235" s="125"/>
      <c r="AJ235" s="125"/>
      <c r="AK235" s="125"/>
      <c r="AL235" s="125"/>
      <c r="AM235" s="125"/>
      <c r="AN235" s="125"/>
      <c r="AO235" s="125"/>
      <c r="AP235" s="125"/>
      <c r="AQ235" s="125"/>
      <c r="AR235" s="125"/>
      <c r="AS235" s="125"/>
      <c r="AT235" s="125"/>
      <c r="AU235" s="125"/>
      <c r="AV235" s="125"/>
      <c r="AW235" s="125"/>
    </row>
    <row r="236" spans="1:49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D236" s="125"/>
      <c r="AE236" s="125"/>
      <c r="AF236" s="125"/>
      <c r="AG236" s="125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25"/>
      <c r="AS236" s="125"/>
      <c r="AT236" s="125"/>
      <c r="AU236" s="125"/>
      <c r="AV236" s="125"/>
      <c r="AW236" s="125"/>
    </row>
    <row r="237" spans="1:49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  <c r="AC237" s="125"/>
      <c r="AD237" s="125"/>
      <c r="AE237" s="125"/>
      <c r="AF237" s="125"/>
      <c r="AG237" s="125"/>
      <c r="AH237" s="125"/>
      <c r="AI237" s="125"/>
      <c r="AJ237" s="125"/>
      <c r="AK237" s="125"/>
      <c r="AL237" s="125"/>
      <c r="AM237" s="125"/>
      <c r="AN237" s="125"/>
      <c r="AO237" s="125"/>
      <c r="AP237" s="125"/>
      <c r="AQ237" s="125"/>
      <c r="AR237" s="125"/>
      <c r="AS237" s="125"/>
      <c r="AT237" s="125"/>
      <c r="AU237" s="125"/>
      <c r="AV237" s="125"/>
      <c r="AW237" s="125"/>
    </row>
    <row r="238" spans="1:49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125"/>
      <c r="AH238" s="125"/>
      <c r="AI238" s="125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  <c r="AV238" s="125"/>
      <c r="AW238" s="125"/>
    </row>
    <row r="239" spans="1:49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  <c r="AC239" s="125"/>
      <c r="AD239" s="125"/>
      <c r="AE239" s="125"/>
      <c r="AF239" s="125"/>
      <c r="AG239" s="125"/>
      <c r="AH239" s="125"/>
      <c r="AI239" s="125"/>
      <c r="AJ239" s="125"/>
      <c r="AK239" s="125"/>
      <c r="AL239" s="125"/>
      <c r="AM239" s="125"/>
      <c r="AN239" s="125"/>
      <c r="AO239" s="125"/>
      <c r="AP239" s="125"/>
      <c r="AQ239" s="125"/>
      <c r="AR239" s="125"/>
      <c r="AS239" s="125"/>
      <c r="AT239" s="125"/>
      <c r="AU239" s="125"/>
      <c r="AV239" s="125"/>
      <c r="AW239" s="125"/>
    </row>
    <row r="240" spans="1:49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  <c r="AC240" s="125"/>
      <c r="AD240" s="125"/>
      <c r="AE240" s="125"/>
      <c r="AF240" s="125"/>
      <c r="AG240" s="125"/>
      <c r="AH240" s="125"/>
      <c r="AI240" s="125"/>
      <c r="AJ240" s="125"/>
      <c r="AK240" s="125"/>
      <c r="AL240" s="125"/>
      <c r="AM240" s="125"/>
      <c r="AN240" s="125"/>
      <c r="AO240" s="125"/>
      <c r="AP240" s="125"/>
      <c r="AQ240" s="125"/>
      <c r="AR240" s="125"/>
      <c r="AS240" s="125"/>
      <c r="AT240" s="125"/>
      <c r="AU240" s="125"/>
      <c r="AV240" s="125"/>
      <c r="AW240" s="125"/>
    </row>
    <row r="241" spans="1:49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  <c r="AD241" s="125"/>
      <c r="AE241" s="125"/>
      <c r="AF241" s="125"/>
      <c r="AG241" s="125"/>
      <c r="AH241" s="125"/>
      <c r="AI241" s="125"/>
      <c r="AJ241" s="125"/>
      <c r="AK241" s="125"/>
      <c r="AL241" s="125"/>
      <c r="AM241" s="125"/>
      <c r="AN241" s="125"/>
      <c r="AO241" s="125"/>
      <c r="AP241" s="125"/>
      <c r="AQ241" s="125"/>
      <c r="AR241" s="125"/>
      <c r="AS241" s="125"/>
      <c r="AT241" s="125"/>
      <c r="AU241" s="125"/>
      <c r="AV241" s="125"/>
      <c r="AW241" s="125"/>
    </row>
    <row r="242" spans="1:49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  <c r="AC242" s="125"/>
      <c r="AD242" s="125"/>
      <c r="AE242" s="125"/>
      <c r="AF242" s="125"/>
      <c r="AG242" s="125"/>
      <c r="AH242" s="125"/>
      <c r="AI242" s="125"/>
      <c r="AJ242" s="125"/>
      <c r="AK242" s="125"/>
      <c r="AL242" s="125"/>
      <c r="AM242" s="125"/>
      <c r="AN242" s="125"/>
      <c r="AO242" s="125"/>
      <c r="AP242" s="125"/>
      <c r="AQ242" s="125"/>
      <c r="AR242" s="125"/>
      <c r="AS242" s="125"/>
      <c r="AT242" s="125"/>
      <c r="AU242" s="125"/>
      <c r="AV242" s="125"/>
      <c r="AW242" s="125"/>
    </row>
    <row r="243" spans="1:49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  <c r="AC243" s="125"/>
      <c r="AD243" s="125"/>
      <c r="AE243" s="125"/>
      <c r="AF243" s="125"/>
      <c r="AG243" s="125"/>
      <c r="AH243" s="125"/>
      <c r="AI243" s="125"/>
      <c r="AJ243" s="125"/>
      <c r="AK243" s="125"/>
      <c r="AL243" s="125"/>
      <c r="AM243" s="125"/>
      <c r="AN243" s="125"/>
      <c r="AO243" s="125"/>
      <c r="AP243" s="125"/>
      <c r="AQ243" s="125"/>
      <c r="AR243" s="125"/>
      <c r="AS243" s="125"/>
      <c r="AT243" s="125"/>
      <c r="AU243" s="125"/>
      <c r="AV243" s="125"/>
      <c r="AW243" s="125"/>
    </row>
    <row r="244" spans="1:49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5"/>
      <c r="AT244" s="125"/>
      <c r="AU244" s="125"/>
      <c r="AV244" s="125"/>
      <c r="AW244" s="125"/>
    </row>
    <row r="245" spans="1:49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  <c r="AC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5"/>
      <c r="AT245" s="125"/>
      <c r="AU245" s="125"/>
      <c r="AV245" s="125"/>
      <c r="AW245" s="125"/>
    </row>
    <row r="246" spans="1:49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  <c r="AC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5"/>
      <c r="AT246" s="125"/>
      <c r="AU246" s="125"/>
      <c r="AV246" s="125"/>
      <c r="AW246" s="125"/>
    </row>
    <row r="247" spans="1:49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  <c r="AV247" s="125"/>
      <c r="AW247" s="125"/>
    </row>
    <row r="248" spans="1:49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  <c r="AV248" s="125"/>
      <c r="AW248" s="125"/>
    </row>
    <row r="249" spans="1:49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</row>
    <row r="250" spans="1:49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</row>
    <row r="251" spans="1:49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  <c r="AC251" s="125"/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25"/>
      <c r="AS251" s="125"/>
      <c r="AT251" s="125"/>
      <c r="AU251" s="125"/>
      <c r="AV251" s="125"/>
      <c r="AW251" s="125"/>
    </row>
    <row r="252" spans="1:49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  <c r="AV252" s="125"/>
      <c r="AW252" s="125"/>
    </row>
    <row r="253" spans="1:49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N253" s="125"/>
      <c r="AO253" s="125"/>
      <c r="AP253" s="125"/>
      <c r="AQ253" s="125"/>
      <c r="AR253" s="125"/>
      <c r="AS253" s="125"/>
      <c r="AT253" s="125"/>
      <c r="AU253" s="125"/>
      <c r="AV253" s="125"/>
      <c r="AW253" s="125"/>
    </row>
    <row r="254" spans="1:49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125"/>
      <c r="AF254" s="125"/>
      <c r="AG254" s="125"/>
      <c r="AH254" s="125"/>
      <c r="AI254" s="125"/>
      <c r="AJ254" s="125"/>
      <c r="AK254" s="125"/>
      <c r="AL254" s="125"/>
      <c r="AM254" s="125"/>
      <c r="AN254" s="125"/>
      <c r="AO254" s="125"/>
      <c r="AP254" s="125"/>
      <c r="AQ254" s="125"/>
      <c r="AR254" s="125"/>
      <c r="AS254" s="125"/>
      <c r="AT254" s="125"/>
      <c r="AU254" s="125"/>
      <c r="AV254" s="125"/>
      <c r="AW254" s="125"/>
    </row>
    <row r="255" spans="1:49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25"/>
      <c r="AO255" s="125"/>
      <c r="AP255" s="125"/>
      <c r="AQ255" s="125"/>
      <c r="AR255" s="125"/>
      <c r="AS255" s="125"/>
      <c r="AT255" s="125"/>
      <c r="AU255" s="125"/>
      <c r="AV255" s="125"/>
      <c r="AW255" s="125"/>
    </row>
    <row r="256" spans="1:49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125"/>
      <c r="AF256" s="125"/>
      <c r="AG256" s="125"/>
      <c r="AH256" s="125"/>
      <c r="AI256" s="125"/>
      <c r="AJ256" s="125"/>
      <c r="AK256" s="125"/>
      <c r="AL256" s="125"/>
      <c r="AM256" s="125"/>
      <c r="AN256" s="125"/>
      <c r="AO256" s="125"/>
      <c r="AP256" s="125"/>
      <c r="AQ256" s="125"/>
      <c r="AR256" s="125"/>
      <c r="AS256" s="125"/>
      <c r="AT256" s="125"/>
      <c r="AU256" s="125"/>
      <c r="AV256" s="125"/>
      <c r="AW256" s="125"/>
    </row>
    <row r="257" spans="1:49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125"/>
      <c r="AF257" s="125"/>
      <c r="AG257" s="125"/>
      <c r="AH257" s="125"/>
      <c r="AI257" s="125"/>
      <c r="AJ257" s="125"/>
      <c r="AK257" s="125"/>
      <c r="AL257" s="125"/>
      <c r="AM257" s="125"/>
      <c r="AN257" s="125"/>
      <c r="AO257" s="125"/>
      <c r="AP257" s="125"/>
      <c r="AQ257" s="125"/>
      <c r="AR257" s="125"/>
      <c r="AS257" s="125"/>
      <c r="AT257" s="125"/>
      <c r="AU257" s="125"/>
      <c r="AV257" s="125"/>
      <c r="AW257" s="125"/>
    </row>
    <row r="258" spans="1:49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N258" s="125"/>
      <c r="AO258" s="125"/>
      <c r="AP258" s="125"/>
      <c r="AQ258" s="125"/>
      <c r="AR258" s="125"/>
      <c r="AS258" s="125"/>
      <c r="AT258" s="125"/>
      <c r="AU258" s="125"/>
      <c r="AV258" s="125"/>
      <c r="AW258" s="125"/>
    </row>
    <row r="259" spans="1:49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125"/>
      <c r="AF259" s="125"/>
      <c r="AG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5"/>
      <c r="AT259" s="125"/>
      <c r="AU259" s="125"/>
      <c r="AV259" s="125"/>
      <c r="AW259" s="125"/>
    </row>
    <row r="260" spans="1:49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25"/>
      <c r="AS260" s="125"/>
      <c r="AT260" s="125"/>
      <c r="AU260" s="125"/>
      <c r="AV260" s="125"/>
      <c r="AW260" s="125"/>
    </row>
    <row r="261" spans="1:49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25"/>
      <c r="AS261" s="125"/>
      <c r="AT261" s="125"/>
      <c r="AU261" s="125"/>
      <c r="AV261" s="125"/>
      <c r="AW261" s="125"/>
    </row>
    <row r="262" spans="1:49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  <c r="AP262" s="125"/>
      <c r="AQ262" s="125"/>
      <c r="AR262" s="125"/>
      <c r="AS262" s="125"/>
      <c r="AT262" s="125"/>
      <c r="AU262" s="125"/>
      <c r="AV262" s="125"/>
      <c r="AW262" s="125"/>
    </row>
    <row r="263" spans="1:49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125"/>
      <c r="AF263" s="125"/>
      <c r="AG263" s="125"/>
      <c r="AH263" s="125"/>
      <c r="AI263" s="125"/>
      <c r="AJ263" s="125"/>
      <c r="AK263" s="125"/>
      <c r="AL263" s="125"/>
      <c r="AM263" s="125"/>
      <c r="AN263" s="125"/>
      <c r="AO263" s="125"/>
      <c r="AP263" s="125"/>
      <c r="AQ263" s="125"/>
      <c r="AR263" s="125"/>
      <c r="AS263" s="125"/>
      <c r="AT263" s="125"/>
      <c r="AU263" s="125"/>
      <c r="AV263" s="125"/>
      <c r="AW263" s="125"/>
    </row>
    <row r="264" spans="1:49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5"/>
      <c r="AL264" s="125"/>
      <c r="AM264" s="125"/>
      <c r="AN264" s="125"/>
      <c r="AO264" s="125"/>
      <c r="AP264" s="125"/>
      <c r="AQ264" s="125"/>
      <c r="AR264" s="125"/>
      <c r="AS264" s="125"/>
      <c r="AT264" s="125"/>
      <c r="AU264" s="125"/>
      <c r="AV264" s="125"/>
      <c r="AW264" s="125"/>
    </row>
    <row r="265" spans="1:49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125"/>
      <c r="AF265" s="125"/>
      <c r="AG265" s="125"/>
      <c r="AH265" s="125"/>
      <c r="AI265" s="125"/>
      <c r="AJ265" s="125"/>
      <c r="AK265" s="125"/>
      <c r="AL265" s="125"/>
      <c r="AM265" s="125"/>
      <c r="AN265" s="125"/>
      <c r="AO265" s="125"/>
      <c r="AP265" s="125"/>
      <c r="AQ265" s="125"/>
      <c r="AR265" s="125"/>
      <c r="AS265" s="125"/>
      <c r="AT265" s="125"/>
      <c r="AU265" s="125"/>
      <c r="AV265" s="125"/>
      <c r="AW265" s="125"/>
    </row>
    <row r="266" spans="1:49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125"/>
      <c r="AF266" s="125"/>
      <c r="AG266" s="125"/>
      <c r="AH266" s="125"/>
      <c r="AI266" s="125"/>
      <c r="AJ266" s="125"/>
      <c r="AK266" s="125"/>
      <c r="AL266" s="125"/>
      <c r="AM266" s="125"/>
      <c r="AN266" s="125"/>
      <c r="AO266" s="125"/>
      <c r="AP266" s="125"/>
      <c r="AQ266" s="125"/>
      <c r="AR266" s="125"/>
      <c r="AS266" s="125"/>
      <c r="AT266" s="125"/>
      <c r="AU266" s="125"/>
      <c r="AV266" s="125"/>
      <c r="AW266" s="125"/>
    </row>
    <row r="267" spans="1:49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5"/>
      <c r="AL267" s="125"/>
      <c r="AM267" s="125"/>
      <c r="AN267" s="125"/>
      <c r="AO267" s="125"/>
      <c r="AP267" s="125"/>
      <c r="AQ267" s="125"/>
      <c r="AR267" s="125"/>
      <c r="AS267" s="125"/>
      <c r="AT267" s="125"/>
      <c r="AU267" s="125"/>
      <c r="AV267" s="125"/>
      <c r="AW267" s="125"/>
    </row>
    <row r="268" spans="1:49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  <c r="AC268" s="125"/>
      <c r="AD268" s="125"/>
      <c r="AE268" s="125"/>
      <c r="AF268" s="125"/>
      <c r="AG268" s="125"/>
      <c r="AH268" s="125"/>
      <c r="AI268" s="125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  <c r="AV268" s="125"/>
      <c r="AW268" s="125"/>
    </row>
    <row r="269" spans="1:49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25"/>
      <c r="AS269" s="125"/>
      <c r="AT269" s="125"/>
      <c r="AU269" s="125"/>
      <c r="AV269" s="125"/>
      <c r="AW269" s="125"/>
    </row>
    <row r="270" spans="1:49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25"/>
      <c r="AS270" s="125"/>
      <c r="AT270" s="125"/>
      <c r="AU270" s="125"/>
      <c r="AV270" s="125"/>
      <c r="AW270" s="125"/>
    </row>
    <row r="271" spans="1:49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5"/>
      <c r="AW271" s="125"/>
    </row>
    <row r="272" spans="1:49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  <c r="AV272" s="125"/>
      <c r="AW272" s="125"/>
    </row>
    <row r="273" spans="1:49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  <c r="AV273" s="125"/>
      <c r="AW273" s="125"/>
    </row>
    <row r="274" spans="1:49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5"/>
      <c r="AT274" s="125"/>
      <c r="AU274" s="125"/>
      <c r="AV274" s="125"/>
      <c r="AW274" s="125"/>
    </row>
    <row r="275" spans="1:49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5"/>
      <c r="AT275" s="125"/>
      <c r="AU275" s="125"/>
      <c r="AV275" s="125"/>
      <c r="AW275" s="125"/>
    </row>
    <row r="276" spans="1:49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5"/>
      <c r="AT276" s="125"/>
      <c r="AU276" s="125"/>
      <c r="AV276" s="125"/>
      <c r="AW276" s="125"/>
    </row>
    <row r="277" spans="1:49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  <c r="AC277" s="125"/>
      <c r="AD277" s="125"/>
      <c r="AE277" s="125"/>
      <c r="AF277" s="125"/>
      <c r="AG277" s="125"/>
      <c r="AH277" s="125"/>
      <c r="AI277" s="125"/>
      <c r="AJ277" s="125"/>
      <c r="AK277" s="125"/>
      <c r="AL277" s="125"/>
      <c r="AM277" s="125"/>
      <c r="AN277" s="125"/>
      <c r="AO277" s="125"/>
      <c r="AP277" s="125"/>
      <c r="AQ277" s="125"/>
      <c r="AR277" s="125"/>
      <c r="AS277" s="125"/>
      <c r="AT277" s="125"/>
      <c r="AU277" s="125"/>
      <c r="AV277" s="125"/>
      <c r="AW277" s="125"/>
    </row>
    <row r="278" spans="1:49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  <c r="AC278" s="125"/>
      <c r="AD278" s="125"/>
      <c r="AE278" s="125"/>
      <c r="AF278" s="125"/>
      <c r="AG278" s="125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</row>
    <row r="279" spans="1:49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</row>
    <row r="280" spans="1:49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  <c r="AD280" s="125"/>
      <c r="AE280" s="125"/>
      <c r="AF280" s="125"/>
      <c r="AG280" s="125"/>
      <c r="AH280" s="125"/>
      <c r="AI280" s="125"/>
      <c r="AJ280" s="125"/>
      <c r="AK280" s="125"/>
      <c r="AL280" s="125"/>
      <c r="AM280" s="125"/>
      <c r="AN280" s="125"/>
      <c r="AO280" s="125"/>
      <c r="AP280" s="125"/>
      <c r="AQ280" s="125"/>
      <c r="AR280" s="125"/>
      <c r="AS280" s="125"/>
      <c r="AT280" s="125"/>
      <c r="AU280" s="125"/>
      <c r="AV280" s="125"/>
      <c r="AW280" s="125"/>
    </row>
    <row r="281" spans="1:49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  <c r="AC281" s="125"/>
      <c r="AD281" s="125"/>
      <c r="AE281" s="125"/>
      <c r="AF281" s="125"/>
      <c r="AG281" s="125"/>
      <c r="AH281" s="125"/>
      <c r="AI281" s="125"/>
      <c r="AJ281" s="125"/>
      <c r="AK281" s="125"/>
      <c r="AL281" s="125"/>
      <c r="AM281" s="125"/>
      <c r="AN281" s="125"/>
      <c r="AO281" s="125"/>
      <c r="AP281" s="125"/>
      <c r="AQ281" s="125"/>
      <c r="AR281" s="125"/>
      <c r="AS281" s="125"/>
      <c r="AT281" s="125"/>
      <c r="AU281" s="125"/>
      <c r="AV281" s="125"/>
      <c r="AW281" s="125"/>
    </row>
    <row r="282" spans="1:49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5"/>
      <c r="AL282" s="125"/>
      <c r="AM282" s="125"/>
      <c r="AN282" s="125"/>
      <c r="AO282" s="125"/>
      <c r="AP282" s="125"/>
      <c r="AQ282" s="125"/>
      <c r="AR282" s="125"/>
      <c r="AS282" s="125"/>
      <c r="AT282" s="125"/>
      <c r="AU282" s="125"/>
      <c r="AV282" s="125"/>
      <c r="AW282" s="125"/>
    </row>
    <row r="283" spans="1:49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  <c r="AC283" s="125"/>
      <c r="AD283" s="125"/>
      <c r="AE283" s="125"/>
      <c r="AF283" s="125"/>
      <c r="AG283" s="125"/>
      <c r="AH283" s="125"/>
      <c r="AI283" s="125"/>
      <c r="AJ283" s="125"/>
      <c r="AK283" s="125"/>
      <c r="AL283" s="125"/>
      <c r="AM283" s="125"/>
      <c r="AN283" s="125"/>
      <c r="AO283" s="125"/>
      <c r="AP283" s="125"/>
      <c r="AQ283" s="125"/>
      <c r="AR283" s="125"/>
      <c r="AS283" s="125"/>
      <c r="AT283" s="125"/>
      <c r="AU283" s="125"/>
      <c r="AV283" s="125"/>
      <c r="AW283" s="125"/>
    </row>
    <row r="284" spans="1:49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  <c r="AC284" s="125"/>
      <c r="AD284" s="125"/>
      <c r="AE284" s="125"/>
      <c r="AF284" s="125"/>
      <c r="AG284" s="125"/>
      <c r="AH284" s="125"/>
      <c r="AI284" s="125"/>
      <c r="AJ284" s="125"/>
      <c r="AK284" s="125"/>
      <c r="AL284" s="125"/>
      <c r="AM284" s="125"/>
      <c r="AN284" s="125"/>
      <c r="AO284" s="125"/>
      <c r="AP284" s="125"/>
      <c r="AQ284" s="125"/>
      <c r="AR284" s="125"/>
      <c r="AS284" s="125"/>
      <c r="AT284" s="125"/>
      <c r="AU284" s="125"/>
      <c r="AV284" s="125"/>
      <c r="AW284" s="125"/>
    </row>
    <row r="285" spans="1:49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125"/>
      <c r="AQ285" s="125"/>
      <c r="AR285" s="125"/>
      <c r="AS285" s="125"/>
      <c r="AT285" s="125"/>
      <c r="AU285" s="125"/>
      <c r="AV285" s="125"/>
      <c r="AW285" s="125"/>
    </row>
    <row r="286" spans="1:49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  <c r="AC286" s="125"/>
      <c r="AD286" s="125"/>
      <c r="AE286" s="125"/>
      <c r="AF286" s="125"/>
      <c r="AG286" s="125"/>
      <c r="AH286" s="125"/>
      <c r="AI286" s="125"/>
      <c r="AJ286" s="125"/>
      <c r="AK286" s="125"/>
      <c r="AL286" s="125"/>
      <c r="AM286" s="125"/>
      <c r="AN286" s="125"/>
      <c r="AO286" s="125"/>
      <c r="AP286" s="125"/>
      <c r="AQ286" s="125"/>
      <c r="AR286" s="125"/>
      <c r="AS286" s="125"/>
      <c r="AT286" s="125"/>
      <c r="AU286" s="125"/>
      <c r="AV286" s="125"/>
      <c r="AW286" s="125"/>
    </row>
    <row r="287" spans="1:49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  <c r="AC287" s="125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  <c r="AP287" s="125"/>
      <c r="AQ287" s="125"/>
      <c r="AR287" s="125"/>
      <c r="AS287" s="125"/>
      <c r="AT287" s="125"/>
      <c r="AU287" s="125"/>
      <c r="AV287" s="125"/>
      <c r="AW287" s="125"/>
    </row>
    <row r="288" spans="1:49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5"/>
      <c r="AL288" s="125"/>
      <c r="AM288" s="125"/>
      <c r="AN288" s="125"/>
      <c r="AO288" s="125"/>
      <c r="AP288" s="125"/>
      <c r="AQ288" s="125"/>
      <c r="AR288" s="125"/>
      <c r="AS288" s="125"/>
      <c r="AT288" s="125"/>
      <c r="AU288" s="125"/>
      <c r="AV288" s="125"/>
      <c r="AW288" s="125"/>
    </row>
    <row r="289" spans="1:49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  <c r="AC289" s="125"/>
      <c r="AD289" s="125"/>
      <c r="AE289" s="125"/>
      <c r="AF289" s="125"/>
      <c r="AG289" s="125"/>
      <c r="AH289" s="125"/>
      <c r="AI289" s="125"/>
      <c r="AJ289" s="125"/>
      <c r="AK289" s="125"/>
      <c r="AL289" s="125"/>
      <c r="AM289" s="125"/>
      <c r="AN289" s="125"/>
      <c r="AO289" s="125"/>
      <c r="AP289" s="125"/>
      <c r="AQ289" s="125"/>
      <c r="AR289" s="125"/>
      <c r="AS289" s="125"/>
      <c r="AT289" s="125"/>
      <c r="AU289" s="125"/>
      <c r="AV289" s="125"/>
      <c r="AW289" s="125"/>
    </row>
    <row r="290" spans="1:49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  <c r="AC290" s="125"/>
      <c r="AD290" s="125"/>
      <c r="AE290" s="125"/>
      <c r="AF290" s="125"/>
      <c r="AG290" s="125"/>
      <c r="AH290" s="125"/>
      <c r="AI290" s="125"/>
      <c r="AJ290" s="125"/>
      <c r="AK290" s="125"/>
      <c r="AL290" s="125"/>
      <c r="AM290" s="125"/>
      <c r="AN290" s="125"/>
      <c r="AO290" s="125"/>
      <c r="AP290" s="125"/>
      <c r="AQ290" s="125"/>
      <c r="AR290" s="125"/>
      <c r="AS290" s="125"/>
      <c r="AT290" s="125"/>
      <c r="AU290" s="125"/>
      <c r="AV290" s="125"/>
      <c r="AW290" s="125"/>
    </row>
    <row r="291" spans="1:49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5"/>
      <c r="AL291" s="125"/>
      <c r="AM291" s="125"/>
      <c r="AN291" s="125"/>
      <c r="AO291" s="125"/>
      <c r="AP291" s="125"/>
      <c r="AQ291" s="125"/>
      <c r="AR291" s="125"/>
      <c r="AS291" s="125"/>
      <c r="AT291" s="125"/>
      <c r="AU291" s="125"/>
      <c r="AV291" s="125"/>
      <c r="AW291" s="125"/>
    </row>
    <row r="292" spans="1:49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  <c r="AD292" s="125"/>
      <c r="AE292" s="125"/>
      <c r="AF292" s="125"/>
      <c r="AG292" s="125"/>
      <c r="AH292" s="125"/>
      <c r="AI292" s="125"/>
      <c r="AJ292" s="125"/>
      <c r="AK292" s="125"/>
      <c r="AL292" s="125"/>
      <c r="AM292" s="125"/>
      <c r="AN292" s="125"/>
      <c r="AO292" s="125"/>
      <c r="AP292" s="125"/>
      <c r="AQ292" s="125"/>
      <c r="AR292" s="125"/>
      <c r="AS292" s="125"/>
      <c r="AT292" s="125"/>
      <c r="AU292" s="125"/>
      <c r="AV292" s="125"/>
      <c r="AW292" s="125"/>
    </row>
    <row r="293" spans="1:49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  <c r="AC293" s="125"/>
      <c r="AD293" s="125"/>
      <c r="AE293" s="125"/>
      <c r="AF293" s="125"/>
      <c r="AG293" s="125"/>
      <c r="AH293" s="125"/>
      <c r="AI293" s="125"/>
      <c r="AJ293" s="125"/>
      <c r="AK293" s="125"/>
      <c r="AL293" s="125"/>
      <c r="AM293" s="125"/>
      <c r="AN293" s="125"/>
      <c r="AO293" s="125"/>
      <c r="AP293" s="125"/>
      <c r="AQ293" s="125"/>
      <c r="AR293" s="125"/>
      <c r="AS293" s="125"/>
      <c r="AT293" s="125"/>
      <c r="AU293" s="125"/>
      <c r="AV293" s="125"/>
      <c r="AW293" s="125"/>
    </row>
    <row r="294" spans="1:49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25"/>
      <c r="AS294" s="125"/>
      <c r="AT294" s="125"/>
      <c r="AU294" s="125"/>
      <c r="AV294" s="125"/>
      <c r="AW294" s="125"/>
    </row>
    <row r="295" spans="1:49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  <c r="AB295" s="125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25"/>
      <c r="AS295" s="125"/>
      <c r="AT295" s="125"/>
      <c r="AU295" s="125"/>
      <c r="AV295" s="125"/>
      <c r="AW295" s="125"/>
    </row>
    <row r="296" spans="1:49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25"/>
      <c r="AS296" s="125"/>
      <c r="AT296" s="125"/>
      <c r="AU296" s="125"/>
      <c r="AV296" s="125"/>
      <c r="AW296" s="125"/>
    </row>
    <row r="297" spans="1:49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25"/>
      <c r="AS297" s="125"/>
      <c r="AT297" s="125"/>
      <c r="AU297" s="125"/>
      <c r="AV297" s="125"/>
      <c r="AW297" s="125"/>
    </row>
    <row r="298" spans="1:49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  <c r="AC298" s="125"/>
      <c r="AD298" s="125"/>
      <c r="AE298" s="125"/>
      <c r="AF298" s="125"/>
      <c r="AG298" s="125"/>
      <c r="AH298" s="125"/>
      <c r="AI298" s="125"/>
      <c r="AJ298" s="125"/>
      <c r="AK298" s="125"/>
      <c r="AL298" s="125"/>
      <c r="AM298" s="125"/>
      <c r="AN298" s="125"/>
      <c r="AO298" s="125"/>
      <c r="AP298" s="125"/>
      <c r="AQ298" s="125"/>
      <c r="AR298" s="125"/>
      <c r="AS298" s="125"/>
      <c r="AT298" s="125"/>
      <c r="AU298" s="125"/>
      <c r="AV298" s="125"/>
      <c r="AW298" s="125"/>
    </row>
    <row r="299" spans="1:49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  <c r="AC299" s="125"/>
      <c r="AD299" s="125"/>
      <c r="AE299" s="125"/>
      <c r="AF299" s="125"/>
      <c r="AG299" s="125"/>
      <c r="AH299" s="125"/>
      <c r="AI299" s="125"/>
      <c r="AJ299" s="125"/>
      <c r="AK299" s="125"/>
      <c r="AL299" s="125"/>
      <c r="AM299" s="125"/>
      <c r="AN299" s="125"/>
      <c r="AO299" s="125"/>
      <c r="AP299" s="125"/>
      <c r="AQ299" s="125"/>
      <c r="AR299" s="125"/>
      <c r="AS299" s="125"/>
      <c r="AT299" s="125"/>
      <c r="AU299" s="125"/>
      <c r="AV299" s="125"/>
      <c r="AW299" s="125"/>
    </row>
    <row r="300" spans="1:49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5"/>
      <c r="AL300" s="125"/>
      <c r="AM300" s="125"/>
      <c r="AN300" s="125"/>
      <c r="AO300" s="125"/>
      <c r="AP300" s="125"/>
      <c r="AQ300" s="125"/>
      <c r="AR300" s="125"/>
      <c r="AS300" s="125"/>
      <c r="AT300" s="125"/>
      <c r="AU300" s="125"/>
      <c r="AV300" s="125"/>
      <c r="AW300" s="125"/>
    </row>
    <row r="301" spans="1:49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  <c r="AC301" s="125"/>
      <c r="AD301" s="125"/>
      <c r="AE301" s="125"/>
      <c r="AF301" s="125"/>
      <c r="AG301" s="125"/>
      <c r="AH301" s="125"/>
      <c r="AI301" s="125"/>
      <c r="AJ301" s="125"/>
      <c r="AK301" s="125"/>
      <c r="AL301" s="125"/>
      <c r="AM301" s="125"/>
      <c r="AN301" s="125"/>
      <c r="AO301" s="125"/>
      <c r="AP301" s="125"/>
      <c r="AQ301" s="125"/>
      <c r="AR301" s="125"/>
      <c r="AS301" s="125"/>
      <c r="AT301" s="125"/>
      <c r="AU301" s="125"/>
      <c r="AV301" s="125"/>
      <c r="AW301" s="125"/>
    </row>
    <row r="302" spans="1:49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  <c r="AD302" s="125"/>
      <c r="AE302" s="125"/>
      <c r="AF302" s="125"/>
      <c r="AG302" s="125"/>
      <c r="AH302" s="125"/>
      <c r="AI302" s="125"/>
      <c r="AJ302" s="125"/>
      <c r="AK302" s="125"/>
      <c r="AL302" s="125"/>
      <c r="AM302" s="125"/>
      <c r="AN302" s="125"/>
      <c r="AO302" s="125"/>
      <c r="AP302" s="125"/>
      <c r="AQ302" s="125"/>
      <c r="AR302" s="125"/>
      <c r="AS302" s="125"/>
      <c r="AT302" s="125"/>
      <c r="AU302" s="125"/>
      <c r="AV302" s="125"/>
      <c r="AW302" s="125"/>
    </row>
    <row r="303" spans="1:49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5"/>
      <c r="AL303" s="125"/>
      <c r="AM303" s="125"/>
      <c r="AN303" s="125"/>
      <c r="AO303" s="125"/>
      <c r="AP303" s="125"/>
      <c r="AQ303" s="125"/>
      <c r="AR303" s="125"/>
      <c r="AS303" s="125"/>
      <c r="AT303" s="125"/>
      <c r="AU303" s="125"/>
      <c r="AV303" s="125"/>
      <c r="AW303" s="125"/>
    </row>
    <row r="304" spans="1:49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  <c r="AC304" s="125"/>
      <c r="AD304" s="125"/>
      <c r="AE304" s="125"/>
      <c r="AF304" s="125"/>
      <c r="AG304" s="125"/>
      <c r="AH304" s="125"/>
      <c r="AI304" s="125"/>
      <c r="AJ304" s="125"/>
      <c r="AK304" s="125"/>
      <c r="AL304" s="125"/>
      <c r="AM304" s="125"/>
      <c r="AN304" s="125"/>
      <c r="AO304" s="125"/>
      <c r="AP304" s="125"/>
      <c r="AQ304" s="125"/>
      <c r="AR304" s="125"/>
      <c r="AS304" s="125"/>
      <c r="AT304" s="125"/>
      <c r="AU304" s="125"/>
      <c r="AV304" s="125"/>
      <c r="AW304" s="125"/>
    </row>
    <row r="305" spans="1:49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  <c r="AC305" s="125"/>
      <c r="AD305" s="125"/>
      <c r="AE305" s="125"/>
      <c r="AF305" s="125"/>
      <c r="AG305" s="125"/>
      <c r="AH305" s="125"/>
      <c r="AI305" s="125"/>
      <c r="AJ305" s="125"/>
      <c r="AK305" s="125"/>
      <c r="AL305" s="125"/>
      <c r="AM305" s="125"/>
      <c r="AN305" s="125"/>
      <c r="AO305" s="125"/>
      <c r="AP305" s="125"/>
      <c r="AQ305" s="125"/>
      <c r="AR305" s="125"/>
      <c r="AS305" s="125"/>
      <c r="AT305" s="125"/>
      <c r="AU305" s="125"/>
      <c r="AV305" s="125"/>
      <c r="AW305" s="125"/>
    </row>
    <row r="306" spans="1:49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5"/>
      <c r="AL306" s="125"/>
      <c r="AM306" s="125"/>
      <c r="AN306" s="125"/>
      <c r="AO306" s="125"/>
      <c r="AP306" s="125"/>
      <c r="AQ306" s="125"/>
      <c r="AR306" s="125"/>
      <c r="AS306" s="125"/>
      <c r="AT306" s="125"/>
      <c r="AU306" s="125"/>
      <c r="AV306" s="125"/>
      <c r="AW306" s="125"/>
    </row>
    <row r="307" spans="1:49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A307" s="125"/>
      <c r="AB307" s="125"/>
      <c r="AC307" s="125"/>
      <c r="AD307" s="125"/>
      <c r="AE307" s="125"/>
      <c r="AF307" s="125"/>
      <c r="AG307" s="125"/>
      <c r="AH307" s="125"/>
      <c r="AI307" s="125"/>
      <c r="AJ307" s="125"/>
      <c r="AK307" s="125"/>
      <c r="AL307" s="125"/>
      <c r="AM307" s="125"/>
      <c r="AN307" s="125"/>
      <c r="AO307" s="125"/>
      <c r="AP307" s="125"/>
      <c r="AQ307" s="125"/>
      <c r="AR307" s="125"/>
      <c r="AS307" s="125"/>
      <c r="AT307" s="125"/>
      <c r="AU307" s="125"/>
      <c r="AV307" s="125"/>
      <c r="AW307" s="125"/>
    </row>
    <row r="308" spans="1:49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5"/>
      <c r="AL308" s="125"/>
      <c r="AM308" s="125"/>
      <c r="AN308" s="125"/>
      <c r="AO308" s="125"/>
      <c r="AP308" s="125"/>
      <c r="AQ308" s="125"/>
      <c r="AR308" s="125"/>
      <c r="AS308" s="125"/>
      <c r="AT308" s="125"/>
      <c r="AU308" s="125"/>
      <c r="AV308" s="125"/>
      <c r="AW308" s="125"/>
    </row>
    <row r="309" spans="1:49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  <c r="AC309" s="125"/>
      <c r="AD309" s="125"/>
      <c r="AE309" s="125"/>
      <c r="AF309" s="125"/>
      <c r="AG309" s="125"/>
      <c r="AH309" s="125"/>
      <c r="AI309" s="125"/>
      <c r="AJ309" s="125"/>
      <c r="AK309" s="125"/>
      <c r="AL309" s="125"/>
      <c r="AM309" s="125"/>
      <c r="AN309" s="125"/>
      <c r="AO309" s="125"/>
      <c r="AP309" s="125"/>
      <c r="AQ309" s="125"/>
      <c r="AR309" s="125"/>
      <c r="AS309" s="125"/>
      <c r="AT309" s="125"/>
      <c r="AU309" s="125"/>
      <c r="AV309" s="125"/>
      <c r="AW309" s="125"/>
    </row>
    <row r="310" spans="1:49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5"/>
      <c r="AL310" s="125"/>
      <c r="AM310" s="125"/>
      <c r="AN310" s="125"/>
      <c r="AO310" s="125"/>
      <c r="AP310" s="125"/>
      <c r="AQ310" s="125"/>
      <c r="AR310" s="125"/>
      <c r="AS310" s="125"/>
      <c r="AT310" s="125"/>
      <c r="AU310" s="125"/>
      <c r="AV310" s="125"/>
      <c r="AW310" s="125"/>
    </row>
    <row r="311" spans="1:49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  <c r="AC311" s="125"/>
      <c r="AD311" s="125"/>
      <c r="AE311" s="125"/>
      <c r="AF311" s="125"/>
      <c r="AG311" s="125"/>
      <c r="AH311" s="125"/>
      <c r="AI311" s="125"/>
      <c r="AJ311" s="125"/>
      <c r="AK311" s="125"/>
      <c r="AL311" s="125"/>
      <c r="AM311" s="125"/>
      <c r="AN311" s="125"/>
      <c r="AO311" s="125"/>
      <c r="AP311" s="125"/>
      <c r="AQ311" s="125"/>
      <c r="AR311" s="125"/>
      <c r="AS311" s="125"/>
      <c r="AT311" s="125"/>
      <c r="AU311" s="125"/>
      <c r="AV311" s="125"/>
      <c r="AW311" s="125"/>
    </row>
    <row r="312" spans="1:49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5"/>
      <c r="AL312" s="125"/>
      <c r="AM312" s="125"/>
      <c r="AN312" s="125"/>
      <c r="AO312" s="125"/>
      <c r="AP312" s="125"/>
      <c r="AQ312" s="125"/>
      <c r="AR312" s="125"/>
      <c r="AS312" s="125"/>
      <c r="AT312" s="125"/>
      <c r="AU312" s="125"/>
      <c r="AV312" s="125"/>
      <c r="AW312" s="125"/>
    </row>
    <row r="313" spans="1:49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  <c r="AC313" s="125"/>
      <c r="AD313" s="125"/>
      <c r="AE313" s="125"/>
      <c r="AF313" s="125"/>
      <c r="AG313" s="125"/>
      <c r="AH313" s="125"/>
      <c r="AI313" s="125"/>
      <c r="AJ313" s="125"/>
      <c r="AK313" s="125"/>
      <c r="AL313" s="125"/>
      <c r="AM313" s="125"/>
      <c r="AN313" s="125"/>
      <c r="AO313" s="125"/>
      <c r="AP313" s="125"/>
      <c r="AQ313" s="125"/>
      <c r="AR313" s="125"/>
      <c r="AS313" s="125"/>
      <c r="AT313" s="125"/>
      <c r="AU313" s="125"/>
      <c r="AV313" s="125"/>
      <c r="AW313" s="125"/>
    </row>
    <row r="314" spans="1:49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5"/>
      <c r="AL314" s="125"/>
      <c r="AM314" s="125"/>
      <c r="AN314" s="125"/>
      <c r="AO314" s="125"/>
      <c r="AP314" s="125"/>
      <c r="AQ314" s="125"/>
      <c r="AR314" s="125"/>
      <c r="AS314" s="125"/>
      <c r="AT314" s="125"/>
      <c r="AU314" s="125"/>
      <c r="AV314" s="125"/>
      <c r="AW314" s="125"/>
    </row>
    <row r="315" spans="1:49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  <c r="AC315" s="125"/>
      <c r="AD315" s="125"/>
      <c r="AE315" s="125"/>
      <c r="AF315" s="125"/>
      <c r="AG315" s="125"/>
      <c r="AH315" s="125"/>
      <c r="AI315" s="125"/>
      <c r="AJ315" s="125"/>
      <c r="AK315" s="125"/>
      <c r="AL315" s="125"/>
      <c r="AM315" s="125"/>
      <c r="AN315" s="125"/>
      <c r="AO315" s="125"/>
      <c r="AP315" s="125"/>
      <c r="AQ315" s="125"/>
      <c r="AR315" s="125"/>
      <c r="AS315" s="125"/>
      <c r="AT315" s="125"/>
      <c r="AU315" s="125"/>
      <c r="AV315" s="125"/>
      <c r="AW315" s="125"/>
    </row>
    <row r="316" spans="1:49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5"/>
      <c r="AL316" s="125"/>
      <c r="AM316" s="125"/>
      <c r="AN316" s="125"/>
      <c r="AO316" s="125"/>
      <c r="AP316" s="125"/>
      <c r="AQ316" s="125"/>
      <c r="AR316" s="125"/>
      <c r="AS316" s="125"/>
      <c r="AT316" s="125"/>
      <c r="AU316" s="125"/>
      <c r="AV316" s="125"/>
      <c r="AW316" s="125"/>
    </row>
    <row r="317" spans="1:49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  <c r="AE317" s="125"/>
      <c r="AF317" s="125"/>
      <c r="AG317" s="125"/>
      <c r="AH317" s="125"/>
      <c r="AI317" s="125"/>
      <c r="AJ317" s="125"/>
      <c r="AK317" s="125"/>
      <c r="AL317" s="125"/>
      <c r="AM317" s="125"/>
      <c r="AN317" s="125"/>
      <c r="AO317" s="125"/>
      <c r="AP317" s="125"/>
      <c r="AQ317" s="125"/>
      <c r="AR317" s="125"/>
      <c r="AS317" s="125"/>
      <c r="AT317" s="125"/>
      <c r="AU317" s="125"/>
      <c r="AV317" s="125"/>
      <c r="AW317" s="125"/>
    </row>
    <row r="318" spans="1:49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5"/>
      <c r="AL318" s="125"/>
      <c r="AM318" s="125"/>
      <c r="AN318" s="125"/>
      <c r="AO318" s="125"/>
      <c r="AP318" s="125"/>
      <c r="AQ318" s="125"/>
      <c r="AR318" s="125"/>
      <c r="AS318" s="125"/>
      <c r="AT318" s="125"/>
      <c r="AU318" s="125"/>
      <c r="AV318" s="125"/>
      <c r="AW318" s="125"/>
    </row>
    <row r="319" spans="1:49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125"/>
      <c r="AF319" s="125"/>
      <c r="AG319" s="125"/>
      <c r="AH319" s="125"/>
      <c r="AI319" s="125"/>
      <c r="AJ319" s="125"/>
      <c r="AK319" s="125"/>
      <c r="AL319" s="125"/>
      <c r="AM319" s="125"/>
      <c r="AN319" s="125"/>
      <c r="AO319" s="125"/>
      <c r="AP319" s="125"/>
      <c r="AQ319" s="125"/>
      <c r="AR319" s="125"/>
      <c r="AS319" s="125"/>
      <c r="AT319" s="125"/>
      <c r="AU319" s="125"/>
      <c r="AV319" s="125"/>
      <c r="AW319" s="125"/>
    </row>
    <row r="320" spans="1:49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5"/>
      <c r="AL320" s="125"/>
      <c r="AM320" s="125"/>
      <c r="AN320" s="125"/>
      <c r="AO320" s="125"/>
      <c r="AP320" s="125"/>
      <c r="AQ320" s="125"/>
      <c r="AR320" s="125"/>
      <c r="AS320" s="125"/>
      <c r="AT320" s="125"/>
      <c r="AU320" s="125"/>
      <c r="AV320" s="125"/>
      <c r="AW320" s="125"/>
    </row>
    <row r="321" spans="1:49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125"/>
      <c r="AF321" s="125"/>
      <c r="AG321" s="125"/>
      <c r="AH321" s="125"/>
      <c r="AI321" s="125"/>
      <c r="AJ321" s="125"/>
      <c r="AK321" s="125"/>
      <c r="AL321" s="125"/>
      <c r="AM321" s="125"/>
      <c r="AN321" s="125"/>
      <c r="AO321" s="125"/>
      <c r="AP321" s="125"/>
      <c r="AQ321" s="125"/>
      <c r="AR321" s="125"/>
      <c r="AS321" s="125"/>
      <c r="AT321" s="125"/>
      <c r="AU321" s="125"/>
      <c r="AV321" s="125"/>
      <c r="AW321" s="125"/>
    </row>
    <row r="322" spans="1:49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5"/>
      <c r="AL322" s="125"/>
      <c r="AM322" s="125"/>
      <c r="AN322" s="125"/>
      <c r="AO322" s="125"/>
      <c r="AP322" s="125"/>
      <c r="AQ322" s="125"/>
      <c r="AR322" s="125"/>
      <c r="AS322" s="125"/>
      <c r="AT322" s="125"/>
      <c r="AU322" s="125"/>
      <c r="AV322" s="125"/>
      <c r="AW322" s="125"/>
    </row>
    <row r="323" spans="1:49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125"/>
      <c r="AF323" s="125"/>
      <c r="AG323" s="125"/>
      <c r="AH323" s="125"/>
      <c r="AI323" s="125"/>
      <c r="AJ323" s="125"/>
      <c r="AK323" s="125"/>
      <c r="AL323" s="125"/>
      <c r="AM323" s="125"/>
      <c r="AN323" s="125"/>
      <c r="AO323" s="125"/>
      <c r="AP323" s="125"/>
      <c r="AQ323" s="125"/>
      <c r="AR323" s="125"/>
      <c r="AS323" s="125"/>
      <c r="AT323" s="125"/>
      <c r="AU323" s="125"/>
      <c r="AV323" s="125"/>
      <c r="AW323" s="125"/>
    </row>
    <row r="324" spans="1:49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5"/>
      <c r="AL324" s="125"/>
      <c r="AM324" s="125"/>
      <c r="AN324" s="125"/>
      <c r="AO324" s="125"/>
      <c r="AP324" s="125"/>
      <c r="AQ324" s="125"/>
      <c r="AR324" s="125"/>
      <c r="AS324" s="125"/>
      <c r="AT324" s="125"/>
      <c r="AU324" s="125"/>
      <c r="AV324" s="125"/>
      <c r="AW324" s="125"/>
    </row>
    <row r="325" spans="1:49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125"/>
      <c r="AF325" s="125"/>
      <c r="AG325" s="125"/>
      <c r="AH325" s="125"/>
      <c r="AI325" s="125"/>
      <c r="AJ325" s="125"/>
      <c r="AK325" s="125"/>
      <c r="AL325" s="125"/>
      <c r="AM325" s="125"/>
      <c r="AN325" s="125"/>
      <c r="AO325" s="125"/>
      <c r="AP325" s="125"/>
      <c r="AQ325" s="125"/>
      <c r="AR325" s="125"/>
      <c r="AS325" s="125"/>
      <c r="AT325" s="125"/>
      <c r="AU325" s="125"/>
      <c r="AV325" s="125"/>
      <c r="AW325" s="125"/>
    </row>
    <row r="326" spans="1:49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5"/>
      <c r="AL326" s="125"/>
      <c r="AM326" s="125"/>
      <c r="AN326" s="125"/>
      <c r="AO326" s="125"/>
      <c r="AP326" s="125"/>
      <c r="AQ326" s="125"/>
      <c r="AR326" s="125"/>
      <c r="AS326" s="125"/>
      <c r="AT326" s="125"/>
      <c r="AU326" s="125"/>
      <c r="AV326" s="125"/>
      <c r="AW326" s="125"/>
    </row>
    <row r="327" spans="1:49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125"/>
      <c r="AF327" s="125"/>
      <c r="AG327" s="125"/>
      <c r="AH327" s="125"/>
      <c r="AI327" s="125"/>
      <c r="AJ327" s="125"/>
      <c r="AK327" s="125"/>
      <c r="AL327" s="125"/>
      <c r="AM327" s="125"/>
      <c r="AN327" s="125"/>
      <c r="AO327" s="125"/>
      <c r="AP327" s="125"/>
      <c r="AQ327" s="125"/>
      <c r="AR327" s="125"/>
      <c r="AS327" s="125"/>
      <c r="AT327" s="125"/>
      <c r="AU327" s="125"/>
      <c r="AV327" s="125"/>
      <c r="AW327" s="125"/>
    </row>
    <row r="328" spans="1:49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N328" s="125"/>
      <c r="AO328" s="125"/>
      <c r="AP328" s="125"/>
      <c r="AQ328" s="125"/>
      <c r="AR328" s="125"/>
      <c r="AS328" s="125"/>
      <c r="AT328" s="125"/>
      <c r="AU328" s="125"/>
      <c r="AV328" s="125"/>
      <c r="AW328" s="125"/>
    </row>
    <row r="329" spans="1:49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  <c r="AP329" s="125"/>
      <c r="AQ329" s="125"/>
      <c r="AR329" s="125"/>
      <c r="AS329" s="125"/>
      <c r="AT329" s="125"/>
      <c r="AU329" s="125"/>
      <c r="AV329" s="125"/>
      <c r="AW329" s="125"/>
    </row>
    <row r="330" spans="1:49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  <c r="AP330" s="125"/>
      <c r="AQ330" s="125"/>
      <c r="AR330" s="125"/>
      <c r="AS330" s="125"/>
      <c r="AT330" s="125"/>
      <c r="AU330" s="125"/>
      <c r="AV330" s="125"/>
      <c r="AW330" s="125"/>
    </row>
    <row r="331" spans="1:49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  <c r="AC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N331" s="125"/>
      <c r="AO331" s="125"/>
      <c r="AP331" s="125"/>
      <c r="AQ331" s="125"/>
      <c r="AR331" s="125"/>
      <c r="AS331" s="125"/>
      <c r="AT331" s="125"/>
      <c r="AU331" s="125"/>
      <c r="AV331" s="125"/>
      <c r="AW331" s="125"/>
    </row>
    <row r="332" spans="1:49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</row>
    <row r="333" spans="1:49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A333" s="125"/>
      <c r="AB333" s="125"/>
      <c r="AC333" s="125"/>
      <c r="AD333" s="125"/>
      <c r="AE333" s="125"/>
      <c r="AF333" s="125"/>
      <c r="AG333" s="125"/>
      <c r="AH333" s="125"/>
      <c r="AI333" s="125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</row>
    <row r="334" spans="1:49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5"/>
      <c r="AL334" s="125"/>
      <c r="AM334" s="125"/>
      <c r="AN334" s="125"/>
      <c r="AO334" s="125"/>
      <c r="AP334" s="125"/>
      <c r="AQ334" s="125"/>
      <c r="AR334" s="125"/>
      <c r="AS334" s="125"/>
      <c r="AT334" s="125"/>
      <c r="AU334" s="125"/>
      <c r="AV334" s="125"/>
      <c r="AW334" s="125"/>
    </row>
    <row r="335" spans="1:49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A335" s="125"/>
      <c r="AB335" s="125"/>
      <c r="AC335" s="125"/>
      <c r="AD335" s="125"/>
      <c r="AE335" s="125"/>
      <c r="AF335" s="125"/>
      <c r="AG335" s="125"/>
      <c r="AH335" s="125"/>
      <c r="AI335" s="125"/>
      <c r="AJ335" s="125"/>
      <c r="AK335" s="125"/>
      <c r="AL335" s="125"/>
      <c r="AM335" s="125"/>
      <c r="AN335" s="125"/>
      <c r="AO335" s="125"/>
      <c r="AP335" s="125"/>
      <c r="AQ335" s="125"/>
      <c r="AR335" s="125"/>
      <c r="AS335" s="125"/>
      <c r="AT335" s="125"/>
      <c r="AU335" s="125"/>
      <c r="AV335" s="125"/>
      <c r="AW335" s="125"/>
    </row>
    <row r="336" spans="1:49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5"/>
      <c r="AL336" s="125"/>
      <c r="AM336" s="125"/>
      <c r="AN336" s="125"/>
      <c r="AO336" s="125"/>
      <c r="AP336" s="125"/>
      <c r="AQ336" s="125"/>
      <c r="AR336" s="125"/>
      <c r="AS336" s="125"/>
      <c r="AT336" s="125"/>
      <c r="AU336" s="125"/>
      <c r="AV336" s="125"/>
      <c r="AW336" s="125"/>
    </row>
    <row r="337" spans="1:49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  <c r="AC337" s="125"/>
      <c r="AD337" s="125"/>
      <c r="AE337" s="125"/>
      <c r="AF337" s="125"/>
      <c r="AG337" s="125"/>
      <c r="AH337" s="125"/>
      <c r="AI337" s="125"/>
      <c r="AJ337" s="125"/>
      <c r="AK337" s="125"/>
      <c r="AL337" s="125"/>
      <c r="AM337" s="125"/>
      <c r="AN337" s="125"/>
      <c r="AO337" s="125"/>
      <c r="AP337" s="125"/>
      <c r="AQ337" s="125"/>
      <c r="AR337" s="125"/>
      <c r="AS337" s="125"/>
      <c r="AT337" s="125"/>
      <c r="AU337" s="125"/>
      <c r="AV337" s="125"/>
      <c r="AW337" s="125"/>
    </row>
    <row r="338" spans="1:49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5"/>
      <c r="AL338" s="125"/>
      <c r="AM338" s="125"/>
      <c r="AN338" s="125"/>
      <c r="AO338" s="125"/>
      <c r="AP338" s="125"/>
      <c r="AQ338" s="125"/>
      <c r="AR338" s="125"/>
      <c r="AS338" s="125"/>
      <c r="AT338" s="125"/>
      <c r="AU338" s="125"/>
      <c r="AV338" s="125"/>
      <c r="AW338" s="125"/>
    </row>
    <row r="339" spans="1:49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A339" s="125"/>
      <c r="AB339" s="125"/>
      <c r="AC339" s="125"/>
      <c r="AD339" s="125"/>
      <c r="AE339" s="125"/>
      <c r="AF339" s="125"/>
      <c r="AG339" s="125"/>
      <c r="AH339" s="125"/>
      <c r="AI339" s="125"/>
      <c r="AJ339" s="125"/>
      <c r="AK339" s="125"/>
      <c r="AL339" s="125"/>
      <c r="AM339" s="125"/>
      <c r="AN339" s="125"/>
      <c r="AO339" s="125"/>
      <c r="AP339" s="125"/>
      <c r="AQ339" s="125"/>
      <c r="AR339" s="125"/>
      <c r="AS339" s="125"/>
      <c r="AT339" s="125"/>
      <c r="AU339" s="125"/>
      <c r="AV339" s="125"/>
      <c r="AW339" s="125"/>
    </row>
    <row r="340" spans="1:49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5"/>
      <c r="AL340" s="125"/>
      <c r="AM340" s="125"/>
      <c r="AN340" s="125"/>
      <c r="AO340" s="125"/>
      <c r="AP340" s="125"/>
      <c r="AQ340" s="125"/>
      <c r="AR340" s="125"/>
      <c r="AS340" s="125"/>
      <c r="AT340" s="125"/>
      <c r="AU340" s="125"/>
      <c r="AV340" s="125"/>
      <c r="AW340" s="125"/>
    </row>
    <row r="341" spans="1:49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A341" s="125"/>
      <c r="AB341" s="125"/>
      <c r="AC341" s="125"/>
      <c r="AD341" s="125"/>
      <c r="AE341" s="125"/>
      <c r="AF341" s="125"/>
      <c r="AG341" s="125"/>
      <c r="AH341" s="125"/>
      <c r="AI341" s="125"/>
      <c r="AJ341" s="125"/>
      <c r="AK341" s="125"/>
      <c r="AL341" s="125"/>
      <c r="AM341" s="125"/>
      <c r="AN341" s="125"/>
      <c r="AO341" s="125"/>
      <c r="AP341" s="125"/>
      <c r="AQ341" s="125"/>
      <c r="AR341" s="125"/>
      <c r="AS341" s="125"/>
      <c r="AT341" s="125"/>
      <c r="AU341" s="125"/>
      <c r="AV341" s="125"/>
      <c r="AW341" s="125"/>
    </row>
    <row r="342" spans="1:49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5"/>
      <c r="AT342" s="125"/>
      <c r="AU342" s="125"/>
      <c r="AV342" s="125"/>
      <c r="AW342" s="125"/>
    </row>
    <row r="343" spans="1:49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  <c r="AC343" s="125"/>
      <c r="AD343" s="125"/>
      <c r="AE343" s="125"/>
      <c r="AF343" s="125"/>
      <c r="AG343" s="125"/>
      <c r="AH343" s="125"/>
      <c r="AI343" s="125"/>
      <c r="AJ343" s="125"/>
      <c r="AK343" s="125"/>
      <c r="AL343" s="125"/>
      <c r="AM343" s="125"/>
      <c r="AN343" s="125"/>
      <c r="AO343" s="125"/>
      <c r="AP343" s="125"/>
      <c r="AQ343" s="125"/>
      <c r="AR343" s="125"/>
      <c r="AS343" s="125"/>
      <c r="AT343" s="125"/>
      <c r="AU343" s="125"/>
      <c r="AV343" s="125"/>
      <c r="AW343" s="125"/>
    </row>
    <row r="344" spans="1:49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N344" s="125"/>
      <c r="AO344" s="125"/>
      <c r="AP344" s="125"/>
      <c r="AQ344" s="125"/>
      <c r="AR344" s="125"/>
      <c r="AS344" s="125"/>
      <c r="AT344" s="125"/>
      <c r="AU344" s="125"/>
      <c r="AV344" s="125"/>
      <c r="AW344" s="125"/>
    </row>
    <row r="345" spans="1:49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  <c r="AC345" s="125"/>
      <c r="AD345" s="125"/>
      <c r="AE345" s="125"/>
      <c r="AF345" s="125"/>
      <c r="AG345" s="125"/>
      <c r="AH345" s="125"/>
      <c r="AI345" s="125"/>
      <c r="AJ345" s="125"/>
      <c r="AK345" s="125"/>
      <c r="AL345" s="125"/>
      <c r="AM345" s="125"/>
      <c r="AN345" s="125"/>
      <c r="AO345" s="125"/>
      <c r="AP345" s="125"/>
      <c r="AQ345" s="125"/>
      <c r="AR345" s="125"/>
      <c r="AS345" s="125"/>
      <c r="AT345" s="125"/>
      <c r="AU345" s="125"/>
      <c r="AV345" s="125"/>
      <c r="AW345" s="125"/>
    </row>
    <row r="346" spans="1:49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N346" s="125"/>
      <c r="AO346" s="125"/>
      <c r="AP346" s="125"/>
      <c r="AQ346" s="125"/>
      <c r="AR346" s="125"/>
      <c r="AS346" s="125"/>
      <c r="AT346" s="125"/>
      <c r="AU346" s="125"/>
      <c r="AV346" s="125"/>
      <c r="AW346" s="125"/>
    </row>
    <row r="347" spans="1:49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125"/>
      <c r="AF347" s="125"/>
      <c r="AG347" s="125"/>
      <c r="AH347" s="125"/>
      <c r="AI347" s="125"/>
      <c r="AJ347" s="125"/>
      <c r="AK347" s="125"/>
      <c r="AL347" s="125"/>
      <c r="AM347" s="125"/>
      <c r="AN347" s="125"/>
      <c r="AO347" s="125"/>
      <c r="AP347" s="125"/>
      <c r="AQ347" s="125"/>
      <c r="AR347" s="125"/>
      <c r="AS347" s="125"/>
      <c r="AT347" s="125"/>
      <c r="AU347" s="125"/>
      <c r="AV347" s="125"/>
      <c r="AW347" s="125"/>
    </row>
    <row r="348" spans="1:49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125"/>
      <c r="AF348" s="125"/>
      <c r="AG348" s="125"/>
      <c r="AH348" s="125"/>
      <c r="AI348" s="125"/>
      <c r="AJ348" s="125"/>
      <c r="AK348" s="125"/>
      <c r="AL348" s="125"/>
      <c r="AM348" s="125"/>
      <c r="AN348" s="125"/>
      <c r="AO348" s="125"/>
      <c r="AP348" s="125"/>
      <c r="AQ348" s="125"/>
      <c r="AR348" s="125"/>
      <c r="AS348" s="125"/>
      <c r="AT348" s="125"/>
      <c r="AU348" s="125"/>
      <c r="AV348" s="125"/>
      <c r="AW348" s="125"/>
    </row>
    <row r="349" spans="1:49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5"/>
      <c r="AL349" s="125"/>
      <c r="AM349" s="125"/>
      <c r="AN349" s="125"/>
      <c r="AO349" s="125"/>
      <c r="AP349" s="125"/>
      <c r="AQ349" s="125"/>
      <c r="AR349" s="125"/>
      <c r="AS349" s="125"/>
      <c r="AT349" s="125"/>
      <c r="AU349" s="125"/>
      <c r="AV349" s="125"/>
      <c r="AW349" s="125"/>
    </row>
    <row r="350" spans="1:49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  <c r="AA350" s="125"/>
      <c r="AB350" s="125"/>
      <c r="AC350" s="125"/>
      <c r="AD350" s="125"/>
      <c r="AE350" s="125"/>
      <c r="AF350" s="125"/>
      <c r="AG350" s="125"/>
      <c r="AH350" s="125"/>
      <c r="AI350" s="125"/>
      <c r="AJ350" s="125"/>
      <c r="AK350" s="125"/>
      <c r="AL350" s="125"/>
      <c r="AM350" s="125"/>
      <c r="AN350" s="125"/>
      <c r="AO350" s="125"/>
      <c r="AP350" s="125"/>
      <c r="AQ350" s="125"/>
      <c r="AR350" s="125"/>
      <c r="AS350" s="125"/>
      <c r="AT350" s="125"/>
      <c r="AU350" s="125"/>
      <c r="AV350" s="125"/>
      <c r="AW350" s="125"/>
    </row>
    <row r="351" spans="1:49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5"/>
      <c r="AL351" s="125"/>
      <c r="AM351" s="125"/>
      <c r="AN351" s="125"/>
      <c r="AO351" s="125"/>
      <c r="AP351" s="125"/>
      <c r="AQ351" s="125"/>
      <c r="AR351" s="125"/>
      <c r="AS351" s="125"/>
      <c r="AT351" s="125"/>
      <c r="AU351" s="125"/>
      <c r="AV351" s="125"/>
      <c r="AW351" s="125"/>
    </row>
    <row r="352" spans="1:49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  <c r="AB352" s="125"/>
      <c r="AC352" s="125"/>
      <c r="AD352" s="125"/>
      <c r="AE352" s="125"/>
      <c r="AF352" s="125"/>
      <c r="AG352" s="125"/>
      <c r="AH352" s="125"/>
      <c r="AI352" s="125"/>
      <c r="AJ352" s="125"/>
      <c r="AK352" s="125"/>
      <c r="AL352" s="125"/>
      <c r="AM352" s="125"/>
      <c r="AN352" s="125"/>
      <c r="AO352" s="125"/>
      <c r="AP352" s="125"/>
      <c r="AQ352" s="125"/>
      <c r="AR352" s="125"/>
      <c r="AS352" s="125"/>
      <c r="AT352" s="125"/>
      <c r="AU352" s="125"/>
      <c r="AV352" s="125"/>
      <c r="AW352" s="125"/>
    </row>
    <row r="353" spans="1:49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5"/>
      <c r="AL353" s="125"/>
      <c r="AM353" s="125"/>
      <c r="AN353" s="125"/>
      <c r="AO353" s="125"/>
      <c r="AP353" s="125"/>
      <c r="AQ353" s="125"/>
      <c r="AR353" s="125"/>
      <c r="AS353" s="125"/>
      <c r="AT353" s="125"/>
      <c r="AU353" s="125"/>
      <c r="AV353" s="125"/>
      <c r="AW353" s="125"/>
    </row>
    <row r="354" spans="1:49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A354" s="125"/>
      <c r="AB354" s="125"/>
      <c r="AC354" s="125"/>
      <c r="AD354" s="125"/>
      <c r="AE354" s="125"/>
      <c r="AF354" s="125"/>
      <c r="AG354" s="125"/>
      <c r="AH354" s="125"/>
      <c r="AI354" s="125"/>
      <c r="AJ354" s="125"/>
      <c r="AK354" s="125"/>
      <c r="AL354" s="125"/>
      <c r="AM354" s="125"/>
      <c r="AN354" s="125"/>
      <c r="AO354" s="125"/>
      <c r="AP354" s="125"/>
      <c r="AQ354" s="125"/>
      <c r="AR354" s="125"/>
      <c r="AS354" s="125"/>
      <c r="AT354" s="125"/>
      <c r="AU354" s="125"/>
      <c r="AV354" s="125"/>
      <c r="AW354" s="125"/>
    </row>
    <row r="355" spans="1:49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A355" s="125"/>
      <c r="AB355" s="125"/>
      <c r="AC355" s="125"/>
      <c r="AD355" s="125"/>
      <c r="AE355" s="125"/>
      <c r="AF355" s="125"/>
      <c r="AG355" s="125"/>
      <c r="AH355" s="125"/>
      <c r="AI355" s="125"/>
      <c r="AJ355" s="125"/>
      <c r="AK355" s="125"/>
      <c r="AL355" s="125"/>
      <c r="AM355" s="125"/>
      <c r="AN355" s="125"/>
      <c r="AO355" s="125"/>
      <c r="AP355" s="125"/>
      <c r="AQ355" s="125"/>
      <c r="AR355" s="125"/>
      <c r="AS355" s="125"/>
      <c r="AT355" s="125"/>
      <c r="AU355" s="125"/>
      <c r="AV355" s="125"/>
      <c r="AW355" s="125"/>
    </row>
    <row r="356" spans="1:49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  <c r="AC356" s="125"/>
      <c r="AD356" s="125"/>
      <c r="AE356" s="125"/>
      <c r="AF356" s="125"/>
      <c r="AG356" s="125"/>
      <c r="AH356" s="125"/>
      <c r="AI356" s="125"/>
      <c r="AJ356" s="125"/>
      <c r="AK356" s="125"/>
      <c r="AL356" s="125"/>
      <c r="AM356" s="125"/>
      <c r="AN356" s="125"/>
      <c r="AO356" s="125"/>
      <c r="AP356" s="125"/>
      <c r="AQ356" s="125"/>
      <c r="AR356" s="125"/>
      <c r="AS356" s="125"/>
      <c r="AT356" s="125"/>
      <c r="AU356" s="125"/>
      <c r="AV356" s="125"/>
      <c r="AW356" s="125"/>
    </row>
    <row r="357" spans="1:49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  <c r="AC357" s="125"/>
      <c r="AD357" s="125"/>
      <c r="AE357" s="125"/>
      <c r="AF357" s="125"/>
      <c r="AG357" s="125"/>
      <c r="AH357" s="125"/>
      <c r="AI357" s="125"/>
      <c r="AJ357" s="125"/>
      <c r="AK357" s="125"/>
      <c r="AL357" s="125"/>
      <c r="AM357" s="125"/>
      <c r="AN357" s="125"/>
      <c r="AO357" s="125"/>
      <c r="AP357" s="125"/>
      <c r="AQ357" s="125"/>
      <c r="AR357" s="125"/>
      <c r="AS357" s="125"/>
      <c r="AT357" s="125"/>
      <c r="AU357" s="125"/>
      <c r="AV357" s="125"/>
      <c r="AW357" s="125"/>
    </row>
    <row r="358" spans="1:49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A358" s="125"/>
      <c r="AB358" s="125"/>
      <c r="AC358" s="125"/>
      <c r="AD358" s="125"/>
      <c r="AE358" s="125"/>
      <c r="AF358" s="125"/>
      <c r="AG358" s="125"/>
      <c r="AH358" s="125"/>
      <c r="AI358" s="125"/>
      <c r="AJ358" s="125"/>
      <c r="AK358" s="125"/>
      <c r="AL358" s="125"/>
      <c r="AM358" s="125"/>
      <c r="AN358" s="125"/>
      <c r="AO358" s="125"/>
      <c r="AP358" s="125"/>
      <c r="AQ358" s="125"/>
      <c r="AR358" s="125"/>
      <c r="AS358" s="125"/>
      <c r="AT358" s="125"/>
      <c r="AU358" s="125"/>
      <c r="AV358" s="125"/>
      <c r="AW358" s="125"/>
    </row>
    <row r="359" spans="1:49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A359" s="125"/>
      <c r="AB359" s="125"/>
      <c r="AC359" s="125"/>
      <c r="AD359" s="125"/>
      <c r="AE359" s="125"/>
      <c r="AF359" s="125"/>
      <c r="AG359" s="125"/>
      <c r="AH359" s="125"/>
      <c r="AI359" s="125"/>
      <c r="AJ359" s="125"/>
      <c r="AK359" s="125"/>
      <c r="AL359" s="125"/>
      <c r="AM359" s="125"/>
      <c r="AN359" s="125"/>
      <c r="AO359" s="125"/>
      <c r="AP359" s="125"/>
      <c r="AQ359" s="125"/>
      <c r="AR359" s="125"/>
      <c r="AS359" s="125"/>
      <c r="AT359" s="125"/>
      <c r="AU359" s="125"/>
      <c r="AV359" s="125"/>
      <c r="AW359" s="125"/>
    </row>
    <row r="360" spans="1:49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  <c r="AC360" s="125"/>
      <c r="AD360" s="125"/>
      <c r="AE360" s="125"/>
      <c r="AF360" s="125"/>
      <c r="AG360" s="125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</row>
    <row r="361" spans="1:49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  <c r="AA361" s="125"/>
      <c r="AB361" s="125"/>
      <c r="AC361" s="125"/>
      <c r="AD361" s="125"/>
      <c r="AE361" s="125"/>
      <c r="AF361" s="125"/>
      <c r="AG361" s="125"/>
      <c r="AH361" s="125"/>
      <c r="AI361" s="125"/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</row>
    <row r="362" spans="1:49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  <c r="AA362" s="125"/>
      <c r="AB362" s="125"/>
      <c r="AC362" s="125"/>
      <c r="AD362" s="125"/>
      <c r="AE362" s="125"/>
      <c r="AF362" s="125"/>
      <c r="AG362" s="125"/>
      <c r="AH362" s="125"/>
      <c r="AI362" s="125"/>
      <c r="AJ362" s="125"/>
      <c r="AK362" s="125"/>
      <c r="AL362" s="125"/>
      <c r="AM362" s="125"/>
      <c r="AN362" s="125"/>
      <c r="AO362" s="125"/>
      <c r="AP362" s="125"/>
      <c r="AQ362" s="125"/>
      <c r="AR362" s="125"/>
      <c r="AS362" s="125"/>
      <c r="AT362" s="125"/>
      <c r="AU362" s="125"/>
      <c r="AV362" s="125"/>
      <c r="AW362" s="125"/>
    </row>
    <row r="363" spans="1:49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A363" s="125"/>
      <c r="AB363" s="125"/>
      <c r="AC363" s="125"/>
      <c r="AD363" s="125"/>
      <c r="AE363" s="125"/>
      <c r="AF363" s="125"/>
      <c r="AG363" s="125"/>
      <c r="AH363" s="125"/>
      <c r="AI363" s="125"/>
      <c r="AJ363" s="125"/>
      <c r="AK363" s="125"/>
      <c r="AL363" s="125"/>
      <c r="AM363" s="125"/>
      <c r="AN363" s="125"/>
      <c r="AO363" s="125"/>
      <c r="AP363" s="125"/>
      <c r="AQ363" s="125"/>
      <c r="AR363" s="125"/>
      <c r="AS363" s="125"/>
      <c r="AT363" s="125"/>
      <c r="AU363" s="125"/>
      <c r="AV363" s="125"/>
      <c r="AW363" s="125"/>
    </row>
    <row r="364" spans="1:49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A364" s="125"/>
      <c r="AB364" s="125"/>
      <c r="AC364" s="125"/>
      <c r="AD364" s="125"/>
      <c r="AE364" s="125"/>
      <c r="AF364" s="125"/>
      <c r="AG364" s="125"/>
      <c r="AH364" s="125"/>
      <c r="AI364" s="125"/>
      <c r="AJ364" s="125"/>
      <c r="AK364" s="125"/>
      <c r="AL364" s="125"/>
      <c r="AM364" s="125"/>
      <c r="AN364" s="125"/>
      <c r="AO364" s="125"/>
      <c r="AP364" s="125"/>
      <c r="AQ364" s="125"/>
      <c r="AR364" s="125"/>
      <c r="AS364" s="125"/>
      <c r="AT364" s="125"/>
      <c r="AU364" s="125"/>
      <c r="AV364" s="125"/>
      <c r="AW364" s="125"/>
    </row>
    <row r="365" spans="1:49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  <c r="AA365" s="125"/>
      <c r="AB365" s="125"/>
      <c r="AC365" s="125"/>
      <c r="AD365" s="125"/>
      <c r="AE365" s="125"/>
      <c r="AF365" s="125"/>
      <c r="AG365" s="125"/>
      <c r="AH365" s="125"/>
      <c r="AI365" s="125"/>
      <c r="AJ365" s="125"/>
      <c r="AK365" s="125"/>
      <c r="AL365" s="125"/>
      <c r="AM365" s="125"/>
      <c r="AN365" s="125"/>
      <c r="AO365" s="125"/>
      <c r="AP365" s="125"/>
      <c r="AQ365" s="125"/>
      <c r="AR365" s="125"/>
      <c r="AS365" s="125"/>
      <c r="AT365" s="125"/>
      <c r="AU365" s="125"/>
      <c r="AV365" s="125"/>
      <c r="AW365" s="125"/>
    </row>
    <row r="366" spans="1:49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A366" s="125"/>
      <c r="AB366" s="125"/>
      <c r="AC366" s="125"/>
      <c r="AD366" s="125"/>
      <c r="AE366" s="125"/>
      <c r="AF366" s="125"/>
      <c r="AG366" s="125"/>
      <c r="AH366" s="125"/>
      <c r="AI366" s="125"/>
      <c r="AJ366" s="125"/>
      <c r="AK366" s="125"/>
      <c r="AL366" s="125"/>
      <c r="AM366" s="125"/>
      <c r="AN366" s="125"/>
      <c r="AO366" s="125"/>
      <c r="AP366" s="125"/>
      <c r="AQ366" s="125"/>
      <c r="AR366" s="125"/>
      <c r="AS366" s="125"/>
      <c r="AT366" s="125"/>
      <c r="AU366" s="125"/>
      <c r="AV366" s="125"/>
      <c r="AW366" s="125"/>
    </row>
    <row r="367" spans="1:49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A367" s="125"/>
      <c r="AB367" s="125"/>
      <c r="AC367" s="125"/>
      <c r="AD367" s="125"/>
      <c r="AE367" s="125"/>
      <c r="AF367" s="125"/>
      <c r="AG367" s="125"/>
      <c r="AH367" s="125"/>
      <c r="AI367" s="125"/>
      <c r="AJ367" s="125"/>
      <c r="AK367" s="125"/>
      <c r="AL367" s="125"/>
      <c r="AM367" s="125"/>
      <c r="AN367" s="125"/>
      <c r="AO367" s="125"/>
      <c r="AP367" s="125"/>
      <c r="AQ367" s="125"/>
      <c r="AR367" s="125"/>
      <c r="AS367" s="125"/>
      <c r="AT367" s="125"/>
      <c r="AU367" s="125"/>
      <c r="AV367" s="125"/>
      <c r="AW367" s="125"/>
    </row>
    <row r="368" spans="1:49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  <c r="AB368" s="125"/>
      <c r="AC368" s="125"/>
      <c r="AD368" s="125"/>
      <c r="AE368" s="125"/>
      <c r="AF368" s="125"/>
      <c r="AG368" s="125"/>
      <c r="AH368" s="125"/>
      <c r="AI368" s="125"/>
      <c r="AJ368" s="125"/>
      <c r="AK368" s="125"/>
      <c r="AL368" s="125"/>
      <c r="AM368" s="125"/>
      <c r="AN368" s="125"/>
      <c r="AO368" s="125"/>
      <c r="AP368" s="125"/>
      <c r="AQ368" s="125"/>
      <c r="AR368" s="125"/>
      <c r="AS368" s="125"/>
      <c r="AT368" s="125"/>
      <c r="AU368" s="125"/>
      <c r="AV368" s="125"/>
      <c r="AW368" s="125"/>
    </row>
    <row r="369" spans="1:49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A369" s="125"/>
      <c r="AB369" s="125"/>
      <c r="AC369" s="125"/>
      <c r="AD369" s="125"/>
      <c r="AE369" s="125"/>
      <c r="AF369" s="125"/>
      <c r="AG369" s="125"/>
      <c r="AH369" s="125"/>
      <c r="AI369" s="125"/>
      <c r="AJ369" s="125"/>
      <c r="AK369" s="125"/>
      <c r="AL369" s="125"/>
      <c r="AM369" s="125"/>
      <c r="AN369" s="125"/>
      <c r="AO369" s="125"/>
      <c r="AP369" s="125"/>
      <c r="AQ369" s="125"/>
      <c r="AR369" s="125"/>
      <c r="AS369" s="125"/>
      <c r="AT369" s="125"/>
      <c r="AU369" s="125"/>
      <c r="AV369" s="125"/>
      <c r="AW369" s="125"/>
    </row>
    <row r="370" spans="1:49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  <c r="AC370" s="125"/>
      <c r="AD370" s="125"/>
      <c r="AE370" s="125"/>
      <c r="AF370" s="125"/>
      <c r="AG370" s="125"/>
      <c r="AH370" s="125"/>
      <c r="AI370" s="125"/>
      <c r="AJ370" s="125"/>
      <c r="AK370" s="125"/>
      <c r="AL370" s="125"/>
      <c r="AM370" s="125"/>
      <c r="AN370" s="125"/>
      <c r="AO370" s="125"/>
      <c r="AP370" s="125"/>
      <c r="AQ370" s="125"/>
      <c r="AR370" s="125"/>
      <c r="AS370" s="125"/>
      <c r="AT370" s="125"/>
      <c r="AU370" s="125"/>
      <c r="AV370" s="125"/>
      <c r="AW370" s="125"/>
    </row>
    <row r="371" spans="1:49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  <c r="AC371" s="125"/>
      <c r="AD371" s="125"/>
      <c r="AE371" s="125"/>
      <c r="AF371" s="125"/>
      <c r="AG371" s="125"/>
      <c r="AH371" s="125"/>
      <c r="AI371" s="125"/>
      <c r="AJ371" s="125"/>
      <c r="AK371" s="125"/>
      <c r="AL371" s="125"/>
      <c r="AM371" s="125"/>
      <c r="AN371" s="125"/>
      <c r="AO371" s="125"/>
      <c r="AP371" s="125"/>
      <c r="AQ371" s="125"/>
      <c r="AR371" s="125"/>
      <c r="AS371" s="125"/>
      <c r="AT371" s="125"/>
      <c r="AU371" s="125"/>
      <c r="AV371" s="125"/>
      <c r="AW371" s="125"/>
    </row>
    <row r="372" spans="1:49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  <c r="AC372" s="125"/>
      <c r="AD372" s="125"/>
      <c r="AE372" s="125"/>
      <c r="AF372" s="125"/>
      <c r="AG372" s="125"/>
      <c r="AH372" s="125"/>
      <c r="AI372" s="125"/>
      <c r="AJ372" s="125"/>
      <c r="AK372" s="125"/>
      <c r="AL372" s="125"/>
      <c r="AM372" s="125"/>
      <c r="AN372" s="125"/>
      <c r="AO372" s="125"/>
      <c r="AP372" s="125"/>
      <c r="AQ372" s="125"/>
      <c r="AR372" s="125"/>
      <c r="AS372" s="125"/>
      <c r="AT372" s="125"/>
      <c r="AU372" s="125"/>
      <c r="AV372" s="125"/>
      <c r="AW372" s="125"/>
    </row>
    <row r="373" spans="1:49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  <c r="AC373" s="125"/>
      <c r="AD373" s="125"/>
      <c r="AE373" s="125"/>
      <c r="AF373" s="125"/>
      <c r="AG373" s="125"/>
      <c r="AH373" s="125"/>
      <c r="AI373" s="125"/>
      <c r="AJ373" s="125"/>
      <c r="AK373" s="125"/>
      <c r="AL373" s="125"/>
      <c r="AM373" s="125"/>
      <c r="AN373" s="125"/>
      <c r="AO373" s="125"/>
      <c r="AP373" s="125"/>
      <c r="AQ373" s="125"/>
      <c r="AR373" s="125"/>
      <c r="AS373" s="125"/>
      <c r="AT373" s="125"/>
      <c r="AU373" s="125"/>
      <c r="AV373" s="125"/>
      <c r="AW373" s="125"/>
    </row>
    <row r="374" spans="1:49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  <c r="AA374" s="125"/>
      <c r="AB374" s="125"/>
      <c r="AC374" s="125"/>
      <c r="AD374" s="125"/>
      <c r="AE374" s="125"/>
      <c r="AF374" s="125"/>
      <c r="AG374" s="125"/>
      <c r="AH374" s="125"/>
      <c r="AI374" s="125"/>
      <c r="AJ374" s="125"/>
      <c r="AK374" s="125"/>
      <c r="AL374" s="125"/>
      <c r="AM374" s="125"/>
      <c r="AN374" s="125"/>
      <c r="AO374" s="125"/>
      <c r="AP374" s="125"/>
      <c r="AQ374" s="125"/>
      <c r="AR374" s="125"/>
      <c r="AS374" s="125"/>
      <c r="AT374" s="125"/>
      <c r="AU374" s="125"/>
      <c r="AV374" s="125"/>
      <c r="AW374" s="125"/>
    </row>
    <row r="375" spans="1:49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  <c r="AA375" s="125"/>
      <c r="AB375" s="125"/>
      <c r="AC375" s="125"/>
      <c r="AD375" s="125"/>
      <c r="AE375" s="125"/>
      <c r="AF375" s="125"/>
      <c r="AG375" s="125"/>
      <c r="AH375" s="125"/>
      <c r="AI375" s="125"/>
      <c r="AJ375" s="125"/>
      <c r="AK375" s="125"/>
      <c r="AL375" s="125"/>
      <c r="AM375" s="125"/>
      <c r="AN375" s="125"/>
      <c r="AO375" s="125"/>
      <c r="AP375" s="125"/>
      <c r="AQ375" s="125"/>
      <c r="AR375" s="125"/>
      <c r="AS375" s="125"/>
      <c r="AT375" s="125"/>
      <c r="AU375" s="125"/>
      <c r="AV375" s="125"/>
      <c r="AW375" s="125"/>
    </row>
    <row r="376" spans="1:49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A376" s="125"/>
      <c r="AB376" s="125"/>
      <c r="AC376" s="125"/>
      <c r="AD376" s="125"/>
      <c r="AE376" s="125"/>
      <c r="AF376" s="125"/>
      <c r="AG376" s="125"/>
      <c r="AH376" s="125"/>
      <c r="AI376" s="125"/>
      <c r="AJ376" s="125"/>
      <c r="AK376" s="125"/>
      <c r="AL376" s="125"/>
      <c r="AM376" s="125"/>
      <c r="AN376" s="125"/>
      <c r="AO376" s="125"/>
      <c r="AP376" s="125"/>
      <c r="AQ376" s="125"/>
      <c r="AR376" s="125"/>
      <c r="AS376" s="125"/>
      <c r="AT376" s="125"/>
      <c r="AU376" s="125"/>
      <c r="AV376" s="125"/>
      <c r="AW376" s="125"/>
    </row>
    <row r="377" spans="1:49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  <c r="AA377" s="125"/>
      <c r="AB377" s="125"/>
      <c r="AC377" s="125"/>
      <c r="AD377" s="125"/>
      <c r="AE377" s="125"/>
      <c r="AF377" s="125"/>
      <c r="AG377" s="125"/>
      <c r="AH377" s="125"/>
      <c r="AI377" s="125"/>
      <c r="AJ377" s="125"/>
      <c r="AK377" s="125"/>
      <c r="AL377" s="125"/>
      <c r="AM377" s="125"/>
      <c r="AN377" s="125"/>
      <c r="AO377" s="125"/>
      <c r="AP377" s="125"/>
      <c r="AQ377" s="125"/>
      <c r="AR377" s="125"/>
      <c r="AS377" s="125"/>
      <c r="AT377" s="125"/>
      <c r="AU377" s="125"/>
      <c r="AV377" s="125"/>
      <c r="AW377" s="125"/>
    </row>
    <row r="378" spans="1:49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125"/>
      <c r="AF378" s="125"/>
      <c r="AG378" s="125"/>
      <c r="AH378" s="125"/>
      <c r="AI378" s="125"/>
      <c r="AJ378" s="125"/>
      <c r="AK378" s="125"/>
      <c r="AL378" s="125"/>
      <c r="AM378" s="125"/>
      <c r="AN378" s="125"/>
      <c r="AO378" s="125"/>
      <c r="AP378" s="125"/>
      <c r="AQ378" s="125"/>
      <c r="AR378" s="125"/>
      <c r="AS378" s="125"/>
      <c r="AT378" s="125"/>
      <c r="AU378" s="125"/>
      <c r="AV378" s="125"/>
      <c r="AW378" s="125"/>
    </row>
    <row r="379" spans="1:49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125"/>
      <c r="AF379" s="125"/>
      <c r="AG379" s="125"/>
      <c r="AH379" s="125"/>
      <c r="AI379" s="125"/>
      <c r="AJ379" s="125"/>
      <c r="AK379" s="125"/>
      <c r="AL379" s="125"/>
      <c r="AM379" s="125"/>
      <c r="AN379" s="125"/>
      <c r="AO379" s="125"/>
      <c r="AP379" s="125"/>
      <c r="AQ379" s="125"/>
      <c r="AR379" s="125"/>
      <c r="AS379" s="125"/>
      <c r="AT379" s="125"/>
      <c r="AU379" s="125"/>
      <c r="AV379" s="125"/>
      <c r="AW379" s="125"/>
    </row>
    <row r="380" spans="1:49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125"/>
      <c r="AF380" s="125"/>
      <c r="AG380" s="125"/>
      <c r="AH380" s="125"/>
      <c r="AI380" s="125"/>
      <c r="AJ380" s="125"/>
      <c r="AK380" s="125"/>
      <c r="AL380" s="125"/>
      <c r="AM380" s="125"/>
      <c r="AN380" s="125"/>
      <c r="AO380" s="125"/>
      <c r="AP380" s="125"/>
      <c r="AQ380" s="125"/>
      <c r="AR380" s="125"/>
      <c r="AS380" s="125"/>
      <c r="AT380" s="125"/>
      <c r="AU380" s="125"/>
      <c r="AV380" s="125"/>
      <c r="AW380" s="125"/>
    </row>
    <row r="381" spans="1:49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125"/>
      <c r="AF381" s="125"/>
      <c r="AG381" s="125"/>
      <c r="AH381" s="125"/>
      <c r="AI381" s="125"/>
      <c r="AJ381" s="125"/>
      <c r="AK381" s="125"/>
      <c r="AL381" s="125"/>
      <c r="AM381" s="125"/>
      <c r="AN381" s="125"/>
      <c r="AO381" s="125"/>
      <c r="AP381" s="125"/>
      <c r="AQ381" s="125"/>
      <c r="AR381" s="125"/>
      <c r="AS381" s="125"/>
      <c r="AT381" s="125"/>
      <c r="AU381" s="125"/>
      <c r="AV381" s="125"/>
      <c r="AW381" s="125"/>
    </row>
    <row r="382" spans="1:49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125"/>
      <c r="AF382" s="125"/>
      <c r="AG382" s="125"/>
      <c r="AH382" s="125"/>
      <c r="AI382" s="125"/>
      <c r="AJ382" s="125"/>
      <c r="AK382" s="125"/>
      <c r="AL382" s="125"/>
      <c r="AM382" s="125"/>
      <c r="AN382" s="125"/>
      <c r="AO382" s="125"/>
      <c r="AP382" s="125"/>
      <c r="AQ382" s="125"/>
      <c r="AR382" s="125"/>
      <c r="AS382" s="125"/>
      <c r="AT382" s="125"/>
      <c r="AU382" s="125"/>
      <c r="AV382" s="125"/>
      <c r="AW382" s="125"/>
    </row>
    <row r="383" spans="1:49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  <c r="AA383" s="125"/>
      <c r="AB383" s="125"/>
      <c r="AC383" s="125"/>
      <c r="AD383" s="125"/>
      <c r="AE383" s="125"/>
      <c r="AF383" s="125"/>
      <c r="AG383" s="125"/>
      <c r="AH383" s="125"/>
      <c r="AI383" s="125"/>
      <c r="AJ383" s="125"/>
      <c r="AK383" s="125"/>
      <c r="AL383" s="125"/>
      <c r="AM383" s="125"/>
      <c r="AN383" s="125"/>
      <c r="AO383" s="125"/>
      <c r="AP383" s="125"/>
      <c r="AQ383" s="125"/>
      <c r="AR383" s="125"/>
      <c r="AS383" s="125"/>
      <c r="AT383" s="125"/>
      <c r="AU383" s="125"/>
      <c r="AV383" s="125"/>
      <c r="AW383" s="125"/>
    </row>
    <row r="384" spans="1:49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  <c r="AC384" s="125"/>
      <c r="AD384" s="125"/>
      <c r="AE384" s="125"/>
      <c r="AF384" s="125"/>
      <c r="AG384" s="125"/>
      <c r="AH384" s="125"/>
      <c r="AI384" s="125"/>
      <c r="AJ384" s="125"/>
      <c r="AK384" s="125"/>
      <c r="AL384" s="125"/>
      <c r="AM384" s="125"/>
      <c r="AN384" s="125"/>
      <c r="AO384" s="125"/>
      <c r="AP384" s="125"/>
      <c r="AQ384" s="125"/>
      <c r="AR384" s="125"/>
      <c r="AS384" s="125"/>
      <c r="AT384" s="125"/>
      <c r="AU384" s="125"/>
      <c r="AV384" s="125"/>
      <c r="AW384" s="125"/>
    </row>
    <row r="385" spans="1:49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  <c r="AC385" s="125"/>
      <c r="AD385" s="125"/>
      <c r="AE385" s="125"/>
      <c r="AF385" s="125"/>
      <c r="AG385" s="125"/>
      <c r="AH385" s="125"/>
      <c r="AI385" s="125"/>
      <c r="AJ385" s="125"/>
      <c r="AK385" s="125"/>
      <c r="AL385" s="125"/>
      <c r="AM385" s="125"/>
      <c r="AN385" s="125"/>
      <c r="AO385" s="125"/>
      <c r="AP385" s="125"/>
      <c r="AQ385" s="125"/>
      <c r="AR385" s="125"/>
      <c r="AS385" s="125"/>
      <c r="AT385" s="125"/>
      <c r="AU385" s="125"/>
      <c r="AV385" s="125"/>
      <c r="AW385" s="125"/>
    </row>
    <row r="386" spans="1:49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  <c r="AC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5"/>
      <c r="AT386" s="125"/>
      <c r="AU386" s="125"/>
      <c r="AV386" s="125"/>
      <c r="AW386" s="125"/>
    </row>
    <row r="387" spans="1:49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5"/>
      <c r="AT387" s="125"/>
      <c r="AU387" s="125"/>
      <c r="AV387" s="125"/>
      <c r="AW387" s="125"/>
    </row>
    <row r="388" spans="1:49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  <c r="AC388" s="125"/>
      <c r="AD388" s="125"/>
      <c r="AE388" s="125"/>
      <c r="AF388" s="125"/>
      <c r="AG388" s="125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</row>
    <row r="389" spans="1:49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  <c r="AA389" s="125"/>
      <c r="AB389" s="125"/>
      <c r="AC389" s="125"/>
      <c r="AD389" s="125"/>
      <c r="AE389" s="125"/>
      <c r="AF389" s="125"/>
      <c r="AG389" s="125"/>
      <c r="AH389" s="125"/>
      <c r="AI389" s="125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</row>
    <row r="390" spans="1:49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  <c r="AB390" s="125"/>
      <c r="AC390" s="125"/>
      <c r="AD390" s="125"/>
      <c r="AE390" s="125"/>
      <c r="AF390" s="125"/>
      <c r="AG390" s="125"/>
      <c r="AH390" s="125"/>
      <c r="AI390" s="125"/>
      <c r="AJ390" s="125"/>
      <c r="AK390" s="125"/>
      <c r="AL390" s="125"/>
      <c r="AM390" s="125"/>
      <c r="AN390" s="125"/>
      <c r="AO390" s="125"/>
      <c r="AP390" s="125"/>
      <c r="AQ390" s="125"/>
      <c r="AR390" s="125"/>
      <c r="AS390" s="125"/>
      <c r="AT390" s="125"/>
      <c r="AU390" s="125"/>
      <c r="AV390" s="125"/>
      <c r="AW390" s="125"/>
    </row>
    <row r="391" spans="1:49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  <c r="AB391" s="125"/>
      <c r="AC391" s="125"/>
      <c r="AD391" s="125"/>
      <c r="AE391" s="125"/>
      <c r="AF391" s="125"/>
      <c r="AG391" s="125"/>
      <c r="AH391" s="125"/>
      <c r="AI391" s="125"/>
      <c r="AJ391" s="125"/>
      <c r="AK391" s="125"/>
      <c r="AL391" s="125"/>
      <c r="AM391" s="125"/>
      <c r="AN391" s="125"/>
      <c r="AO391" s="125"/>
      <c r="AP391" s="125"/>
      <c r="AQ391" s="125"/>
      <c r="AR391" s="125"/>
      <c r="AS391" s="125"/>
      <c r="AT391" s="125"/>
      <c r="AU391" s="125"/>
      <c r="AV391" s="125"/>
      <c r="AW391" s="125"/>
    </row>
    <row r="392" spans="1:49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  <c r="AC392" s="125"/>
      <c r="AD392" s="125"/>
      <c r="AE392" s="125"/>
      <c r="AF392" s="125"/>
      <c r="AG392" s="125"/>
      <c r="AH392" s="125"/>
      <c r="AI392" s="125"/>
      <c r="AJ392" s="125"/>
      <c r="AK392" s="125"/>
      <c r="AL392" s="125"/>
      <c r="AM392" s="125"/>
      <c r="AN392" s="125"/>
      <c r="AO392" s="125"/>
      <c r="AP392" s="125"/>
      <c r="AQ392" s="125"/>
      <c r="AR392" s="125"/>
      <c r="AS392" s="125"/>
      <c r="AT392" s="125"/>
      <c r="AU392" s="125"/>
      <c r="AV392" s="125"/>
      <c r="AW392" s="125"/>
    </row>
    <row r="393" spans="1:49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  <c r="AB393" s="125"/>
      <c r="AC393" s="125"/>
      <c r="AD393" s="125"/>
      <c r="AE393" s="125"/>
      <c r="AF393" s="125"/>
      <c r="AG393" s="125"/>
      <c r="AH393" s="125"/>
      <c r="AI393" s="125"/>
      <c r="AJ393" s="125"/>
      <c r="AK393" s="125"/>
      <c r="AL393" s="125"/>
      <c r="AM393" s="125"/>
      <c r="AN393" s="125"/>
      <c r="AO393" s="125"/>
      <c r="AP393" s="125"/>
      <c r="AQ393" s="125"/>
      <c r="AR393" s="125"/>
      <c r="AS393" s="125"/>
      <c r="AT393" s="125"/>
      <c r="AU393" s="125"/>
      <c r="AV393" s="125"/>
      <c r="AW393" s="125"/>
    </row>
    <row r="394" spans="1:49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A394" s="125"/>
      <c r="AB394" s="125"/>
      <c r="AC394" s="125"/>
      <c r="AD394" s="125"/>
      <c r="AE394" s="125"/>
      <c r="AF394" s="125"/>
      <c r="AG394" s="125"/>
      <c r="AH394" s="125"/>
      <c r="AI394" s="125"/>
      <c r="AJ394" s="125"/>
      <c r="AK394" s="125"/>
      <c r="AL394" s="125"/>
      <c r="AM394" s="125"/>
      <c r="AN394" s="125"/>
      <c r="AO394" s="125"/>
      <c r="AP394" s="125"/>
      <c r="AQ394" s="125"/>
      <c r="AR394" s="125"/>
      <c r="AS394" s="125"/>
      <c r="AT394" s="125"/>
      <c r="AU394" s="125"/>
      <c r="AV394" s="125"/>
      <c r="AW394" s="125"/>
    </row>
    <row r="395" spans="1:49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A395" s="125"/>
      <c r="AB395" s="125"/>
      <c r="AC395" s="125"/>
      <c r="AD395" s="125"/>
      <c r="AE395" s="125"/>
      <c r="AF395" s="125"/>
      <c r="AG395" s="125"/>
      <c r="AH395" s="125"/>
      <c r="AI395" s="125"/>
      <c r="AJ395" s="125"/>
      <c r="AK395" s="125"/>
      <c r="AL395" s="125"/>
      <c r="AM395" s="125"/>
      <c r="AN395" s="125"/>
      <c r="AO395" s="125"/>
      <c r="AP395" s="125"/>
      <c r="AQ395" s="125"/>
      <c r="AR395" s="125"/>
      <c r="AS395" s="125"/>
      <c r="AT395" s="125"/>
      <c r="AU395" s="125"/>
      <c r="AV395" s="125"/>
      <c r="AW395" s="125"/>
    </row>
    <row r="396" spans="1:49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  <c r="AC396" s="125"/>
      <c r="AD396" s="125"/>
      <c r="AE396" s="125"/>
      <c r="AF396" s="125"/>
      <c r="AG396" s="125"/>
      <c r="AH396" s="125"/>
      <c r="AI396" s="125"/>
      <c r="AJ396" s="125"/>
      <c r="AK396" s="125"/>
      <c r="AL396" s="125"/>
      <c r="AM396" s="125"/>
      <c r="AN396" s="125"/>
      <c r="AO396" s="125"/>
      <c r="AP396" s="125"/>
      <c r="AQ396" s="125"/>
      <c r="AR396" s="125"/>
      <c r="AS396" s="125"/>
      <c r="AT396" s="125"/>
      <c r="AU396" s="125"/>
      <c r="AV396" s="125"/>
      <c r="AW396" s="125"/>
    </row>
    <row r="397" spans="1:49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  <c r="AC397" s="125"/>
      <c r="AD397" s="125"/>
      <c r="AE397" s="125"/>
      <c r="AF397" s="125"/>
      <c r="AG397" s="125"/>
      <c r="AH397" s="125"/>
      <c r="AI397" s="125"/>
      <c r="AJ397" s="125"/>
      <c r="AK397" s="125"/>
      <c r="AL397" s="125"/>
      <c r="AM397" s="125"/>
      <c r="AN397" s="125"/>
      <c r="AO397" s="125"/>
      <c r="AP397" s="125"/>
      <c r="AQ397" s="125"/>
      <c r="AR397" s="125"/>
      <c r="AS397" s="125"/>
      <c r="AT397" s="125"/>
      <c r="AU397" s="125"/>
      <c r="AV397" s="125"/>
      <c r="AW397" s="125"/>
    </row>
    <row r="398" spans="1:49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25"/>
      <c r="AO398" s="125"/>
      <c r="AP398" s="125"/>
      <c r="AQ398" s="125"/>
      <c r="AR398" s="125"/>
      <c r="AS398" s="125"/>
      <c r="AT398" s="125"/>
      <c r="AU398" s="125"/>
      <c r="AV398" s="125"/>
      <c r="AW398" s="125"/>
    </row>
    <row r="399" spans="1:49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25"/>
      <c r="AO399" s="125"/>
      <c r="AP399" s="125"/>
      <c r="AQ399" s="125"/>
      <c r="AR399" s="125"/>
      <c r="AS399" s="125"/>
      <c r="AT399" s="125"/>
      <c r="AU399" s="125"/>
      <c r="AV399" s="125"/>
      <c r="AW399" s="125"/>
    </row>
    <row r="400" spans="1:49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25"/>
      <c r="AO400" s="125"/>
      <c r="AP400" s="125"/>
      <c r="AQ400" s="125"/>
      <c r="AR400" s="125"/>
      <c r="AS400" s="125"/>
      <c r="AT400" s="125"/>
      <c r="AU400" s="125"/>
      <c r="AV400" s="125"/>
      <c r="AW400" s="125"/>
    </row>
    <row r="401" spans="1:49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25"/>
      <c r="AO401" s="125"/>
      <c r="AP401" s="125"/>
      <c r="AQ401" s="125"/>
      <c r="AR401" s="125"/>
      <c r="AS401" s="125"/>
      <c r="AT401" s="125"/>
      <c r="AU401" s="125"/>
      <c r="AV401" s="125"/>
      <c r="AW401" s="125"/>
    </row>
    <row r="402" spans="1:49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25"/>
      <c r="AQ402" s="125"/>
      <c r="AR402" s="125"/>
      <c r="AS402" s="125"/>
      <c r="AT402" s="125"/>
      <c r="AU402" s="125"/>
      <c r="AV402" s="125"/>
      <c r="AW402" s="125"/>
    </row>
    <row r="403" spans="1:49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  <c r="AB403" s="125"/>
      <c r="AC403" s="125"/>
      <c r="AD403" s="125"/>
      <c r="AE403" s="125"/>
      <c r="AF403" s="125"/>
      <c r="AG403" s="125"/>
      <c r="AH403" s="125"/>
      <c r="AI403" s="125"/>
      <c r="AJ403" s="125"/>
      <c r="AK403" s="125"/>
      <c r="AL403" s="125"/>
      <c r="AM403" s="125"/>
      <c r="AN403" s="125"/>
      <c r="AO403" s="125"/>
      <c r="AP403" s="125"/>
      <c r="AQ403" s="125"/>
      <c r="AR403" s="125"/>
      <c r="AS403" s="125"/>
      <c r="AT403" s="125"/>
      <c r="AU403" s="125"/>
      <c r="AV403" s="125"/>
      <c r="AW403" s="125"/>
    </row>
    <row r="404" spans="1:49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  <c r="AB404" s="125"/>
      <c r="AC404" s="125"/>
      <c r="AD404" s="125"/>
      <c r="AE404" s="125"/>
      <c r="AF404" s="125"/>
      <c r="AG404" s="125"/>
      <c r="AH404" s="125"/>
      <c r="AI404" s="125"/>
      <c r="AJ404" s="125"/>
      <c r="AK404" s="125"/>
      <c r="AL404" s="125"/>
      <c r="AM404" s="125"/>
      <c r="AN404" s="125"/>
      <c r="AO404" s="125"/>
      <c r="AP404" s="125"/>
      <c r="AQ404" s="125"/>
      <c r="AR404" s="125"/>
      <c r="AS404" s="125"/>
      <c r="AT404" s="125"/>
      <c r="AU404" s="125"/>
      <c r="AV404" s="125"/>
      <c r="AW404" s="125"/>
    </row>
    <row r="405" spans="1:49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A405" s="125"/>
      <c r="AB405" s="125"/>
      <c r="AC405" s="125"/>
      <c r="AD405" s="125"/>
      <c r="AE405" s="125"/>
      <c r="AF405" s="125"/>
      <c r="AG405" s="125"/>
      <c r="AH405" s="125"/>
      <c r="AI405" s="125"/>
      <c r="AJ405" s="125"/>
      <c r="AK405" s="125"/>
      <c r="AL405" s="125"/>
      <c r="AM405" s="125"/>
      <c r="AN405" s="125"/>
      <c r="AO405" s="125"/>
      <c r="AP405" s="125"/>
      <c r="AQ405" s="125"/>
      <c r="AR405" s="125"/>
      <c r="AS405" s="125"/>
      <c r="AT405" s="125"/>
      <c r="AU405" s="125"/>
      <c r="AV405" s="125"/>
      <c r="AW405" s="125"/>
    </row>
    <row r="406" spans="1:49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  <c r="AA406" s="125"/>
      <c r="AB406" s="125"/>
      <c r="AC406" s="125"/>
      <c r="AD406" s="125"/>
      <c r="AE406" s="125"/>
      <c r="AF406" s="125"/>
      <c r="AG406" s="125"/>
      <c r="AH406" s="125"/>
      <c r="AI406" s="125"/>
      <c r="AJ406" s="125"/>
      <c r="AK406" s="125"/>
      <c r="AL406" s="125"/>
      <c r="AM406" s="125"/>
      <c r="AN406" s="125"/>
      <c r="AO406" s="125"/>
      <c r="AP406" s="125"/>
      <c r="AQ406" s="125"/>
      <c r="AR406" s="125"/>
      <c r="AS406" s="125"/>
      <c r="AT406" s="125"/>
      <c r="AU406" s="125"/>
      <c r="AV406" s="125"/>
      <c r="AW406" s="125"/>
    </row>
    <row r="407" spans="1:49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A407" s="125"/>
      <c r="AB407" s="125"/>
      <c r="AC407" s="125"/>
      <c r="AD407" s="125"/>
      <c r="AE407" s="125"/>
      <c r="AF407" s="125"/>
      <c r="AG407" s="125"/>
      <c r="AH407" s="125"/>
      <c r="AI407" s="125"/>
      <c r="AJ407" s="125"/>
      <c r="AK407" s="125"/>
      <c r="AL407" s="125"/>
      <c r="AM407" s="125"/>
      <c r="AN407" s="125"/>
      <c r="AO407" s="125"/>
      <c r="AP407" s="125"/>
      <c r="AQ407" s="125"/>
      <c r="AR407" s="125"/>
      <c r="AS407" s="125"/>
      <c r="AT407" s="125"/>
      <c r="AU407" s="125"/>
      <c r="AV407" s="125"/>
      <c r="AW407" s="125"/>
    </row>
    <row r="408" spans="1:49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  <c r="AC408" s="125"/>
      <c r="AD408" s="125"/>
      <c r="AE408" s="125"/>
      <c r="AF408" s="125"/>
      <c r="AG408" s="125"/>
      <c r="AH408" s="125"/>
      <c r="AI408" s="125"/>
      <c r="AJ408" s="125"/>
      <c r="AK408" s="125"/>
      <c r="AL408" s="125"/>
      <c r="AM408" s="125"/>
      <c r="AN408" s="125"/>
      <c r="AO408" s="125"/>
      <c r="AP408" s="125"/>
      <c r="AQ408" s="125"/>
      <c r="AR408" s="125"/>
      <c r="AS408" s="125"/>
      <c r="AT408" s="125"/>
      <c r="AU408" s="125"/>
      <c r="AV408" s="125"/>
      <c r="AW408" s="125"/>
    </row>
    <row r="409" spans="1:49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  <c r="AC409" s="125"/>
      <c r="AD409" s="125"/>
      <c r="AE409" s="125"/>
      <c r="AF409" s="125"/>
      <c r="AG409" s="125"/>
      <c r="AH409" s="125"/>
      <c r="AI409" s="125"/>
      <c r="AJ409" s="125"/>
      <c r="AK409" s="125"/>
      <c r="AL409" s="125"/>
      <c r="AM409" s="125"/>
      <c r="AN409" s="125"/>
      <c r="AO409" s="125"/>
      <c r="AP409" s="125"/>
      <c r="AQ409" s="125"/>
      <c r="AR409" s="125"/>
      <c r="AS409" s="125"/>
      <c r="AT409" s="125"/>
      <c r="AU409" s="125"/>
      <c r="AV409" s="125"/>
      <c r="AW409" s="125"/>
    </row>
    <row r="410" spans="1:49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  <c r="AC410" s="125"/>
      <c r="AD410" s="125"/>
      <c r="AE410" s="125"/>
      <c r="AF410" s="125"/>
      <c r="AG410" s="125"/>
      <c r="AH410" s="125"/>
      <c r="AI410" s="125"/>
      <c r="AJ410" s="125"/>
      <c r="AK410" s="125"/>
      <c r="AL410" s="125"/>
      <c r="AM410" s="125"/>
      <c r="AN410" s="125"/>
      <c r="AO410" s="125"/>
      <c r="AP410" s="125"/>
      <c r="AQ410" s="125"/>
      <c r="AR410" s="125"/>
      <c r="AS410" s="125"/>
      <c r="AT410" s="125"/>
      <c r="AU410" s="125"/>
      <c r="AV410" s="125"/>
      <c r="AW410" s="125"/>
    </row>
    <row r="411" spans="1:49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  <c r="AB411" s="125"/>
      <c r="AC411" s="125"/>
      <c r="AD411" s="125"/>
      <c r="AE411" s="125"/>
      <c r="AF411" s="125"/>
      <c r="AG411" s="125"/>
      <c r="AH411" s="125"/>
      <c r="AI411" s="125"/>
      <c r="AJ411" s="125"/>
      <c r="AK411" s="125"/>
      <c r="AL411" s="125"/>
      <c r="AM411" s="125"/>
      <c r="AN411" s="125"/>
      <c r="AO411" s="125"/>
      <c r="AP411" s="125"/>
      <c r="AQ411" s="125"/>
      <c r="AR411" s="125"/>
      <c r="AS411" s="125"/>
      <c r="AT411" s="125"/>
      <c r="AU411" s="125"/>
      <c r="AV411" s="125"/>
      <c r="AW411" s="125"/>
    </row>
    <row r="412" spans="1:49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125"/>
      <c r="AF412" s="125"/>
      <c r="AG412" s="125"/>
      <c r="AH412" s="125"/>
      <c r="AI412" s="125"/>
      <c r="AJ412" s="125"/>
      <c r="AK412" s="125"/>
      <c r="AL412" s="125"/>
      <c r="AM412" s="125"/>
      <c r="AN412" s="125"/>
      <c r="AO412" s="125"/>
      <c r="AP412" s="125"/>
      <c r="AQ412" s="125"/>
      <c r="AR412" s="125"/>
      <c r="AS412" s="125"/>
      <c r="AT412" s="125"/>
      <c r="AU412" s="125"/>
      <c r="AV412" s="125"/>
      <c r="AW412" s="125"/>
    </row>
    <row r="413" spans="1:49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  <c r="AC413" s="125"/>
      <c r="AD413" s="125"/>
      <c r="AE413" s="125"/>
      <c r="AF413" s="125"/>
      <c r="AG413" s="125"/>
      <c r="AH413" s="125"/>
      <c r="AI413" s="125"/>
      <c r="AJ413" s="125"/>
      <c r="AK413" s="125"/>
      <c r="AL413" s="125"/>
      <c r="AM413" s="125"/>
      <c r="AN413" s="125"/>
      <c r="AO413" s="125"/>
      <c r="AP413" s="125"/>
      <c r="AQ413" s="125"/>
      <c r="AR413" s="125"/>
      <c r="AS413" s="125"/>
      <c r="AT413" s="125"/>
      <c r="AU413" s="125"/>
      <c r="AV413" s="125"/>
      <c r="AW413" s="125"/>
    </row>
    <row r="414" spans="1:49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  <c r="AC414" s="125"/>
      <c r="AD414" s="125"/>
      <c r="AE414" s="125"/>
      <c r="AF414" s="125"/>
      <c r="AG414" s="125"/>
      <c r="AH414" s="125"/>
      <c r="AI414" s="125"/>
      <c r="AJ414" s="125"/>
      <c r="AK414" s="125"/>
      <c r="AL414" s="125"/>
      <c r="AM414" s="125"/>
      <c r="AN414" s="125"/>
      <c r="AO414" s="125"/>
      <c r="AP414" s="125"/>
      <c r="AQ414" s="125"/>
      <c r="AR414" s="125"/>
      <c r="AS414" s="125"/>
      <c r="AT414" s="125"/>
      <c r="AU414" s="125"/>
      <c r="AV414" s="125"/>
      <c r="AW414" s="125"/>
    </row>
    <row r="415" spans="1:49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  <c r="AC415" s="125"/>
      <c r="AD415" s="125"/>
      <c r="AE415" s="125"/>
      <c r="AF415" s="125"/>
      <c r="AG415" s="125"/>
      <c r="AH415" s="125"/>
      <c r="AI415" s="125"/>
      <c r="AJ415" s="125"/>
      <c r="AK415" s="125"/>
      <c r="AL415" s="125"/>
      <c r="AM415" s="125"/>
      <c r="AN415" s="125"/>
      <c r="AO415" s="125"/>
      <c r="AP415" s="125"/>
      <c r="AQ415" s="125"/>
      <c r="AR415" s="125"/>
      <c r="AS415" s="125"/>
      <c r="AT415" s="125"/>
      <c r="AU415" s="125"/>
      <c r="AV415" s="125"/>
      <c r="AW415" s="125"/>
    </row>
    <row r="416" spans="1:49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  <c r="AC416" s="125"/>
      <c r="AD416" s="125"/>
      <c r="AE416" s="125"/>
      <c r="AF416" s="125"/>
      <c r="AG416" s="125"/>
      <c r="AH416" s="125"/>
      <c r="AI416" s="125"/>
      <c r="AJ416" s="125"/>
      <c r="AK416" s="125"/>
      <c r="AL416" s="125"/>
      <c r="AM416" s="125"/>
      <c r="AN416" s="125"/>
      <c r="AO416" s="125"/>
      <c r="AP416" s="125"/>
      <c r="AQ416" s="125"/>
      <c r="AR416" s="125"/>
      <c r="AS416" s="125"/>
      <c r="AT416" s="125"/>
      <c r="AU416" s="125"/>
      <c r="AV416" s="125"/>
      <c r="AW416" s="125"/>
    </row>
    <row r="417" spans="1:49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125"/>
      <c r="AF417" s="125"/>
      <c r="AG417" s="125"/>
      <c r="AH417" s="125"/>
      <c r="AI417" s="125"/>
      <c r="AJ417" s="125"/>
      <c r="AK417" s="125"/>
      <c r="AL417" s="125"/>
      <c r="AM417" s="125"/>
      <c r="AN417" s="125"/>
      <c r="AO417" s="125"/>
      <c r="AP417" s="125"/>
      <c r="AQ417" s="125"/>
      <c r="AR417" s="125"/>
      <c r="AS417" s="125"/>
      <c r="AT417" s="125"/>
      <c r="AU417" s="125"/>
      <c r="AV417" s="125"/>
      <c r="AW417" s="125"/>
    </row>
    <row r="418" spans="1:49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125"/>
      <c r="AF418" s="125"/>
      <c r="AG418" s="125"/>
      <c r="AH418" s="125"/>
      <c r="AI418" s="125"/>
      <c r="AJ418" s="125"/>
      <c r="AK418" s="125"/>
      <c r="AL418" s="125"/>
      <c r="AM418" s="125"/>
      <c r="AN418" s="125"/>
      <c r="AO418" s="125"/>
      <c r="AP418" s="125"/>
      <c r="AQ418" s="125"/>
      <c r="AR418" s="125"/>
      <c r="AS418" s="125"/>
      <c r="AT418" s="125"/>
      <c r="AU418" s="125"/>
      <c r="AV418" s="125"/>
      <c r="AW418" s="125"/>
    </row>
    <row r="419" spans="1:49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125"/>
      <c r="AF419" s="125"/>
      <c r="AG419" s="125"/>
      <c r="AH419" s="125"/>
      <c r="AI419" s="125"/>
      <c r="AJ419" s="125"/>
      <c r="AK419" s="125"/>
      <c r="AL419" s="125"/>
      <c r="AM419" s="125"/>
      <c r="AN419" s="125"/>
      <c r="AO419" s="125"/>
      <c r="AP419" s="125"/>
      <c r="AQ419" s="125"/>
      <c r="AR419" s="125"/>
      <c r="AS419" s="125"/>
      <c r="AT419" s="125"/>
      <c r="AU419" s="125"/>
      <c r="AV419" s="125"/>
      <c r="AW419" s="125"/>
    </row>
    <row r="420" spans="1:49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  <c r="AC420" s="125"/>
      <c r="AD420" s="125"/>
      <c r="AE420" s="125"/>
      <c r="AF420" s="125"/>
      <c r="AG420" s="125"/>
      <c r="AH420" s="125"/>
      <c r="AI420" s="125"/>
      <c r="AJ420" s="125"/>
      <c r="AK420" s="125"/>
      <c r="AL420" s="125"/>
      <c r="AM420" s="125"/>
      <c r="AN420" s="125"/>
      <c r="AO420" s="125"/>
      <c r="AP420" s="125"/>
      <c r="AQ420" s="125"/>
      <c r="AR420" s="125"/>
      <c r="AS420" s="125"/>
      <c r="AT420" s="125"/>
      <c r="AU420" s="125"/>
      <c r="AV420" s="125"/>
      <c r="AW420" s="125"/>
    </row>
    <row r="421" spans="1:49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A421" s="125"/>
      <c r="AB421" s="125"/>
      <c r="AC421" s="125"/>
      <c r="AD421" s="125"/>
      <c r="AE421" s="125"/>
      <c r="AF421" s="125"/>
      <c r="AG421" s="125"/>
      <c r="AH421" s="125"/>
      <c r="AI421" s="125"/>
      <c r="AJ421" s="125"/>
      <c r="AK421" s="125"/>
      <c r="AL421" s="125"/>
      <c r="AM421" s="125"/>
      <c r="AN421" s="125"/>
      <c r="AO421" s="125"/>
      <c r="AP421" s="125"/>
      <c r="AQ421" s="125"/>
      <c r="AR421" s="125"/>
      <c r="AS421" s="125"/>
      <c r="AT421" s="125"/>
      <c r="AU421" s="125"/>
      <c r="AV421" s="125"/>
      <c r="AW421" s="125"/>
    </row>
    <row r="422" spans="1:49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  <c r="AA422" s="125"/>
      <c r="AB422" s="125"/>
      <c r="AC422" s="125"/>
      <c r="AD422" s="125"/>
      <c r="AE422" s="125"/>
      <c r="AF422" s="125"/>
      <c r="AG422" s="125"/>
      <c r="AH422" s="125"/>
      <c r="AI422" s="125"/>
      <c r="AJ422" s="125"/>
      <c r="AK422" s="125"/>
      <c r="AL422" s="125"/>
      <c r="AM422" s="125"/>
      <c r="AN422" s="125"/>
      <c r="AO422" s="125"/>
      <c r="AP422" s="125"/>
      <c r="AQ422" s="125"/>
      <c r="AR422" s="125"/>
      <c r="AS422" s="125"/>
      <c r="AT422" s="125"/>
      <c r="AU422" s="125"/>
      <c r="AV422" s="125"/>
      <c r="AW422" s="125"/>
    </row>
    <row r="423" spans="1:49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  <c r="AA423" s="125"/>
      <c r="AB423" s="125"/>
      <c r="AC423" s="125"/>
      <c r="AD423" s="125"/>
      <c r="AE423" s="125"/>
      <c r="AF423" s="125"/>
      <c r="AG423" s="125"/>
      <c r="AH423" s="125"/>
      <c r="AI423" s="125"/>
      <c r="AJ423" s="125"/>
      <c r="AK423" s="125"/>
      <c r="AL423" s="125"/>
      <c r="AM423" s="125"/>
      <c r="AN423" s="125"/>
      <c r="AO423" s="125"/>
      <c r="AP423" s="125"/>
      <c r="AQ423" s="125"/>
      <c r="AR423" s="125"/>
      <c r="AS423" s="125"/>
      <c r="AT423" s="125"/>
      <c r="AU423" s="125"/>
      <c r="AV423" s="125"/>
      <c r="AW423" s="125"/>
    </row>
    <row r="424" spans="1:49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5"/>
      <c r="AL424" s="125"/>
      <c r="AM424" s="125"/>
      <c r="AN424" s="125"/>
      <c r="AO424" s="125"/>
      <c r="AP424" s="125"/>
      <c r="AQ424" s="125"/>
      <c r="AR424" s="125"/>
      <c r="AS424" s="125"/>
      <c r="AT424" s="125"/>
      <c r="AU424" s="125"/>
      <c r="AV424" s="125"/>
      <c r="AW424" s="125"/>
    </row>
    <row r="425" spans="1:49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125"/>
      <c r="AF425" s="125"/>
      <c r="AG425" s="125"/>
      <c r="AH425" s="125"/>
      <c r="AI425" s="125"/>
      <c r="AJ425" s="125"/>
      <c r="AK425" s="125"/>
      <c r="AL425" s="125"/>
      <c r="AM425" s="125"/>
      <c r="AN425" s="125"/>
      <c r="AO425" s="125"/>
      <c r="AP425" s="125"/>
      <c r="AQ425" s="125"/>
      <c r="AR425" s="125"/>
      <c r="AS425" s="125"/>
      <c r="AT425" s="125"/>
      <c r="AU425" s="125"/>
      <c r="AV425" s="125"/>
      <c r="AW425" s="125"/>
    </row>
    <row r="426" spans="1:49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5"/>
      <c r="AL426" s="125"/>
      <c r="AM426" s="125"/>
      <c r="AN426" s="125"/>
      <c r="AO426" s="125"/>
      <c r="AP426" s="125"/>
      <c r="AQ426" s="125"/>
      <c r="AR426" s="125"/>
      <c r="AS426" s="125"/>
      <c r="AT426" s="125"/>
      <c r="AU426" s="125"/>
      <c r="AV426" s="125"/>
      <c r="AW426" s="125"/>
    </row>
    <row r="427" spans="1:49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  <c r="AA427" s="125"/>
      <c r="AB427" s="125"/>
      <c r="AC427" s="125"/>
      <c r="AD427" s="125"/>
      <c r="AE427" s="125"/>
      <c r="AF427" s="125"/>
      <c r="AG427" s="125"/>
      <c r="AH427" s="125"/>
      <c r="AI427" s="125"/>
      <c r="AJ427" s="125"/>
      <c r="AK427" s="125"/>
      <c r="AL427" s="125"/>
      <c r="AM427" s="125"/>
      <c r="AN427" s="125"/>
      <c r="AO427" s="125"/>
      <c r="AP427" s="125"/>
      <c r="AQ427" s="125"/>
      <c r="AR427" s="125"/>
      <c r="AS427" s="125"/>
      <c r="AT427" s="125"/>
      <c r="AU427" s="125"/>
      <c r="AV427" s="125"/>
      <c r="AW427" s="125"/>
    </row>
    <row r="428" spans="1:49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5"/>
      <c r="AL428" s="125"/>
      <c r="AM428" s="125"/>
      <c r="AN428" s="125"/>
      <c r="AO428" s="125"/>
      <c r="AP428" s="125"/>
      <c r="AQ428" s="125"/>
      <c r="AR428" s="125"/>
      <c r="AS428" s="125"/>
      <c r="AT428" s="125"/>
      <c r="AU428" s="125"/>
      <c r="AV428" s="125"/>
      <c r="AW428" s="125"/>
    </row>
    <row r="429" spans="1:49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  <c r="AA429" s="125"/>
      <c r="AB429" s="125"/>
      <c r="AC429" s="125"/>
      <c r="AD429" s="125"/>
      <c r="AE429" s="125"/>
      <c r="AF429" s="125"/>
      <c r="AG429" s="125"/>
      <c r="AH429" s="125"/>
      <c r="AI429" s="125"/>
      <c r="AJ429" s="125"/>
      <c r="AK429" s="125"/>
      <c r="AL429" s="125"/>
      <c r="AM429" s="125"/>
      <c r="AN429" s="125"/>
      <c r="AO429" s="125"/>
      <c r="AP429" s="125"/>
      <c r="AQ429" s="125"/>
      <c r="AR429" s="125"/>
      <c r="AS429" s="125"/>
      <c r="AT429" s="125"/>
      <c r="AU429" s="125"/>
      <c r="AV429" s="125"/>
      <c r="AW429" s="125"/>
    </row>
    <row r="430" spans="1:49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  <c r="AA430" s="125"/>
      <c r="AB430" s="125"/>
      <c r="AC430" s="125"/>
      <c r="AD430" s="125"/>
      <c r="AE430" s="125"/>
      <c r="AF430" s="125"/>
      <c r="AG430" s="125"/>
      <c r="AH430" s="125"/>
      <c r="AI430" s="125"/>
      <c r="AJ430" s="125"/>
      <c r="AK430" s="125"/>
      <c r="AL430" s="125"/>
      <c r="AM430" s="125"/>
      <c r="AN430" s="125"/>
      <c r="AO430" s="125"/>
      <c r="AP430" s="125"/>
      <c r="AQ430" s="125"/>
      <c r="AR430" s="125"/>
      <c r="AS430" s="125"/>
      <c r="AT430" s="125"/>
      <c r="AU430" s="125"/>
      <c r="AV430" s="125"/>
      <c r="AW430" s="125"/>
    </row>
    <row r="431" spans="1:49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  <c r="AA431" s="125"/>
      <c r="AB431" s="125"/>
      <c r="AC431" s="125"/>
      <c r="AD431" s="125"/>
      <c r="AE431" s="125"/>
      <c r="AF431" s="125"/>
      <c r="AG431" s="125"/>
      <c r="AH431" s="125"/>
      <c r="AI431" s="125"/>
      <c r="AJ431" s="125"/>
      <c r="AK431" s="125"/>
      <c r="AL431" s="125"/>
      <c r="AM431" s="125"/>
      <c r="AN431" s="125"/>
      <c r="AO431" s="125"/>
      <c r="AP431" s="125"/>
      <c r="AQ431" s="125"/>
      <c r="AR431" s="125"/>
      <c r="AS431" s="125"/>
      <c r="AT431" s="125"/>
      <c r="AU431" s="125"/>
      <c r="AV431" s="125"/>
      <c r="AW431" s="125"/>
    </row>
    <row r="432" spans="1:49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  <c r="AA432" s="125"/>
      <c r="AB432" s="125"/>
      <c r="AC432" s="125"/>
      <c r="AD432" s="125"/>
      <c r="AE432" s="125"/>
      <c r="AF432" s="125"/>
      <c r="AG432" s="125"/>
      <c r="AH432" s="125"/>
      <c r="AI432" s="125"/>
      <c r="AJ432" s="125"/>
      <c r="AK432" s="125"/>
      <c r="AL432" s="125"/>
      <c r="AM432" s="125"/>
      <c r="AN432" s="125"/>
      <c r="AO432" s="125"/>
      <c r="AP432" s="125"/>
      <c r="AQ432" s="125"/>
      <c r="AR432" s="125"/>
      <c r="AS432" s="125"/>
      <c r="AT432" s="125"/>
      <c r="AU432" s="125"/>
      <c r="AV432" s="125"/>
      <c r="AW432" s="125"/>
    </row>
    <row r="433" spans="1:49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5"/>
      <c r="AL433" s="125"/>
      <c r="AM433" s="125"/>
      <c r="AN433" s="125"/>
      <c r="AO433" s="125"/>
      <c r="AP433" s="125"/>
      <c r="AQ433" s="125"/>
      <c r="AR433" s="125"/>
      <c r="AS433" s="125"/>
      <c r="AT433" s="125"/>
      <c r="AU433" s="125"/>
      <c r="AV433" s="125"/>
      <c r="AW433" s="125"/>
    </row>
    <row r="434" spans="1:49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  <c r="AA434" s="125"/>
      <c r="AB434" s="125"/>
      <c r="AC434" s="125"/>
      <c r="AD434" s="125"/>
      <c r="AE434" s="125"/>
      <c r="AF434" s="125"/>
      <c r="AG434" s="125"/>
      <c r="AH434" s="125"/>
      <c r="AI434" s="125"/>
      <c r="AJ434" s="125"/>
      <c r="AK434" s="125"/>
      <c r="AL434" s="125"/>
      <c r="AM434" s="125"/>
      <c r="AN434" s="125"/>
      <c r="AO434" s="125"/>
      <c r="AP434" s="125"/>
      <c r="AQ434" s="125"/>
      <c r="AR434" s="125"/>
      <c r="AS434" s="125"/>
      <c r="AT434" s="125"/>
      <c r="AU434" s="125"/>
      <c r="AV434" s="125"/>
      <c r="AW434" s="125"/>
    </row>
    <row r="435" spans="1:49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125"/>
      <c r="AF435" s="125"/>
      <c r="AG435" s="125"/>
      <c r="AH435" s="125"/>
      <c r="AI435" s="125"/>
      <c r="AJ435" s="125"/>
      <c r="AK435" s="125"/>
      <c r="AL435" s="125"/>
      <c r="AM435" s="125"/>
      <c r="AN435" s="125"/>
      <c r="AO435" s="125"/>
      <c r="AP435" s="125"/>
      <c r="AQ435" s="125"/>
      <c r="AR435" s="125"/>
      <c r="AS435" s="125"/>
      <c r="AT435" s="125"/>
      <c r="AU435" s="125"/>
      <c r="AV435" s="125"/>
      <c r="AW435" s="125"/>
    </row>
    <row r="436" spans="1:49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5"/>
      <c r="AL436" s="125"/>
      <c r="AM436" s="125"/>
      <c r="AN436" s="125"/>
      <c r="AO436" s="125"/>
      <c r="AP436" s="125"/>
      <c r="AQ436" s="125"/>
      <c r="AR436" s="125"/>
      <c r="AS436" s="125"/>
      <c r="AT436" s="125"/>
      <c r="AU436" s="125"/>
      <c r="AV436" s="125"/>
      <c r="AW436" s="125"/>
    </row>
    <row r="437" spans="1:49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  <c r="AA437" s="125"/>
      <c r="AB437" s="125"/>
      <c r="AC437" s="125"/>
      <c r="AD437" s="125"/>
      <c r="AE437" s="125"/>
      <c r="AF437" s="125"/>
      <c r="AG437" s="125"/>
      <c r="AH437" s="125"/>
      <c r="AI437" s="125"/>
      <c r="AJ437" s="125"/>
      <c r="AK437" s="125"/>
      <c r="AL437" s="125"/>
      <c r="AM437" s="125"/>
      <c r="AN437" s="125"/>
      <c r="AO437" s="125"/>
      <c r="AP437" s="125"/>
      <c r="AQ437" s="125"/>
      <c r="AR437" s="125"/>
      <c r="AS437" s="125"/>
      <c r="AT437" s="125"/>
      <c r="AU437" s="125"/>
      <c r="AV437" s="125"/>
      <c r="AW437" s="125"/>
    </row>
    <row r="438" spans="1:49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A438" s="125"/>
      <c r="AB438" s="125"/>
      <c r="AC438" s="125"/>
      <c r="AD438" s="125"/>
      <c r="AE438" s="125"/>
      <c r="AF438" s="125"/>
      <c r="AG438" s="125"/>
      <c r="AH438" s="125"/>
      <c r="AI438" s="125"/>
      <c r="AJ438" s="125"/>
      <c r="AK438" s="125"/>
      <c r="AL438" s="125"/>
      <c r="AM438" s="125"/>
      <c r="AN438" s="125"/>
      <c r="AO438" s="125"/>
      <c r="AP438" s="125"/>
      <c r="AQ438" s="125"/>
      <c r="AR438" s="125"/>
      <c r="AS438" s="125"/>
      <c r="AT438" s="125"/>
      <c r="AU438" s="125"/>
      <c r="AV438" s="125"/>
      <c r="AW438" s="125"/>
    </row>
    <row r="439" spans="1:49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5"/>
      <c r="AL439" s="125"/>
      <c r="AM439" s="125"/>
      <c r="AN439" s="125"/>
      <c r="AO439" s="125"/>
      <c r="AP439" s="125"/>
      <c r="AQ439" s="125"/>
      <c r="AR439" s="125"/>
      <c r="AS439" s="125"/>
      <c r="AT439" s="125"/>
      <c r="AU439" s="125"/>
      <c r="AV439" s="125"/>
      <c r="AW439" s="125"/>
    </row>
    <row r="440" spans="1:49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A440" s="125"/>
      <c r="AB440" s="125"/>
      <c r="AC440" s="125"/>
      <c r="AD440" s="125"/>
      <c r="AE440" s="125"/>
      <c r="AF440" s="125"/>
      <c r="AG440" s="125"/>
      <c r="AH440" s="125"/>
      <c r="AI440" s="125"/>
      <c r="AJ440" s="125"/>
      <c r="AK440" s="125"/>
      <c r="AL440" s="125"/>
      <c r="AM440" s="125"/>
      <c r="AN440" s="125"/>
      <c r="AO440" s="125"/>
      <c r="AP440" s="125"/>
      <c r="AQ440" s="125"/>
      <c r="AR440" s="125"/>
      <c r="AS440" s="125"/>
      <c r="AT440" s="125"/>
      <c r="AU440" s="125"/>
      <c r="AV440" s="125"/>
      <c r="AW440" s="125"/>
    </row>
    <row r="441" spans="1:49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  <c r="AC441" s="125"/>
      <c r="AD441" s="125"/>
      <c r="AE441" s="125"/>
      <c r="AF441" s="125"/>
      <c r="AG441" s="125"/>
      <c r="AH441" s="125"/>
      <c r="AI441" s="125"/>
      <c r="AJ441" s="125"/>
      <c r="AK441" s="125"/>
      <c r="AL441" s="125"/>
      <c r="AM441" s="125"/>
      <c r="AN441" s="125"/>
      <c r="AO441" s="125"/>
      <c r="AP441" s="125"/>
      <c r="AQ441" s="125"/>
      <c r="AR441" s="125"/>
      <c r="AS441" s="125"/>
      <c r="AT441" s="125"/>
      <c r="AU441" s="125"/>
      <c r="AV441" s="125"/>
      <c r="AW441" s="125"/>
    </row>
    <row r="442" spans="1:49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  <c r="AC442" s="125"/>
      <c r="AD442" s="125"/>
      <c r="AE442" s="125"/>
      <c r="AF442" s="125"/>
      <c r="AG442" s="125"/>
      <c r="AH442" s="125"/>
      <c r="AI442" s="125"/>
      <c r="AJ442" s="125"/>
      <c r="AK442" s="125"/>
      <c r="AL442" s="125"/>
      <c r="AM442" s="125"/>
      <c r="AN442" s="125"/>
      <c r="AO442" s="125"/>
      <c r="AP442" s="125"/>
      <c r="AQ442" s="125"/>
      <c r="AR442" s="125"/>
      <c r="AS442" s="125"/>
      <c r="AT442" s="125"/>
      <c r="AU442" s="125"/>
      <c r="AV442" s="125"/>
      <c r="AW442" s="125"/>
    </row>
    <row r="443" spans="1:49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  <c r="AC443" s="125"/>
      <c r="AD443" s="125"/>
      <c r="AE443" s="125"/>
      <c r="AF443" s="125"/>
      <c r="AG443" s="125"/>
      <c r="AH443" s="125"/>
      <c r="AI443" s="125"/>
      <c r="AJ443" s="125"/>
      <c r="AK443" s="125"/>
      <c r="AL443" s="125"/>
      <c r="AM443" s="125"/>
      <c r="AN443" s="125"/>
      <c r="AO443" s="125"/>
      <c r="AP443" s="125"/>
      <c r="AQ443" s="125"/>
      <c r="AR443" s="125"/>
      <c r="AS443" s="125"/>
      <c r="AT443" s="125"/>
      <c r="AU443" s="125"/>
      <c r="AV443" s="125"/>
      <c r="AW443" s="125"/>
    </row>
    <row r="444" spans="1:49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  <c r="AC444" s="125"/>
      <c r="AD444" s="125"/>
      <c r="AE444" s="125"/>
      <c r="AF444" s="125"/>
      <c r="AG444" s="125"/>
      <c r="AH444" s="125"/>
      <c r="AI444" s="125"/>
      <c r="AJ444" s="125"/>
      <c r="AK444" s="125"/>
      <c r="AL444" s="125"/>
      <c r="AM444" s="125"/>
      <c r="AN444" s="125"/>
      <c r="AO444" s="125"/>
      <c r="AP444" s="125"/>
      <c r="AQ444" s="125"/>
      <c r="AR444" s="125"/>
      <c r="AS444" s="125"/>
      <c r="AT444" s="125"/>
      <c r="AU444" s="125"/>
      <c r="AV444" s="125"/>
      <c r="AW444" s="125"/>
    </row>
    <row r="445" spans="1:49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125"/>
      <c r="AF445" s="125"/>
      <c r="AG445" s="125"/>
      <c r="AH445" s="125"/>
      <c r="AI445" s="125"/>
      <c r="AJ445" s="125"/>
      <c r="AK445" s="125"/>
      <c r="AL445" s="125"/>
      <c r="AM445" s="125"/>
      <c r="AN445" s="125"/>
      <c r="AO445" s="125"/>
      <c r="AP445" s="125"/>
      <c r="AQ445" s="125"/>
      <c r="AR445" s="125"/>
      <c r="AS445" s="125"/>
      <c r="AT445" s="125"/>
      <c r="AU445" s="125"/>
      <c r="AV445" s="125"/>
      <c r="AW445" s="125"/>
    </row>
    <row r="446" spans="1:49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  <c r="AA446" s="125"/>
      <c r="AB446" s="125"/>
      <c r="AC446" s="125"/>
      <c r="AD446" s="125"/>
      <c r="AE446" s="125"/>
      <c r="AF446" s="125"/>
      <c r="AG446" s="125"/>
      <c r="AH446" s="125"/>
      <c r="AI446" s="125"/>
      <c r="AJ446" s="125"/>
      <c r="AK446" s="125"/>
      <c r="AL446" s="125"/>
      <c r="AM446" s="125"/>
      <c r="AN446" s="125"/>
      <c r="AO446" s="125"/>
      <c r="AP446" s="125"/>
      <c r="AQ446" s="125"/>
      <c r="AR446" s="125"/>
      <c r="AS446" s="125"/>
      <c r="AT446" s="125"/>
      <c r="AU446" s="125"/>
      <c r="AV446" s="125"/>
      <c r="AW446" s="125"/>
    </row>
    <row r="447" spans="1:49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  <c r="AA447" s="125"/>
      <c r="AB447" s="125"/>
      <c r="AC447" s="125"/>
      <c r="AD447" s="125"/>
      <c r="AE447" s="125"/>
      <c r="AF447" s="125"/>
      <c r="AG447" s="125"/>
      <c r="AH447" s="125"/>
      <c r="AI447" s="125"/>
      <c r="AJ447" s="125"/>
      <c r="AK447" s="125"/>
      <c r="AL447" s="125"/>
      <c r="AM447" s="125"/>
      <c r="AN447" s="125"/>
      <c r="AO447" s="125"/>
      <c r="AP447" s="125"/>
      <c r="AQ447" s="125"/>
      <c r="AR447" s="125"/>
      <c r="AS447" s="125"/>
      <c r="AT447" s="125"/>
      <c r="AU447" s="125"/>
      <c r="AV447" s="125"/>
      <c r="AW447" s="125"/>
    </row>
    <row r="448" spans="1:49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A448" s="125"/>
      <c r="AB448" s="125"/>
      <c r="AC448" s="125"/>
      <c r="AD448" s="125"/>
      <c r="AE448" s="125"/>
      <c r="AF448" s="125"/>
      <c r="AG448" s="125"/>
      <c r="AH448" s="125"/>
      <c r="AI448" s="125"/>
      <c r="AJ448" s="125"/>
      <c r="AK448" s="125"/>
      <c r="AL448" s="125"/>
      <c r="AM448" s="125"/>
      <c r="AN448" s="125"/>
      <c r="AO448" s="125"/>
      <c r="AP448" s="125"/>
      <c r="AQ448" s="125"/>
      <c r="AR448" s="125"/>
      <c r="AS448" s="125"/>
      <c r="AT448" s="125"/>
      <c r="AU448" s="125"/>
      <c r="AV448" s="125"/>
      <c r="AW448" s="125"/>
    </row>
    <row r="449" spans="1:49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  <c r="AA449" s="125"/>
      <c r="AB449" s="125"/>
      <c r="AC449" s="125"/>
      <c r="AD449" s="125"/>
      <c r="AE449" s="125"/>
      <c r="AF449" s="125"/>
      <c r="AG449" s="125"/>
      <c r="AH449" s="125"/>
      <c r="AI449" s="125"/>
      <c r="AJ449" s="125"/>
      <c r="AK449" s="125"/>
      <c r="AL449" s="125"/>
      <c r="AM449" s="125"/>
      <c r="AN449" s="125"/>
      <c r="AO449" s="125"/>
      <c r="AP449" s="125"/>
      <c r="AQ449" s="125"/>
      <c r="AR449" s="125"/>
      <c r="AS449" s="125"/>
      <c r="AT449" s="125"/>
      <c r="AU449" s="125"/>
      <c r="AV449" s="125"/>
      <c r="AW449" s="125"/>
    </row>
    <row r="450" spans="1:49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  <c r="AA450" s="125"/>
      <c r="AB450" s="125"/>
      <c r="AC450" s="125"/>
      <c r="AD450" s="125"/>
      <c r="AE450" s="125"/>
      <c r="AF450" s="125"/>
      <c r="AG450" s="125"/>
      <c r="AH450" s="125"/>
      <c r="AI450" s="125"/>
      <c r="AJ450" s="125"/>
      <c r="AK450" s="125"/>
      <c r="AL450" s="125"/>
      <c r="AM450" s="125"/>
      <c r="AN450" s="125"/>
      <c r="AO450" s="125"/>
      <c r="AP450" s="125"/>
      <c r="AQ450" s="125"/>
      <c r="AR450" s="125"/>
      <c r="AS450" s="125"/>
      <c r="AT450" s="125"/>
      <c r="AU450" s="125"/>
      <c r="AV450" s="125"/>
      <c r="AW450" s="125"/>
    </row>
    <row r="451" spans="1:49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5"/>
      <c r="AL451" s="125"/>
      <c r="AM451" s="125"/>
      <c r="AN451" s="125"/>
      <c r="AO451" s="125"/>
      <c r="AP451" s="125"/>
      <c r="AQ451" s="125"/>
      <c r="AR451" s="125"/>
      <c r="AS451" s="125"/>
      <c r="AT451" s="125"/>
      <c r="AU451" s="125"/>
      <c r="AV451" s="125"/>
      <c r="AW451" s="125"/>
    </row>
    <row r="452" spans="1:49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A452" s="125"/>
      <c r="AB452" s="125"/>
      <c r="AC452" s="125"/>
      <c r="AD452" s="125"/>
      <c r="AE452" s="125"/>
      <c r="AF452" s="125"/>
      <c r="AG452" s="125"/>
      <c r="AH452" s="125"/>
      <c r="AI452" s="125"/>
      <c r="AJ452" s="125"/>
      <c r="AK452" s="125"/>
      <c r="AL452" s="125"/>
      <c r="AM452" s="125"/>
      <c r="AN452" s="125"/>
      <c r="AO452" s="125"/>
      <c r="AP452" s="125"/>
      <c r="AQ452" s="125"/>
      <c r="AR452" s="125"/>
      <c r="AS452" s="125"/>
      <c r="AT452" s="125"/>
      <c r="AU452" s="125"/>
      <c r="AV452" s="125"/>
      <c r="AW452" s="125"/>
    </row>
    <row r="453" spans="1:49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  <c r="AA453" s="125"/>
      <c r="AB453" s="125"/>
      <c r="AC453" s="125"/>
      <c r="AD453" s="125"/>
      <c r="AE453" s="125"/>
      <c r="AF453" s="125"/>
      <c r="AG453" s="125"/>
      <c r="AH453" s="125"/>
      <c r="AI453" s="125"/>
      <c r="AJ453" s="125"/>
      <c r="AK453" s="125"/>
      <c r="AL453" s="125"/>
      <c r="AM453" s="125"/>
      <c r="AN453" s="125"/>
      <c r="AO453" s="125"/>
      <c r="AP453" s="125"/>
      <c r="AQ453" s="125"/>
      <c r="AR453" s="125"/>
      <c r="AS453" s="125"/>
      <c r="AT453" s="125"/>
      <c r="AU453" s="125"/>
      <c r="AV453" s="125"/>
      <c r="AW453" s="125"/>
    </row>
    <row r="454" spans="1:49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  <c r="AA454" s="125"/>
      <c r="AB454" s="125"/>
      <c r="AC454" s="125"/>
      <c r="AD454" s="125"/>
      <c r="AE454" s="125"/>
      <c r="AF454" s="125"/>
      <c r="AG454" s="125"/>
      <c r="AH454" s="125"/>
      <c r="AI454" s="125"/>
      <c r="AJ454" s="125"/>
      <c r="AK454" s="125"/>
      <c r="AL454" s="125"/>
      <c r="AM454" s="125"/>
      <c r="AN454" s="125"/>
      <c r="AO454" s="125"/>
      <c r="AP454" s="125"/>
      <c r="AQ454" s="125"/>
      <c r="AR454" s="125"/>
      <c r="AS454" s="125"/>
      <c r="AT454" s="125"/>
      <c r="AU454" s="125"/>
      <c r="AV454" s="125"/>
      <c r="AW454" s="125"/>
    </row>
    <row r="455" spans="1:49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  <c r="AA455" s="125"/>
      <c r="AB455" s="125"/>
      <c r="AC455" s="125"/>
      <c r="AD455" s="125"/>
      <c r="AE455" s="125"/>
      <c r="AF455" s="125"/>
      <c r="AG455" s="125"/>
      <c r="AH455" s="125"/>
      <c r="AI455" s="125"/>
      <c r="AJ455" s="125"/>
      <c r="AK455" s="125"/>
      <c r="AL455" s="125"/>
      <c r="AM455" s="125"/>
      <c r="AN455" s="125"/>
      <c r="AO455" s="125"/>
      <c r="AP455" s="125"/>
      <c r="AQ455" s="125"/>
      <c r="AR455" s="125"/>
      <c r="AS455" s="125"/>
      <c r="AT455" s="125"/>
      <c r="AU455" s="125"/>
      <c r="AV455" s="125"/>
      <c r="AW455" s="125"/>
    </row>
    <row r="456" spans="1:49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  <c r="AA456" s="125"/>
      <c r="AB456" s="125"/>
      <c r="AC456" s="125"/>
      <c r="AD456" s="125"/>
      <c r="AE456" s="125"/>
      <c r="AF456" s="125"/>
      <c r="AG456" s="125"/>
      <c r="AH456" s="125"/>
      <c r="AI456" s="125"/>
      <c r="AJ456" s="125"/>
      <c r="AK456" s="125"/>
      <c r="AL456" s="125"/>
      <c r="AM456" s="125"/>
      <c r="AN456" s="125"/>
      <c r="AO456" s="125"/>
      <c r="AP456" s="125"/>
      <c r="AQ456" s="125"/>
      <c r="AR456" s="125"/>
      <c r="AS456" s="125"/>
      <c r="AT456" s="125"/>
      <c r="AU456" s="125"/>
      <c r="AV456" s="125"/>
      <c r="AW456" s="125"/>
    </row>
    <row r="457" spans="1:49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5"/>
      <c r="AL457" s="125"/>
      <c r="AM457" s="125"/>
      <c r="AN457" s="125"/>
      <c r="AO457" s="125"/>
      <c r="AP457" s="125"/>
      <c r="AQ457" s="125"/>
      <c r="AR457" s="125"/>
      <c r="AS457" s="125"/>
      <c r="AT457" s="125"/>
      <c r="AU457" s="125"/>
      <c r="AV457" s="125"/>
      <c r="AW457" s="125"/>
    </row>
    <row r="458" spans="1:49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  <c r="AA458" s="125"/>
      <c r="AB458" s="125"/>
      <c r="AC458" s="125"/>
      <c r="AD458" s="125"/>
      <c r="AE458" s="125"/>
      <c r="AF458" s="125"/>
      <c r="AG458" s="125"/>
      <c r="AH458" s="125"/>
      <c r="AI458" s="125"/>
      <c r="AJ458" s="125"/>
      <c r="AK458" s="125"/>
      <c r="AL458" s="125"/>
      <c r="AM458" s="125"/>
      <c r="AN458" s="125"/>
      <c r="AO458" s="125"/>
      <c r="AP458" s="125"/>
      <c r="AQ458" s="125"/>
      <c r="AR458" s="125"/>
      <c r="AS458" s="125"/>
      <c r="AT458" s="125"/>
      <c r="AU458" s="125"/>
      <c r="AV458" s="125"/>
      <c r="AW458" s="125"/>
    </row>
    <row r="459" spans="1:49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  <c r="AA459" s="125"/>
      <c r="AB459" s="125"/>
      <c r="AC459" s="125"/>
      <c r="AD459" s="125"/>
      <c r="AE459" s="125"/>
      <c r="AF459" s="125"/>
      <c r="AG459" s="125"/>
      <c r="AH459" s="125"/>
      <c r="AI459" s="125"/>
      <c r="AJ459" s="125"/>
      <c r="AK459" s="125"/>
      <c r="AL459" s="125"/>
      <c r="AM459" s="125"/>
      <c r="AN459" s="125"/>
      <c r="AO459" s="125"/>
      <c r="AP459" s="125"/>
      <c r="AQ459" s="125"/>
      <c r="AR459" s="125"/>
      <c r="AS459" s="125"/>
      <c r="AT459" s="125"/>
      <c r="AU459" s="125"/>
      <c r="AV459" s="125"/>
      <c r="AW459" s="125"/>
    </row>
    <row r="460" spans="1:49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  <c r="AA460" s="125"/>
      <c r="AB460" s="125"/>
      <c r="AC460" s="125"/>
      <c r="AD460" s="125"/>
      <c r="AE460" s="125"/>
      <c r="AF460" s="125"/>
      <c r="AG460" s="125"/>
      <c r="AH460" s="125"/>
      <c r="AI460" s="125"/>
      <c r="AJ460" s="125"/>
      <c r="AK460" s="125"/>
      <c r="AL460" s="125"/>
      <c r="AM460" s="125"/>
      <c r="AN460" s="125"/>
      <c r="AO460" s="125"/>
      <c r="AP460" s="125"/>
      <c r="AQ460" s="125"/>
      <c r="AR460" s="125"/>
      <c r="AS460" s="125"/>
      <c r="AT460" s="125"/>
      <c r="AU460" s="125"/>
      <c r="AV460" s="125"/>
      <c r="AW460" s="125"/>
    </row>
    <row r="461" spans="1:49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  <c r="AA461" s="125"/>
      <c r="AB461" s="125"/>
      <c r="AC461" s="125"/>
      <c r="AD461" s="125"/>
      <c r="AE461" s="125"/>
      <c r="AF461" s="125"/>
      <c r="AG461" s="125"/>
      <c r="AH461" s="125"/>
      <c r="AI461" s="125"/>
      <c r="AJ461" s="125"/>
      <c r="AK461" s="125"/>
      <c r="AL461" s="125"/>
      <c r="AM461" s="125"/>
      <c r="AN461" s="125"/>
      <c r="AO461" s="125"/>
      <c r="AP461" s="125"/>
      <c r="AQ461" s="125"/>
      <c r="AR461" s="125"/>
      <c r="AS461" s="125"/>
      <c r="AT461" s="125"/>
      <c r="AU461" s="125"/>
      <c r="AV461" s="125"/>
      <c r="AW461" s="125"/>
    </row>
    <row r="462" spans="1:49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  <c r="AA462" s="125"/>
      <c r="AB462" s="125"/>
      <c r="AC462" s="125"/>
      <c r="AD462" s="125"/>
      <c r="AE462" s="125"/>
      <c r="AF462" s="125"/>
      <c r="AG462" s="125"/>
      <c r="AH462" s="125"/>
      <c r="AI462" s="125"/>
      <c r="AJ462" s="125"/>
      <c r="AK462" s="125"/>
      <c r="AL462" s="125"/>
      <c r="AM462" s="125"/>
      <c r="AN462" s="125"/>
      <c r="AO462" s="125"/>
      <c r="AP462" s="125"/>
      <c r="AQ462" s="125"/>
      <c r="AR462" s="125"/>
      <c r="AS462" s="125"/>
      <c r="AT462" s="125"/>
      <c r="AU462" s="125"/>
      <c r="AV462" s="125"/>
      <c r="AW462" s="125"/>
    </row>
    <row r="463" spans="1:49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5"/>
      <c r="AL463" s="125"/>
      <c r="AM463" s="125"/>
      <c r="AN463" s="125"/>
      <c r="AO463" s="125"/>
      <c r="AP463" s="125"/>
      <c r="AQ463" s="125"/>
      <c r="AR463" s="125"/>
      <c r="AS463" s="125"/>
      <c r="AT463" s="125"/>
      <c r="AU463" s="125"/>
      <c r="AV463" s="125"/>
      <c r="AW463" s="125"/>
    </row>
    <row r="464" spans="1:49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125"/>
      <c r="AF464" s="125"/>
      <c r="AG464" s="125"/>
      <c r="AH464" s="125"/>
      <c r="AI464" s="125"/>
      <c r="AJ464" s="125"/>
      <c r="AK464" s="125"/>
      <c r="AL464" s="125"/>
      <c r="AM464" s="125"/>
      <c r="AN464" s="125"/>
      <c r="AO464" s="125"/>
      <c r="AP464" s="125"/>
      <c r="AQ464" s="125"/>
      <c r="AR464" s="125"/>
      <c r="AS464" s="125"/>
      <c r="AT464" s="125"/>
      <c r="AU464" s="125"/>
      <c r="AV464" s="125"/>
      <c r="AW464" s="125"/>
    </row>
    <row r="465" spans="1:49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  <c r="AA465" s="125"/>
      <c r="AB465" s="125"/>
      <c r="AC465" s="125"/>
      <c r="AD465" s="125"/>
      <c r="AE465" s="125"/>
      <c r="AF465" s="125"/>
      <c r="AG465" s="125"/>
      <c r="AH465" s="125"/>
      <c r="AI465" s="125"/>
      <c r="AJ465" s="125"/>
      <c r="AK465" s="125"/>
      <c r="AL465" s="125"/>
      <c r="AM465" s="125"/>
      <c r="AN465" s="125"/>
      <c r="AO465" s="125"/>
      <c r="AP465" s="125"/>
      <c r="AQ465" s="125"/>
      <c r="AR465" s="125"/>
      <c r="AS465" s="125"/>
      <c r="AT465" s="125"/>
      <c r="AU465" s="125"/>
      <c r="AV465" s="125"/>
      <c r="AW465" s="125"/>
    </row>
    <row r="466" spans="1:49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  <c r="AA466" s="125"/>
      <c r="AB466" s="125"/>
      <c r="AC466" s="125"/>
      <c r="AD466" s="125"/>
      <c r="AE466" s="125"/>
      <c r="AF466" s="125"/>
      <c r="AG466" s="125"/>
      <c r="AH466" s="125"/>
      <c r="AI466" s="125"/>
      <c r="AJ466" s="125"/>
      <c r="AK466" s="125"/>
      <c r="AL466" s="125"/>
      <c r="AM466" s="125"/>
      <c r="AN466" s="125"/>
      <c r="AO466" s="125"/>
      <c r="AP466" s="125"/>
      <c r="AQ466" s="125"/>
      <c r="AR466" s="125"/>
      <c r="AS466" s="125"/>
      <c r="AT466" s="125"/>
      <c r="AU466" s="125"/>
      <c r="AV466" s="125"/>
      <c r="AW466" s="125"/>
    </row>
    <row r="467" spans="1:49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  <c r="AA467" s="125"/>
      <c r="AB467" s="125"/>
      <c r="AC467" s="125"/>
      <c r="AD467" s="125"/>
      <c r="AE467" s="125"/>
      <c r="AF467" s="125"/>
      <c r="AG467" s="125"/>
      <c r="AH467" s="125"/>
      <c r="AI467" s="125"/>
      <c r="AJ467" s="125"/>
      <c r="AK467" s="125"/>
      <c r="AL467" s="125"/>
      <c r="AM467" s="125"/>
      <c r="AN467" s="125"/>
      <c r="AO467" s="125"/>
      <c r="AP467" s="125"/>
      <c r="AQ467" s="125"/>
      <c r="AR467" s="125"/>
      <c r="AS467" s="125"/>
      <c r="AT467" s="125"/>
      <c r="AU467" s="125"/>
      <c r="AV467" s="125"/>
      <c r="AW467" s="125"/>
    </row>
    <row r="468" spans="1:49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125"/>
      <c r="AF468" s="125"/>
      <c r="AG468" s="125"/>
      <c r="AH468" s="125"/>
      <c r="AI468" s="125"/>
      <c r="AJ468" s="125"/>
      <c r="AK468" s="125"/>
      <c r="AL468" s="125"/>
      <c r="AM468" s="125"/>
      <c r="AN468" s="125"/>
      <c r="AO468" s="125"/>
      <c r="AP468" s="125"/>
      <c r="AQ468" s="125"/>
      <c r="AR468" s="125"/>
      <c r="AS468" s="125"/>
      <c r="AT468" s="125"/>
      <c r="AU468" s="125"/>
      <c r="AV468" s="125"/>
      <c r="AW468" s="125"/>
    </row>
    <row r="469" spans="1:49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5"/>
      <c r="AL469" s="125"/>
      <c r="AM469" s="125"/>
      <c r="AN469" s="125"/>
      <c r="AO469" s="125"/>
      <c r="AP469" s="125"/>
      <c r="AQ469" s="125"/>
      <c r="AR469" s="125"/>
      <c r="AS469" s="125"/>
      <c r="AT469" s="125"/>
      <c r="AU469" s="125"/>
      <c r="AV469" s="125"/>
      <c r="AW469" s="125"/>
    </row>
    <row r="470" spans="1:49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  <c r="AB470" s="125"/>
      <c r="AC470" s="125"/>
      <c r="AD470" s="125"/>
      <c r="AE470" s="125"/>
      <c r="AF470" s="125"/>
      <c r="AG470" s="125"/>
      <c r="AH470" s="125"/>
      <c r="AI470" s="125"/>
      <c r="AJ470" s="125"/>
      <c r="AK470" s="125"/>
      <c r="AL470" s="125"/>
      <c r="AM470" s="125"/>
      <c r="AN470" s="125"/>
      <c r="AO470" s="125"/>
      <c r="AP470" s="125"/>
      <c r="AQ470" s="125"/>
      <c r="AR470" s="125"/>
      <c r="AS470" s="125"/>
      <c r="AT470" s="125"/>
      <c r="AU470" s="125"/>
      <c r="AV470" s="125"/>
      <c r="AW470" s="125"/>
    </row>
    <row r="471" spans="1:49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  <c r="AB471" s="125"/>
      <c r="AC471" s="125"/>
      <c r="AD471" s="125"/>
      <c r="AE471" s="125"/>
      <c r="AF471" s="125"/>
      <c r="AG471" s="125"/>
      <c r="AH471" s="125"/>
      <c r="AI471" s="125"/>
      <c r="AJ471" s="125"/>
      <c r="AK471" s="125"/>
      <c r="AL471" s="125"/>
      <c r="AM471" s="125"/>
      <c r="AN471" s="125"/>
      <c r="AO471" s="125"/>
      <c r="AP471" s="125"/>
      <c r="AQ471" s="125"/>
      <c r="AR471" s="125"/>
      <c r="AS471" s="125"/>
      <c r="AT471" s="125"/>
      <c r="AU471" s="125"/>
      <c r="AV471" s="125"/>
      <c r="AW471" s="125"/>
    </row>
    <row r="472" spans="1:49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  <c r="AC472" s="125"/>
      <c r="AD472" s="125"/>
      <c r="AE472" s="125"/>
      <c r="AF472" s="125"/>
      <c r="AG472" s="125"/>
      <c r="AH472" s="125"/>
      <c r="AI472" s="125"/>
      <c r="AJ472" s="125"/>
      <c r="AK472" s="125"/>
      <c r="AL472" s="125"/>
      <c r="AM472" s="125"/>
      <c r="AN472" s="125"/>
      <c r="AO472" s="125"/>
      <c r="AP472" s="125"/>
      <c r="AQ472" s="125"/>
      <c r="AR472" s="125"/>
      <c r="AS472" s="125"/>
      <c r="AT472" s="125"/>
      <c r="AU472" s="125"/>
      <c r="AV472" s="125"/>
      <c r="AW472" s="125"/>
    </row>
    <row r="473" spans="1:49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  <c r="AA473" s="125"/>
      <c r="AB473" s="125"/>
      <c r="AC473" s="125"/>
      <c r="AD473" s="125"/>
      <c r="AE473" s="125"/>
      <c r="AF473" s="125"/>
      <c r="AG473" s="125"/>
      <c r="AH473" s="125"/>
      <c r="AI473" s="125"/>
      <c r="AJ473" s="125"/>
      <c r="AK473" s="125"/>
      <c r="AL473" s="125"/>
      <c r="AM473" s="125"/>
      <c r="AN473" s="125"/>
      <c r="AO473" s="125"/>
      <c r="AP473" s="125"/>
      <c r="AQ473" s="125"/>
      <c r="AR473" s="125"/>
      <c r="AS473" s="125"/>
      <c r="AT473" s="125"/>
      <c r="AU473" s="125"/>
      <c r="AV473" s="125"/>
      <c r="AW473" s="125"/>
    </row>
    <row r="474" spans="1:49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  <c r="AA474" s="125"/>
      <c r="AB474" s="125"/>
      <c r="AC474" s="125"/>
      <c r="AD474" s="125"/>
      <c r="AE474" s="125"/>
      <c r="AF474" s="125"/>
      <c r="AG474" s="125"/>
      <c r="AH474" s="125"/>
      <c r="AI474" s="125"/>
      <c r="AJ474" s="125"/>
      <c r="AK474" s="125"/>
      <c r="AL474" s="125"/>
      <c r="AM474" s="125"/>
      <c r="AN474" s="125"/>
      <c r="AO474" s="125"/>
      <c r="AP474" s="125"/>
      <c r="AQ474" s="125"/>
      <c r="AR474" s="125"/>
      <c r="AS474" s="125"/>
      <c r="AT474" s="125"/>
      <c r="AU474" s="125"/>
      <c r="AV474" s="125"/>
      <c r="AW474" s="125"/>
    </row>
    <row r="475" spans="1:49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5"/>
      <c r="AL475" s="125"/>
      <c r="AM475" s="125"/>
      <c r="AN475" s="125"/>
      <c r="AO475" s="125"/>
      <c r="AP475" s="125"/>
      <c r="AQ475" s="125"/>
      <c r="AR475" s="125"/>
      <c r="AS475" s="125"/>
      <c r="AT475" s="125"/>
      <c r="AU475" s="125"/>
      <c r="AV475" s="125"/>
      <c r="AW475" s="125"/>
    </row>
    <row r="476" spans="1:49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  <c r="AA476" s="125"/>
      <c r="AB476" s="125"/>
      <c r="AC476" s="125"/>
      <c r="AD476" s="125"/>
      <c r="AE476" s="125"/>
      <c r="AF476" s="125"/>
      <c r="AG476" s="125"/>
      <c r="AH476" s="125"/>
      <c r="AI476" s="125"/>
      <c r="AJ476" s="125"/>
      <c r="AK476" s="125"/>
      <c r="AL476" s="125"/>
      <c r="AM476" s="125"/>
      <c r="AN476" s="125"/>
      <c r="AO476" s="125"/>
      <c r="AP476" s="125"/>
      <c r="AQ476" s="125"/>
      <c r="AR476" s="125"/>
      <c r="AS476" s="125"/>
      <c r="AT476" s="125"/>
      <c r="AU476" s="125"/>
      <c r="AV476" s="125"/>
      <c r="AW476" s="125"/>
    </row>
    <row r="477" spans="1:49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  <c r="AA477" s="125"/>
      <c r="AB477" s="125"/>
      <c r="AC477" s="125"/>
      <c r="AD477" s="125"/>
      <c r="AE477" s="125"/>
      <c r="AF477" s="125"/>
      <c r="AG477" s="125"/>
      <c r="AH477" s="125"/>
      <c r="AI477" s="125"/>
      <c r="AJ477" s="125"/>
      <c r="AK477" s="125"/>
      <c r="AL477" s="125"/>
      <c r="AM477" s="125"/>
      <c r="AN477" s="125"/>
      <c r="AO477" s="125"/>
      <c r="AP477" s="125"/>
      <c r="AQ477" s="125"/>
      <c r="AR477" s="125"/>
      <c r="AS477" s="125"/>
      <c r="AT477" s="125"/>
      <c r="AU477" s="125"/>
      <c r="AV477" s="125"/>
      <c r="AW477" s="125"/>
    </row>
    <row r="478" spans="1:49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  <c r="AA478" s="125"/>
      <c r="AB478" s="125"/>
      <c r="AC478" s="125"/>
      <c r="AD478" s="125"/>
      <c r="AE478" s="125"/>
      <c r="AF478" s="125"/>
      <c r="AG478" s="125"/>
      <c r="AH478" s="125"/>
      <c r="AI478" s="125"/>
      <c r="AJ478" s="125"/>
      <c r="AK478" s="125"/>
      <c r="AL478" s="125"/>
      <c r="AM478" s="125"/>
      <c r="AN478" s="125"/>
      <c r="AO478" s="125"/>
      <c r="AP478" s="125"/>
      <c r="AQ478" s="125"/>
      <c r="AR478" s="125"/>
      <c r="AS478" s="125"/>
      <c r="AT478" s="125"/>
      <c r="AU478" s="125"/>
      <c r="AV478" s="125"/>
      <c r="AW478" s="125"/>
    </row>
    <row r="479" spans="1:49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  <c r="AA479" s="125"/>
      <c r="AB479" s="125"/>
      <c r="AC479" s="125"/>
      <c r="AD479" s="125"/>
      <c r="AE479" s="125"/>
      <c r="AF479" s="125"/>
      <c r="AG479" s="125"/>
      <c r="AH479" s="125"/>
      <c r="AI479" s="125"/>
      <c r="AJ479" s="125"/>
      <c r="AK479" s="125"/>
      <c r="AL479" s="125"/>
      <c r="AM479" s="125"/>
      <c r="AN479" s="125"/>
      <c r="AO479" s="125"/>
      <c r="AP479" s="125"/>
      <c r="AQ479" s="125"/>
      <c r="AR479" s="125"/>
      <c r="AS479" s="125"/>
      <c r="AT479" s="125"/>
      <c r="AU479" s="125"/>
      <c r="AV479" s="125"/>
      <c r="AW479" s="125"/>
    </row>
    <row r="480" spans="1:49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  <c r="AA480" s="125"/>
      <c r="AB480" s="125"/>
      <c r="AC480" s="125"/>
      <c r="AD480" s="125"/>
      <c r="AE480" s="125"/>
      <c r="AF480" s="125"/>
      <c r="AG480" s="125"/>
      <c r="AH480" s="125"/>
      <c r="AI480" s="125"/>
      <c r="AJ480" s="125"/>
      <c r="AK480" s="125"/>
      <c r="AL480" s="125"/>
      <c r="AM480" s="125"/>
      <c r="AN480" s="125"/>
      <c r="AO480" s="125"/>
      <c r="AP480" s="125"/>
      <c r="AQ480" s="125"/>
      <c r="AR480" s="125"/>
      <c r="AS480" s="125"/>
      <c r="AT480" s="125"/>
      <c r="AU480" s="125"/>
      <c r="AV480" s="125"/>
      <c r="AW480" s="125"/>
    </row>
    <row r="481" spans="1:49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5"/>
      <c r="AL481" s="125"/>
      <c r="AM481" s="125"/>
      <c r="AN481" s="125"/>
      <c r="AO481" s="125"/>
      <c r="AP481" s="125"/>
      <c r="AQ481" s="125"/>
      <c r="AR481" s="125"/>
      <c r="AS481" s="125"/>
      <c r="AT481" s="125"/>
      <c r="AU481" s="125"/>
      <c r="AV481" s="125"/>
      <c r="AW481" s="125"/>
    </row>
    <row r="482" spans="1:49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  <c r="AA482" s="125"/>
      <c r="AB482" s="125"/>
      <c r="AC482" s="125"/>
      <c r="AD482" s="125"/>
      <c r="AE482" s="125"/>
      <c r="AF482" s="125"/>
      <c r="AG482" s="125"/>
      <c r="AH482" s="125"/>
      <c r="AI482" s="125"/>
      <c r="AJ482" s="125"/>
      <c r="AK482" s="125"/>
      <c r="AL482" s="125"/>
      <c r="AM482" s="125"/>
      <c r="AN482" s="125"/>
      <c r="AO482" s="125"/>
      <c r="AP482" s="125"/>
      <c r="AQ482" s="125"/>
      <c r="AR482" s="125"/>
      <c r="AS482" s="125"/>
      <c r="AT482" s="125"/>
      <c r="AU482" s="125"/>
      <c r="AV482" s="125"/>
      <c r="AW482" s="125"/>
    </row>
    <row r="483" spans="1:49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  <c r="AA483" s="125"/>
      <c r="AB483" s="125"/>
      <c r="AC483" s="125"/>
      <c r="AD483" s="125"/>
      <c r="AE483" s="125"/>
      <c r="AF483" s="125"/>
      <c r="AG483" s="125"/>
      <c r="AH483" s="125"/>
      <c r="AI483" s="125"/>
      <c r="AJ483" s="125"/>
      <c r="AK483" s="125"/>
      <c r="AL483" s="125"/>
      <c r="AM483" s="125"/>
      <c r="AN483" s="125"/>
      <c r="AO483" s="125"/>
      <c r="AP483" s="125"/>
      <c r="AQ483" s="125"/>
      <c r="AR483" s="125"/>
      <c r="AS483" s="125"/>
      <c r="AT483" s="125"/>
      <c r="AU483" s="125"/>
      <c r="AV483" s="125"/>
      <c r="AW483" s="125"/>
    </row>
    <row r="484" spans="1:49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  <c r="AA484" s="125"/>
      <c r="AB484" s="125"/>
      <c r="AC484" s="125"/>
      <c r="AD484" s="125"/>
      <c r="AE484" s="125"/>
      <c r="AF484" s="125"/>
      <c r="AG484" s="125"/>
      <c r="AH484" s="125"/>
      <c r="AI484" s="125"/>
      <c r="AJ484" s="125"/>
      <c r="AK484" s="125"/>
      <c r="AL484" s="125"/>
      <c r="AM484" s="125"/>
      <c r="AN484" s="125"/>
      <c r="AO484" s="125"/>
      <c r="AP484" s="125"/>
      <c r="AQ484" s="125"/>
      <c r="AR484" s="125"/>
      <c r="AS484" s="125"/>
      <c r="AT484" s="125"/>
      <c r="AU484" s="125"/>
      <c r="AV484" s="125"/>
      <c r="AW484" s="125"/>
    </row>
    <row r="485" spans="1:49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5"/>
      <c r="AL485" s="125"/>
      <c r="AM485" s="125"/>
      <c r="AN485" s="125"/>
      <c r="AO485" s="125"/>
      <c r="AP485" s="125"/>
      <c r="AQ485" s="125"/>
      <c r="AR485" s="125"/>
      <c r="AS485" s="125"/>
      <c r="AT485" s="125"/>
      <c r="AU485" s="125"/>
      <c r="AV485" s="125"/>
      <c r="AW485" s="125"/>
    </row>
    <row r="486" spans="1:49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  <c r="AA486" s="125"/>
      <c r="AB486" s="125"/>
      <c r="AC486" s="125"/>
      <c r="AD486" s="125"/>
      <c r="AE486" s="125"/>
      <c r="AF486" s="125"/>
      <c r="AG486" s="125"/>
      <c r="AH486" s="125"/>
      <c r="AI486" s="125"/>
      <c r="AJ486" s="125"/>
      <c r="AK486" s="125"/>
      <c r="AL486" s="125"/>
      <c r="AM486" s="125"/>
      <c r="AN486" s="125"/>
      <c r="AO486" s="125"/>
      <c r="AP486" s="125"/>
      <c r="AQ486" s="125"/>
      <c r="AR486" s="125"/>
      <c r="AS486" s="125"/>
      <c r="AT486" s="125"/>
      <c r="AU486" s="125"/>
      <c r="AV486" s="125"/>
      <c r="AW486" s="125"/>
    </row>
    <row r="487" spans="1:49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  <c r="AA487" s="125"/>
      <c r="AB487" s="125"/>
      <c r="AC487" s="125"/>
      <c r="AD487" s="125"/>
      <c r="AE487" s="125"/>
      <c r="AF487" s="125"/>
      <c r="AG487" s="125"/>
      <c r="AH487" s="125"/>
      <c r="AI487" s="125"/>
      <c r="AJ487" s="125"/>
      <c r="AK487" s="125"/>
      <c r="AL487" s="125"/>
      <c r="AM487" s="125"/>
      <c r="AN487" s="125"/>
      <c r="AO487" s="125"/>
      <c r="AP487" s="125"/>
      <c r="AQ487" s="125"/>
      <c r="AR487" s="125"/>
      <c r="AS487" s="125"/>
      <c r="AT487" s="125"/>
      <c r="AU487" s="125"/>
      <c r="AV487" s="125"/>
      <c r="AW487" s="125"/>
    </row>
    <row r="488" spans="1:49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  <c r="AA488" s="125"/>
      <c r="AB488" s="125"/>
      <c r="AC488" s="125"/>
      <c r="AD488" s="125"/>
      <c r="AE488" s="125"/>
      <c r="AF488" s="125"/>
      <c r="AG488" s="125"/>
      <c r="AH488" s="125"/>
      <c r="AI488" s="125"/>
      <c r="AJ488" s="125"/>
      <c r="AK488" s="125"/>
      <c r="AL488" s="125"/>
      <c r="AM488" s="125"/>
      <c r="AN488" s="125"/>
      <c r="AO488" s="125"/>
      <c r="AP488" s="125"/>
      <c r="AQ488" s="125"/>
      <c r="AR488" s="125"/>
      <c r="AS488" s="125"/>
      <c r="AT488" s="125"/>
      <c r="AU488" s="125"/>
      <c r="AV488" s="125"/>
      <c r="AW488" s="125"/>
    </row>
    <row r="489" spans="1:49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  <c r="AA489" s="125"/>
      <c r="AB489" s="125"/>
      <c r="AC489" s="125"/>
      <c r="AD489" s="125"/>
      <c r="AE489" s="125"/>
      <c r="AF489" s="125"/>
      <c r="AG489" s="125"/>
      <c r="AH489" s="125"/>
      <c r="AI489" s="125"/>
      <c r="AJ489" s="125"/>
      <c r="AK489" s="125"/>
      <c r="AL489" s="125"/>
      <c r="AM489" s="125"/>
      <c r="AN489" s="125"/>
      <c r="AO489" s="125"/>
      <c r="AP489" s="125"/>
      <c r="AQ489" s="125"/>
      <c r="AR489" s="125"/>
      <c r="AS489" s="125"/>
      <c r="AT489" s="125"/>
      <c r="AU489" s="125"/>
      <c r="AV489" s="125"/>
      <c r="AW489" s="125"/>
    </row>
    <row r="490" spans="1:49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  <c r="AA490" s="125"/>
      <c r="AB490" s="125"/>
      <c r="AC490" s="125"/>
      <c r="AD490" s="125"/>
      <c r="AE490" s="125"/>
      <c r="AF490" s="125"/>
      <c r="AG490" s="125"/>
      <c r="AH490" s="125"/>
      <c r="AI490" s="125"/>
      <c r="AJ490" s="125"/>
      <c r="AK490" s="125"/>
      <c r="AL490" s="125"/>
      <c r="AM490" s="125"/>
      <c r="AN490" s="125"/>
      <c r="AO490" s="125"/>
      <c r="AP490" s="125"/>
      <c r="AQ490" s="125"/>
      <c r="AR490" s="125"/>
      <c r="AS490" s="125"/>
      <c r="AT490" s="125"/>
      <c r="AU490" s="125"/>
      <c r="AV490" s="125"/>
      <c r="AW490" s="125"/>
    </row>
    <row r="491" spans="1:49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5"/>
      <c r="AL491" s="125"/>
      <c r="AM491" s="125"/>
      <c r="AN491" s="125"/>
      <c r="AO491" s="125"/>
      <c r="AP491" s="125"/>
      <c r="AQ491" s="125"/>
      <c r="AR491" s="125"/>
      <c r="AS491" s="125"/>
      <c r="AT491" s="125"/>
      <c r="AU491" s="125"/>
      <c r="AV491" s="125"/>
      <c r="AW491" s="125"/>
    </row>
    <row r="492" spans="1:49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A492" s="125"/>
      <c r="AB492" s="125"/>
      <c r="AC492" s="125"/>
      <c r="AD492" s="125"/>
      <c r="AE492" s="125"/>
      <c r="AF492" s="125"/>
      <c r="AG492" s="125"/>
      <c r="AH492" s="125"/>
      <c r="AI492" s="125"/>
      <c r="AJ492" s="125"/>
      <c r="AK492" s="125"/>
      <c r="AL492" s="125"/>
      <c r="AM492" s="125"/>
      <c r="AN492" s="125"/>
      <c r="AO492" s="125"/>
      <c r="AP492" s="125"/>
      <c r="AQ492" s="125"/>
      <c r="AR492" s="125"/>
      <c r="AS492" s="125"/>
      <c r="AT492" s="125"/>
      <c r="AU492" s="125"/>
      <c r="AV492" s="125"/>
      <c r="AW492" s="125"/>
    </row>
    <row r="493" spans="1:49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  <c r="AA493" s="125"/>
      <c r="AB493" s="125"/>
      <c r="AC493" s="125"/>
      <c r="AD493" s="125"/>
      <c r="AE493" s="125"/>
      <c r="AF493" s="125"/>
      <c r="AG493" s="125"/>
      <c r="AH493" s="125"/>
      <c r="AI493" s="125"/>
      <c r="AJ493" s="125"/>
      <c r="AK493" s="125"/>
      <c r="AL493" s="125"/>
      <c r="AM493" s="125"/>
      <c r="AN493" s="125"/>
      <c r="AO493" s="125"/>
      <c r="AP493" s="125"/>
      <c r="AQ493" s="125"/>
      <c r="AR493" s="125"/>
      <c r="AS493" s="125"/>
      <c r="AT493" s="125"/>
      <c r="AU493" s="125"/>
      <c r="AV493" s="125"/>
      <c r="AW493" s="125"/>
    </row>
    <row r="494" spans="1:49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  <c r="AA494" s="125"/>
      <c r="AB494" s="125"/>
      <c r="AC494" s="125"/>
      <c r="AD494" s="125"/>
      <c r="AE494" s="125"/>
      <c r="AF494" s="125"/>
      <c r="AG494" s="125"/>
      <c r="AH494" s="125"/>
      <c r="AI494" s="125"/>
      <c r="AJ494" s="125"/>
      <c r="AK494" s="125"/>
      <c r="AL494" s="125"/>
      <c r="AM494" s="125"/>
      <c r="AN494" s="125"/>
      <c r="AO494" s="125"/>
      <c r="AP494" s="125"/>
      <c r="AQ494" s="125"/>
      <c r="AR494" s="125"/>
      <c r="AS494" s="125"/>
      <c r="AT494" s="125"/>
      <c r="AU494" s="125"/>
      <c r="AV494" s="125"/>
      <c r="AW494" s="125"/>
    </row>
    <row r="495" spans="1:49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  <c r="AA495" s="125"/>
      <c r="AB495" s="125"/>
      <c r="AC495" s="125"/>
      <c r="AD495" s="125"/>
      <c r="AE495" s="125"/>
      <c r="AF495" s="125"/>
      <c r="AG495" s="125"/>
      <c r="AH495" s="125"/>
      <c r="AI495" s="125"/>
      <c r="AJ495" s="125"/>
      <c r="AK495" s="125"/>
      <c r="AL495" s="125"/>
      <c r="AM495" s="125"/>
      <c r="AN495" s="125"/>
      <c r="AO495" s="125"/>
      <c r="AP495" s="125"/>
      <c r="AQ495" s="125"/>
      <c r="AR495" s="125"/>
      <c r="AS495" s="125"/>
      <c r="AT495" s="125"/>
      <c r="AU495" s="125"/>
      <c r="AV495" s="125"/>
      <c r="AW495" s="125"/>
    </row>
    <row r="496" spans="1:49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  <c r="AA496" s="125"/>
      <c r="AB496" s="125"/>
      <c r="AC496" s="125"/>
      <c r="AD496" s="125"/>
      <c r="AE496" s="125"/>
      <c r="AF496" s="125"/>
      <c r="AG496" s="125"/>
      <c r="AH496" s="125"/>
      <c r="AI496" s="125"/>
      <c r="AJ496" s="125"/>
      <c r="AK496" s="125"/>
      <c r="AL496" s="125"/>
      <c r="AM496" s="125"/>
      <c r="AN496" s="125"/>
      <c r="AO496" s="125"/>
      <c r="AP496" s="125"/>
      <c r="AQ496" s="125"/>
      <c r="AR496" s="125"/>
      <c r="AS496" s="125"/>
      <c r="AT496" s="125"/>
      <c r="AU496" s="125"/>
      <c r="AV496" s="125"/>
      <c r="AW496" s="125"/>
    </row>
    <row r="497" spans="1:49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5"/>
      <c r="AL497" s="125"/>
      <c r="AM497" s="125"/>
      <c r="AN497" s="125"/>
      <c r="AO497" s="125"/>
      <c r="AP497" s="125"/>
      <c r="AQ497" s="125"/>
      <c r="AR497" s="125"/>
      <c r="AS497" s="125"/>
      <c r="AT497" s="125"/>
      <c r="AU497" s="125"/>
      <c r="AV497" s="125"/>
      <c r="AW497" s="125"/>
    </row>
    <row r="498" spans="1:49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125"/>
      <c r="AF498" s="125"/>
      <c r="AG498" s="125"/>
      <c r="AH498" s="125"/>
      <c r="AI498" s="125"/>
      <c r="AJ498" s="125"/>
      <c r="AK498" s="125"/>
      <c r="AL498" s="125"/>
      <c r="AM498" s="125"/>
      <c r="AN498" s="125"/>
      <c r="AO498" s="125"/>
      <c r="AP498" s="125"/>
      <c r="AQ498" s="125"/>
      <c r="AR498" s="125"/>
      <c r="AS498" s="125"/>
      <c r="AT498" s="125"/>
      <c r="AU498" s="125"/>
      <c r="AV498" s="125"/>
      <c r="AW498" s="125"/>
    </row>
    <row r="499" spans="1:49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  <c r="AA499" s="125"/>
      <c r="AB499" s="125"/>
      <c r="AC499" s="125"/>
      <c r="AD499" s="125"/>
      <c r="AE499" s="125"/>
      <c r="AF499" s="125"/>
      <c r="AG499" s="125"/>
      <c r="AH499" s="125"/>
      <c r="AI499" s="125"/>
      <c r="AJ499" s="125"/>
      <c r="AK499" s="125"/>
      <c r="AL499" s="125"/>
      <c r="AM499" s="125"/>
      <c r="AN499" s="125"/>
      <c r="AO499" s="125"/>
      <c r="AP499" s="125"/>
      <c r="AQ499" s="125"/>
      <c r="AR499" s="125"/>
      <c r="AS499" s="125"/>
      <c r="AT499" s="125"/>
      <c r="AU499" s="125"/>
      <c r="AV499" s="125"/>
      <c r="AW499" s="125"/>
    </row>
    <row r="500" spans="1:49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  <c r="AA500" s="125"/>
      <c r="AB500" s="125"/>
      <c r="AC500" s="125"/>
      <c r="AD500" s="125"/>
      <c r="AE500" s="125"/>
      <c r="AF500" s="125"/>
      <c r="AG500" s="125"/>
      <c r="AH500" s="125"/>
      <c r="AI500" s="125"/>
      <c r="AJ500" s="125"/>
      <c r="AK500" s="125"/>
      <c r="AL500" s="125"/>
      <c r="AM500" s="125"/>
      <c r="AN500" s="125"/>
      <c r="AO500" s="125"/>
      <c r="AP500" s="125"/>
      <c r="AQ500" s="125"/>
      <c r="AR500" s="125"/>
      <c r="AS500" s="125"/>
      <c r="AT500" s="125"/>
      <c r="AU500" s="125"/>
      <c r="AV500" s="125"/>
      <c r="AW500" s="125"/>
    </row>
    <row r="501" spans="1:49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  <c r="AA501" s="125"/>
      <c r="AB501" s="125"/>
      <c r="AC501" s="125"/>
      <c r="AD501" s="125"/>
      <c r="AE501" s="125"/>
      <c r="AF501" s="125"/>
      <c r="AG501" s="125"/>
      <c r="AH501" s="125"/>
      <c r="AI501" s="125"/>
      <c r="AJ501" s="125"/>
      <c r="AK501" s="125"/>
      <c r="AL501" s="125"/>
      <c r="AM501" s="125"/>
      <c r="AN501" s="125"/>
      <c r="AO501" s="125"/>
      <c r="AP501" s="125"/>
      <c r="AQ501" s="125"/>
      <c r="AR501" s="125"/>
      <c r="AS501" s="125"/>
      <c r="AT501" s="125"/>
      <c r="AU501" s="125"/>
      <c r="AV501" s="125"/>
      <c r="AW501" s="125"/>
    </row>
    <row r="502" spans="1:49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  <c r="AA502" s="125"/>
      <c r="AB502" s="125"/>
      <c r="AC502" s="125"/>
      <c r="AD502" s="125"/>
      <c r="AE502" s="125"/>
      <c r="AF502" s="125"/>
      <c r="AG502" s="125"/>
      <c r="AH502" s="125"/>
      <c r="AI502" s="125"/>
      <c r="AJ502" s="125"/>
      <c r="AK502" s="125"/>
      <c r="AL502" s="125"/>
      <c r="AM502" s="125"/>
      <c r="AN502" s="125"/>
      <c r="AO502" s="125"/>
      <c r="AP502" s="125"/>
      <c r="AQ502" s="125"/>
      <c r="AR502" s="125"/>
      <c r="AS502" s="125"/>
      <c r="AT502" s="125"/>
      <c r="AU502" s="125"/>
      <c r="AV502" s="125"/>
      <c r="AW502" s="125"/>
    </row>
    <row r="503" spans="1:49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5"/>
      <c r="AL503" s="125"/>
      <c r="AM503" s="125"/>
      <c r="AN503" s="125"/>
      <c r="AO503" s="125"/>
      <c r="AP503" s="125"/>
      <c r="AQ503" s="125"/>
      <c r="AR503" s="125"/>
      <c r="AS503" s="125"/>
      <c r="AT503" s="125"/>
      <c r="AU503" s="125"/>
      <c r="AV503" s="125"/>
      <c r="AW503" s="125"/>
    </row>
    <row r="504" spans="1:49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  <c r="AA504" s="125"/>
      <c r="AB504" s="125"/>
      <c r="AC504" s="125"/>
      <c r="AD504" s="125"/>
      <c r="AE504" s="125"/>
      <c r="AF504" s="125"/>
      <c r="AG504" s="125"/>
      <c r="AH504" s="125"/>
      <c r="AI504" s="125"/>
      <c r="AJ504" s="125"/>
      <c r="AK504" s="125"/>
      <c r="AL504" s="125"/>
      <c r="AM504" s="125"/>
      <c r="AN504" s="125"/>
      <c r="AO504" s="125"/>
      <c r="AP504" s="125"/>
      <c r="AQ504" s="125"/>
      <c r="AR504" s="125"/>
      <c r="AS504" s="125"/>
      <c r="AT504" s="125"/>
      <c r="AU504" s="125"/>
      <c r="AV504" s="125"/>
      <c r="AW504" s="125"/>
    </row>
    <row r="505" spans="1:49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  <c r="AA505" s="125"/>
      <c r="AB505" s="125"/>
      <c r="AC505" s="125"/>
      <c r="AD505" s="125"/>
      <c r="AE505" s="125"/>
      <c r="AF505" s="125"/>
      <c r="AG505" s="125"/>
      <c r="AH505" s="125"/>
      <c r="AI505" s="125"/>
      <c r="AJ505" s="125"/>
      <c r="AK505" s="125"/>
      <c r="AL505" s="125"/>
      <c r="AM505" s="125"/>
      <c r="AN505" s="125"/>
      <c r="AO505" s="125"/>
      <c r="AP505" s="125"/>
      <c r="AQ505" s="125"/>
      <c r="AR505" s="125"/>
      <c r="AS505" s="125"/>
      <c r="AT505" s="125"/>
      <c r="AU505" s="125"/>
      <c r="AV505" s="125"/>
      <c r="AW505" s="125"/>
    </row>
    <row r="506" spans="1:49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125"/>
      <c r="AF506" s="125"/>
      <c r="AG506" s="125"/>
      <c r="AH506" s="125"/>
      <c r="AI506" s="125"/>
      <c r="AJ506" s="125"/>
      <c r="AK506" s="125"/>
      <c r="AL506" s="125"/>
      <c r="AM506" s="125"/>
      <c r="AN506" s="125"/>
      <c r="AO506" s="125"/>
      <c r="AP506" s="125"/>
      <c r="AQ506" s="125"/>
      <c r="AR506" s="125"/>
      <c r="AS506" s="125"/>
      <c r="AT506" s="125"/>
      <c r="AU506" s="125"/>
      <c r="AV506" s="125"/>
      <c r="AW506" s="125"/>
    </row>
    <row r="507" spans="1:49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  <c r="AA507" s="125"/>
      <c r="AB507" s="125"/>
      <c r="AC507" s="125"/>
      <c r="AD507" s="125"/>
      <c r="AE507" s="125"/>
      <c r="AF507" s="125"/>
      <c r="AG507" s="125"/>
      <c r="AH507" s="125"/>
      <c r="AI507" s="125"/>
      <c r="AJ507" s="125"/>
      <c r="AK507" s="125"/>
      <c r="AL507" s="125"/>
      <c r="AM507" s="125"/>
      <c r="AN507" s="125"/>
      <c r="AO507" s="125"/>
      <c r="AP507" s="125"/>
      <c r="AQ507" s="125"/>
      <c r="AR507" s="125"/>
      <c r="AS507" s="125"/>
      <c r="AT507" s="125"/>
      <c r="AU507" s="125"/>
      <c r="AV507" s="125"/>
      <c r="AW507" s="125"/>
    </row>
    <row r="508" spans="1:49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  <c r="AA508" s="125"/>
      <c r="AB508" s="125"/>
      <c r="AC508" s="125"/>
      <c r="AD508" s="125"/>
      <c r="AE508" s="125"/>
      <c r="AF508" s="125"/>
      <c r="AG508" s="125"/>
      <c r="AH508" s="125"/>
      <c r="AI508" s="125"/>
      <c r="AJ508" s="125"/>
      <c r="AK508" s="125"/>
      <c r="AL508" s="125"/>
      <c r="AM508" s="125"/>
      <c r="AN508" s="125"/>
      <c r="AO508" s="125"/>
      <c r="AP508" s="125"/>
      <c r="AQ508" s="125"/>
      <c r="AR508" s="125"/>
      <c r="AS508" s="125"/>
      <c r="AT508" s="125"/>
      <c r="AU508" s="125"/>
      <c r="AV508" s="125"/>
      <c r="AW508" s="125"/>
    </row>
    <row r="509" spans="1:49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5"/>
      <c r="AL509" s="125"/>
      <c r="AM509" s="125"/>
      <c r="AN509" s="125"/>
      <c r="AO509" s="125"/>
      <c r="AP509" s="125"/>
      <c r="AQ509" s="125"/>
      <c r="AR509" s="125"/>
      <c r="AS509" s="125"/>
      <c r="AT509" s="125"/>
      <c r="AU509" s="125"/>
      <c r="AV509" s="125"/>
      <c r="AW509" s="125"/>
    </row>
    <row r="510" spans="1:49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  <c r="AA510" s="125"/>
      <c r="AB510" s="125"/>
      <c r="AC510" s="125"/>
      <c r="AD510" s="125"/>
      <c r="AE510" s="125"/>
      <c r="AF510" s="125"/>
      <c r="AG510" s="125"/>
      <c r="AH510" s="125"/>
      <c r="AI510" s="125"/>
      <c r="AJ510" s="125"/>
      <c r="AK510" s="125"/>
      <c r="AL510" s="125"/>
      <c r="AM510" s="125"/>
      <c r="AN510" s="125"/>
      <c r="AO510" s="125"/>
      <c r="AP510" s="125"/>
      <c r="AQ510" s="125"/>
      <c r="AR510" s="125"/>
      <c r="AS510" s="125"/>
      <c r="AT510" s="125"/>
      <c r="AU510" s="125"/>
      <c r="AV510" s="125"/>
      <c r="AW510" s="125"/>
    </row>
    <row r="511" spans="1:49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  <c r="AA511" s="125"/>
      <c r="AB511" s="125"/>
      <c r="AC511" s="125"/>
      <c r="AD511" s="125"/>
      <c r="AE511" s="125"/>
      <c r="AF511" s="125"/>
      <c r="AG511" s="125"/>
      <c r="AH511" s="125"/>
      <c r="AI511" s="125"/>
      <c r="AJ511" s="125"/>
      <c r="AK511" s="125"/>
      <c r="AL511" s="125"/>
      <c r="AM511" s="125"/>
      <c r="AN511" s="125"/>
      <c r="AO511" s="125"/>
      <c r="AP511" s="125"/>
      <c r="AQ511" s="125"/>
      <c r="AR511" s="125"/>
      <c r="AS511" s="125"/>
      <c r="AT511" s="125"/>
      <c r="AU511" s="125"/>
      <c r="AV511" s="125"/>
      <c r="AW511" s="125"/>
    </row>
    <row r="512" spans="1:49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  <c r="AA512" s="125"/>
      <c r="AB512" s="125"/>
      <c r="AC512" s="125"/>
      <c r="AD512" s="125"/>
      <c r="AE512" s="125"/>
      <c r="AF512" s="125"/>
      <c r="AG512" s="125"/>
      <c r="AH512" s="125"/>
      <c r="AI512" s="125"/>
      <c r="AJ512" s="125"/>
      <c r="AK512" s="125"/>
      <c r="AL512" s="125"/>
      <c r="AM512" s="125"/>
      <c r="AN512" s="125"/>
      <c r="AO512" s="125"/>
      <c r="AP512" s="125"/>
      <c r="AQ512" s="125"/>
      <c r="AR512" s="125"/>
      <c r="AS512" s="125"/>
      <c r="AT512" s="125"/>
      <c r="AU512" s="125"/>
      <c r="AV512" s="125"/>
      <c r="AW512" s="125"/>
    </row>
    <row r="513" spans="1:49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  <c r="AA513" s="125"/>
      <c r="AB513" s="125"/>
      <c r="AC513" s="125"/>
      <c r="AD513" s="125"/>
      <c r="AE513" s="125"/>
      <c r="AF513" s="125"/>
      <c r="AG513" s="125"/>
      <c r="AH513" s="125"/>
      <c r="AI513" s="125"/>
      <c r="AJ513" s="125"/>
      <c r="AK513" s="125"/>
      <c r="AL513" s="125"/>
      <c r="AM513" s="125"/>
      <c r="AN513" s="125"/>
      <c r="AO513" s="125"/>
      <c r="AP513" s="125"/>
      <c r="AQ513" s="125"/>
      <c r="AR513" s="125"/>
      <c r="AS513" s="125"/>
      <c r="AT513" s="125"/>
      <c r="AU513" s="125"/>
      <c r="AV513" s="125"/>
      <c r="AW513" s="125"/>
    </row>
    <row r="514" spans="1:49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  <c r="AA514" s="125"/>
      <c r="AB514" s="125"/>
      <c r="AC514" s="125"/>
      <c r="AD514" s="125"/>
      <c r="AE514" s="125"/>
      <c r="AF514" s="125"/>
      <c r="AG514" s="125"/>
      <c r="AH514" s="125"/>
      <c r="AI514" s="125"/>
      <c r="AJ514" s="125"/>
      <c r="AK514" s="125"/>
      <c r="AL514" s="125"/>
      <c r="AM514" s="125"/>
      <c r="AN514" s="125"/>
      <c r="AO514" s="125"/>
      <c r="AP514" s="125"/>
      <c r="AQ514" s="125"/>
      <c r="AR514" s="125"/>
      <c r="AS514" s="125"/>
      <c r="AT514" s="125"/>
      <c r="AU514" s="125"/>
      <c r="AV514" s="125"/>
      <c r="AW514" s="125"/>
    </row>
    <row r="515" spans="1:49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5"/>
      <c r="AL515" s="125"/>
      <c r="AM515" s="125"/>
      <c r="AN515" s="125"/>
      <c r="AO515" s="125"/>
      <c r="AP515" s="125"/>
      <c r="AQ515" s="125"/>
      <c r="AR515" s="125"/>
      <c r="AS515" s="125"/>
      <c r="AT515" s="125"/>
      <c r="AU515" s="125"/>
      <c r="AV515" s="125"/>
      <c r="AW515" s="125"/>
    </row>
    <row r="516" spans="1:49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  <c r="AA516" s="125"/>
      <c r="AB516" s="125"/>
      <c r="AC516" s="125"/>
      <c r="AD516" s="125"/>
      <c r="AE516" s="125"/>
      <c r="AF516" s="125"/>
      <c r="AG516" s="125"/>
      <c r="AH516" s="125"/>
      <c r="AI516" s="125"/>
      <c r="AJ516" s="125"/>
      <c r="AK516" s="125"/>
      <c r="AL516" s="125"/>
      <c r="AM516" s="125"/>
      <c r="AN516" s="125"/>
      <c r="AO516" s="125"/>
      <c r="AP516" s="125"/>
      <c r="AQ516" s="125"/>
      <c r="AR516" s="125"/>
      <c r="AS516" s="125"/>
      <c r="AT516" s="125"/>
      <c r="AU516" s="125"/>
      <c r="AV516" s="125"/>
      <c r="AW516" s="125"/>
    </row>
    <row r="517" spans="1:49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  <c r="AA517" s="125"/>
      <c r="AB517" s="125"/>
      <c r="AC517" s="125"/>
      <c r="AD517" s="125"/>
      <c r="AE517" s="125"/>
      <c r="AF517" s="125"/>
      <c r="AG517" s="125"/>
      <c r="AH517" s="125"/>
      <c r="AI517" s="125"/>
      <c r="AJ517" s="125"/>
      <c r="AK517" s="125"/>
      <c r="AL517" s="125"/>
      <c r="AM517" s="125"/>
      <c r="AN517" s="125"/>
      <c r="AO517" s="125"/>
      <c r="AP517" s="125"/>
      <c r="AQ517" s="125"/>
      <c r="AR517" s="125"/>
      <c r="AS517" s="125"/>
      <c r="AT517" s="125"/>
      <c r="AU517" s="125"/>
      <c r="AV517" s="125"/>
      <c r="AW517" s="125"/>
    </row>
    <row r="518" spans="1:49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  <c r="AA518" s="125"/>
      <c r="AB518" s="125"/>
      <c r="AC518" s="125"/>
      <c r="AD518" s="125"/>
      <c r="AE518" s="125"/>
      <c r="AF518" s="125"/>
      <c r="AG518" s="125"/>
      <c r="AH518" s="125"/>
      <c r="AI518" s="125"/>
      <c r="AJ518" s="125"/>
      <c r="AK518" s="125"/>
      <c r="AL518" s="125"/>
      <c r="AM518" s="125"/>
      <c r="AN518" s="125"/>
      <c r="AO518" s="125"/>
      <c r="AP518" s="125"/>
      <c r="AQ518" s="125"/>
      <c r="AR518" s="125"/>
      <c r="AS518" s="125"/>
      <c r="AT518" s="125"/>
      <c r="AU518" s="125"/>
      <c r="AV518" s="125"/>
      <c r="AW518" s="125"/>
    </row>
    <row r="519" spans="1:49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5"/>
      <c r="AL519" s="125"/>
      <c r="AM519" s="125"/>
      <c r="AN519" s="125"/>
      <c r="AO519" s="125"/>
      <c r="AP519" s="125"/>
      <c r="AQ519" s="125"/>
      <c r="AR519" s="125"/>
      <c r="AS519" s="125"/>
      <c r="AT519" s="125"/>
      <c r="AU519" s="125"/>
      <c r="AV519" s="125"/>
      <c r="AW519" s="125"/>
    </row>
    <row r="520" spans="1:49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  <c r="AA520" s="125"/>
      <c r="AB520" s="125"/>
      <c r="AC520" s="125"/>
      <c r="AD520" s="125"/>
      <c r="AE520" s="125"/>
      <c r="AF520" s="125"/>
      <c r="AG520" s="125"/>
      <c r="AH520" s="125"/>
      <c r="AI520" s="125"/>
      <c r="AJ520" s="125"/>
      <c r="AK520" s="125"/>
      <c r="AL520" s="125"/>
      <c r="AM520" s="125"/>
      <c r="AN520" s="125"/>
      <c r="AO520" s="125"/>
      <c r="AP520" s="125"/>
      <c r="AQ520" s="125"/>
      <c r="AR520" s="125"/>
      <c r="AS520" s="125"/>
      <c r="AT520" s="125"/>
      <c r="AU520" s="125"/>
      <c r="AV520" s="125"/>
      <c r="AW520" s="125"/>
    </row>
    <row r="521" spans="1:49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  <c r="AA521" s="125"/>
      <c r="AB521" s="125"/>
      <c r="AC521" s="125"/>
      <c r="AD521" s="125"/>
      <c r="AE521" s="125"/>
      <c r="AF521" s="125"/>
      <c r="AG521" s="125"/>
      <c r="AH521" s="125"/>
      <c r="AI521" s="125"/>
      <c r="AJ521" s="125"/>
      <c r="AK521" s="125"/>
      <c r="AL521" s="125"/>
      <c r="AM521" s="125"/>
      <c r="AN521" s="125"/>
      <c r="AO521" s="125"/>
      <c r="AP521" s="125"/>
      <c r="AQ521" s="125"/>
      <c r="AR521" s="125"/>
      <c r="AS521" s="125"/>
      <c r="AT521" s="125"/>
      <c r="AU521" s="125"/>
      <c r="AV521" s="125"/>
      <c r="AW521" s="125"/>
    </row>
    <row r="522" spans="1:49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  <c r="AA522" s="125"/>
      <c r="AB522" s="125"/>
      <c r="AC522" s="125"/>
      <c r="AD522" s="125"/>
      <c r="AE522" s="125"/>
      <c r="AF522" s="125"/>
      <c r="AG522" s="125"/>
      <c r="AH522" s="125"/>
      <c r="AI522" s="125"/>
      <c r="AJ522" s="125"/>
      <c r="AK522" s="125"/>
      <c r="AL522" s="125"/>
      <c r="AM522" s="125"/>
      <c r="AN522" s="125"/>
      <c r="AO522" s="125"/>
      <c r="AP522" s="125"/>
      <c r="AQ522" s="125"/>
      <c r="AR522" s="125"/>
      <c r="AS522" s="125"/>
      <c r="AT522" s="125"/>
      <c r="AU522" s="125"/>
      <c r="AV522" s="125"/>
      <c r="AW522" s="125"/>
    </row>
    <row r="523" spans="1:49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5"/>
      <c r="AL523" s="125"/>
      <c r="AM523" s="125"/>
      <c r="AN523" s="125"/>
      <c r="AO523" s="125"/>
      <c r="AP523" s="125"/>
      <c r="AQ523" s="125"/>
      <c r="AR523" s="125"/>
      <c r="AS523" s="125"/>
      <c r="AT523" s="125"/>
      <c r="AU523" s="125"/>
      <c r="AV523" s="125"/>
      <c r="AW523" s="125"/>
    </row>
    <row r="524" spans="1:49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  <c r="AA524" s="125"/>
      <c r="AB524" s="125"/>
      <c r="AC524" s="125"/>
      <c r="AD524" s="125"/>
      <c r="AE524" s="125"/>
      <c r="AF524" s="125"/>
      <c r="AG524" s="125"/>
      <c r="AH524" s="125"/>
      <c r="AI524" s="125"/>
      <c r="AJ524" s="125"/>
      <c r="AK524" s="125"/>
      <c r="AL524" s="125"/>
      <c r="AM524" s="125"/>
      <c r="AN524" s="125"/>
      <c r="AO524" s="125"/>
      <c r="AP524" s="125"/>
      <c r="AQ524" s="125"/>
      <c r="AR524" s="125"/>
      <c r="AS524" s="125"/>
      <c r="AT524" s="125"/>
      <c r="AU524" s="125"/>
      <c r="AV524" s="125"/>
      <c r="AW524" s="125"/>
    </row>
    <row r="525" spans="1:49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  <c r="AA525" s="125"/>
      <c r="AB525" s="125"/>
      <c r="AC525" s="125"/>
      <c r="AD525" s="125"/>
      <c r="AE525" s="125"/>
      <c r="AF525" s="125"/>
      <c r="AG525" s="125"/>
      <c r="AH525" s="125"/>
      <c r="AI525" s="125"/>
      <c r="AJ525" s="125"/>
      <c r="AK525" s="125"/>
      <c r="AL525" s="125"/>
      <c r="AM525" s="125"/>
      <c r="AN525" s="125"/>
      <c r="AO525" s="125"/>
      <c r="AP525" s="125"/>
      <c r="AQ525" s="125"/>
      <c r="AR525" s="125"/>
      <c r="AS525" s="125"/>
      <c r="AT525" s="125"/>
      <c r="AU525" s="125"/>
      <c r="AV525" s="125"/>
      <c r="AW525" s="125"/>
    </row>
    <row r="526" spans="1:49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  <c r="AA526" s="125"/>
      <c r="AB526" s="125"/>
      <c r="AC526" s="125"/>
      <c r="AD526" s="125"/>
      <c r="AE526" s="125"/>
      <c r="AF526" s="125"/>
      <c r="AG526" s="125"/>
      <c r="AH526" s="125"/>
      <c r="AI526" s="125"/>
      <c r="AJ526" s="125"/>
      <c r="AK526" s="125"/>
      <c r="AL526" s="125"/>
      <c r="AM526" s="125"/>
      <c r="AN526" s="125"/>
      <c r="AO526" s="125"/>
      <c r="AP526" s="125"/>
      <c r="AQ526" s="125"/>
      <c r="AR526" s="125"/>
      <c r="AS526" s="125"/>
      <c r="AT526" s="125"/>
      <c r="AU526" s="125"/>
      <c r="AV526" s="125"/>
      <c r="AW526" s="125"/>
    </row>
    <row r="527" spans="1:49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5"/>
      <c r="AL527" s="125"/>
      <c r="AM527" s="125"/>
      <c r="AN527" s="125"/>
      <c r="AO527" s="125"/>
      <c r="AP527" s="125"/>
      <c r="AQ527" s="125"/>
      <c r="AR527" s="125"/>
      <c r="AS527" s="125"/>
      <c r="AT527" s="125"/>
      <c r="AU527" s="125"/>
      <c r="AV527" s="125"/>
      <c r="AW527" s="125"/>
    </row>
    <row r="528" spans="1:49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5"/>
      <c r="AL528" s="125"/>
      <c r="AM528" s="125"/>
      <c r="AN528" s="125"/>
      <c r="AO528" s="125"/>
      <c r="AP528" s="125"/>
      <c r="AQ528" s="125"/>
      <c r="AR528" s="125"/>
      <c r="AS528" s="125"/>
      <c r="AT528" s="125"/>
      <c r="AU528" s="125"/>
      <c r="AV528" s="125"/>
      <c r="AW528" s="125"/>
    </row>
    <row r="529" spans="1:49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  <c r="AA529" s="125"/>
      <c r="AB529" s="125"/>
      <c r="AC529" s="125"/>
      <c r="AD529" s="125"/>
      <c r="AE529" s="125"/>
      <c r="AF529" s="125"/>
      <c r="AG529" s="125"/>
      <c r="AH529" s="125"/>
      <c r="AI529" s="125"/>
      <c r="AJ529" s="125"/>
      <c r="AK529" s="125"/>
      <c r="AL529" s="125"/>
      <c r="AM529" s="125"/>
      <c r="AN529" s="125"/>
      <c r="AO529" s="125"/>
      <c r="AP529" s="125"/>
      <c r="AQ529" s="125"/>
      <c r="AR529" s="125"/>
      <c r="AS529" s="125"/>
      <c r="AT529" s="125"/>
      <c r="AU529" s="125"/>
      <c r="AV529" s="125"/>
      <c r="AW529" s="125"/>
    </row>
    <row r="530" spans="1:49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  <c r="AA530" s="125"/>
      <c r="AB530" s="125"/>
      <c r="AC530" s="125"/>
      <c r="AD530" s="125"/>
      <c r="AE530" s="125"/>
      <c r="AF530" s="125"/>
      <c r="AG530" s="125"/>
      <c r="AH530" s="125"/>
      <c r="AI530" s="125"/>
      <c r="AJ530" s="125"/>
      <c r="AK530" s="125"/>
      <c r="AL530" s="125"/>
      <c r="AM530" s="125"/>
      <c r="AN530" s="125"/>
      <c r="AO530" s="125"/>
      <c r="AP530" s="125"/>
      <c r="AQ530" s="125"/>
      <c r="AR530" s="125"/>
      <c r="AS530" s="125"/>
      <c r="AT530" s="125"/>
      <c r="AU530" s="125"/>
      <c r="AV530" s="125"/>
      <c r="AW530" s="125"/>
    </row>
    <row r="531" spans="1:49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  <c r="AA531" s="125"/>
      <c r="AB531" s="125"/>
      <c r="AC531" s="125"/>
      <c r="AD531" s="125"/>
      <c r="AE531" s="125"/>
      <c r="AF531" s="125"/>
      <c r="AG531" s="125"/>
      <c r="AH531" s="125"/>
      <c r="AI531" s="125"/>
      <c r="AJ531" s="125"/>
      <c r="AK531" s="125"/>
      <c r="AL531" s="125"/>
      <c r="AM531" s="125"/>
      <c r="AN531" s="125"/>
      <c r="AO531" s="125"/>
      <c r="AP531" s="125"/>
      <c r="AQ531" s="125"/>
      <c r="AR531" s="125"/>
      <c r="AS531" s="125"/>
      <c r="AT531" s="125"/>
      <c r="AU531" s="125"/>
      <c r="AV531" s="125"/>
      <c r="AW531" s="125"/>
    </row>
    <row r="532" spans="1:49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  <c r="AA532" s="125"/>
      <c r="AB532" s="125"/>
      <c r="AC532" s="125"/>
      <c r="AD532" s="125"/>
      <c r="AE532" s="125"/>
      <c r="AF532" s="125"/>
      <c r="AG532" s="125"/>
      <c r="AH532" s="125"/>
      <c r="AI532" s="125"/>
      <c r="AJ532" s="125"/>
      <c r="AK532" s="125"/>
      <c r="AL532" s="125"/>
      <c r="AM532" s="125"/>
      <c r="AN532" s="125"/>
      <c r="AO532" s="125"/>
      <c r="AP532" s="125"/>
      <c r="AQ532" s="125"/>
      <c r="AR532" s="125"/>
      <c r="AS532" s="125"/>
      <c r="AT532" s="125"/>
      <c r="AU532" s="125"/>
      <c r="AV532" s="125"/>
      <c r="AW532" s="125"/>
    </row>
    <row r="533" spans="1:49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  <c r="AA533" s="125"/>
      <c r="AB533" s="125"/>
      <c r="AC533" s="125"/>
      <c r="AD533" s="125"/>
      <c r="AE533" s="125"/>
      <c r="AF533" s="125"/>
      <c r="AG533" s="125"/>
      <c r="AH533" s="125"/>
      <c r="AI533" s="125"/>
      <c r="AJ533" s="125"/>
      <c r="AK533" s="125"/>
      <c r="AL533" s="125"/>
      <c r="AM533" s="125"/>
      <c r="AN533" s="125"/>
      <c r="AO533" s="125"/>
      <c r="AP533" s="125"/>
      <c r="AQ533" s="125"/>
      <c r="AR533" s="125"/>
      <c r="AS533" s="125"/>
      <c r="AT533" s="125"/>
      <c r="AU533" s="125"/>
      <c r="AV533" s="125"/>
      <c r="AW533" s="125"/>
    </row>
    <row r="534" spans="1:49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  <c r="AA534" s="125"/>
      <c r="AB534" s="125"/>
      <c r="AC534" s="125"/>
      <c r="AD534" s="125"/>
      <c r="AE534" s="125"/>
      <c r="AF534" s="125"/>
      <c r="AG534" s="125"/>
      <c r="AH534" s="125"/>
      <c r="AI534" s="125"/>
      <c r="AJ534" s="125"/>
      <c r="AK534" s="125"/>
      <c r="AL534" s="125"/>
      <c r="AM534" s="125"/>
      <c r="AN534" s="125"/>
      <c r="AO534" s="125"/>
      <c r="AP534" s="125"/>
      <c r="AQ534" s="125"/>
      <c r="AR534" s="125"/>
      <c r="AS534" s="125"/>
      <c r="AT534" s="125"/>
      <c r="AU534" s="125"/>
      <c r="AV534" s="125"/>
      <c r="AW534" s="125"/>
    </row>
    <row r="535" spans="1:49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  <c r="AA535" s="125"/>
      <c r="AB535" s="125"/>
      <c r="AC535" s="125"/>
      <c r="AD535" s="125"/>
      <c r="AE535" s="125"/>
      <c r="AF535" s="125"/>
      <c r="AG535" s="125"/>
      <c r="AH535" s="125"/>
      <c r="AI535" s="125"/>
      <c r="AJ535" s="125"/>
      <c r="AK535" s="125"/>
      <c r="AL535" s="125"/>
      <c r="AM535" s="125"/>
      <c r="AN535" s="125"/>
      <c r="AO535" s="125"/>
      <c r="AP535" s="125"/>
      <c r="AQ535" s="125"/>
      <c r="AR535" s="125"/>
      <c r="AS535" s="125"/>
      <c r="AT535" s="125"/>
      <c r="AU535" s="125"/>
      <c r="AV535" s="125"/>
      <c r="AW535" s="125"/>
    </row>
    <row r="536" spans="1:49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  <c r="AA536" s="125"/>
      <c r="AB536" s="125"/>
      <c r="AC536" s="125"/>
      <c r="AD536" s="125"/>
      <c r="AE536" s="125"/>
      <c r="AF536" s="125"/>
      <c r="AG536" s="125"/>
      <c r="AH536" s="125"/>
      <c r="AI536" s="125"/>
      <c r="AJ536" s="125"/>
      <c r="AK536" s="125"/>
      <c r="AL536" s="125"/>
      <c r="AM536" s="125"/>
      <c r="AN536" s="125"/>
      <c r="AO536" s="125"/>
      <c r="AP536" s="125"/>
      <c r="AQ536" s="125"/>
      <c r="AR536" s="125"/>
      <c r="AS536" s="125"/>
      <c r="AT536" s="125"/>
      <c r="AU536" s="125"/>
      <c r="AV536" s="125"/>
      <c r="AW536" s="125"/>
    </row>
    <row r="537" spans="1:49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  <c r="AA537" s="125"/>
      <c r="AB537" s="125"/>
      <c r="AC537" s="125"/>
      <c r="AD537" s="125"/>
      <c r="AE537" s="125"/>
      <c r="AF537" s="125"/>
      <c r="AG537" s="125"/>
      <c r="AH537" s="125"/>
      <c r="AI537" s="125"/>
      <c r="AJ537" s="125"/>
      <c r="AK537" s="125"/>
      <c r="AL537" s="125"/>
      <c r="AM537" s="125"/>
      <c r="AN537" s="125"/>
      <c r="AO537" s="125"/>
      <c r="AP537" s="125"/>
      <c r="AQ537" s="125"/>
      <c r="AR537" s="125"/>
      <c r="AS537" s="125"/>
      <c r="AT537" s="125"/>
      <c r="AU537" s="125"/>
      <c r="AV537" s="125"/>
      <c r="AW537" s="125"/>
    </row>
    <row r="538" spans="1:49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  <c r="AA538" s="125"/>
      <c r="AB538" s="125"/>
      <c r="AC538" s="125"/>
      <c r="AD538" s="125"/>
      <c r="AE538" s="125"/>
      <c r="AF538" s="125"/>
      <c r="AG538" s="125"/>
      <c r="AH538" s="125"/>
      <c r="AI538" s="125"/>
      <c r="AJ538" s="125"/>
      <c r="AK538" s="125"/>
      <c r="AL538" s="125"/>
      <c r="AM538" s="125"/>
      <c r="AN538" s="125"/>
      <c r="AO538" s="125"/>
      <c r="AP538" s="125"/>
      <c r="AQ538" s="125"/>
      <c r="AR538" s="125"/>
      <c r="AS538" s="125"/>
      <c r="AT538" s="125"/>
      <c r="AU538" s="125"/>
      <c r="AV538" s="125"/>
      <c r="AW538" s="125"/>
    </row>
    <row r="539" spans="1:49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  <c r="AA539" s="125"/>
      <c r="AB539" s="125"/>
      <c r="AC539" s="125"/>
      <c r="AD539" s="125"/>
      <c r="AE539" s="125"/>
      <c r="AF539" s="125"/>
      <c r="AG539" s="125"/>
      <c r="AH539" s="125"/>
      <c r="AI539" s="125"/>
      <c r="AJ539" s="125"/>
      <c r="AK539" s="125"/>
      <c r="AL539" s="125"/>
      <c r="AM539" s="125"/>
      <c r="AN539" s="125"/>
      <c r="AO539" s="125"/>
      <c r="AP539" s="125"/>
      <c r="AQ539" s="125"/>
      <c r="AR539" s="125"/>
      <c r="AS539" s="125"/>
      <c r="AT539" s="125"/>
      <c r="AU539" s="125"/>
      <c r="AV539" s="125"/>
      <c r="AW539" s="125"/>
    </row>
    <row r="540" spans="1:49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  <c r="AA540" s="125"/>
      <c r="AB540" s="125"/>
      <c r="AC540" s="125"/>
      <c r="AD540" s="125"/>
      <c r="AE540" s="125"/>
      <c r="AF540" s="125"/>
      <c r="AG540" s="125"/>
      <c r="AH540" s="125"/>
      <c r="AI540" s="125"/>
      <c r="AJ540" s="125"/>
      <c r="AK540" s="125"/>
      <c r="AL540" s="125"/>
      <c r="AM540" s="125"/>
      <c r="AN540" s="125"/>
      <c r="AO540" s="125"/>
      <c r="AP540" s="125"/>
      <c r="AQ540" s="125"/>
      <c r="AR540" s="125"/>
      <c r="AS540" s="125"/>
      <c r="AT540" s="125"/>
      <c r="AU540" s="125"/>
      <c r="AV540" s="125"/>
      <c r="AW540" s="125"/>
    </row>
    <row r="541" spans="1:49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  <c r="AA541" s="125"/>
      <c r="AB541" s="125"/>
      <c r="AC541" s="125"/>
      <c r="AD541" s="125"/>
      <c r="AE541" s="125"/>
      <c r="AF541" s="125"/>
      <c r="AG541" s="125"/>
      <c r="AH541" s="125"/>
      <c r="AI541" s="125"/>
      <c r="AJ541" s="125"/>
      <c r="AK541" s="125"/>
      <c r="AL541" s="125"/>
      <c r="AM541" s="125"/>
      <c r="AN541" s="125"/>
      <c r="AO541" s="125"/>
      <c r="AP541" s="125"/>
      <c r="AQ541" s="125"/>
      <c r="AR541" s="125"/>
      <c r="AS541" s="125"/>
      <c r="AT541" s="125"/>
      <c r="AU541" s="125"/>
      <c r="AV541" s="125"/>
      <c r="AW541" s="125"/>
    </row>
    <row r="542" spans="1:49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  <c r="AA542" s="125"/>
      <c r="AB542" s="125"/>
      <c r="AC542" s="125"/>
      <c r="AD542" s="125"/>
      <c r="AE542" s="125"/>
      <c r="AF542" s="125"/>
      <c r="AG542" s="125"/>
      <c r="AH542" s="125"/>
      <c r="AI542" s="125"/>
      <c r="AJ542" s="125"/>
      <c r="AK542" s="125"/>
      <c r="AL542" s="125"/>
      <c r="AM542" s="125"/>
      <c r="AN542" s="125"/>
      <c r="AO542" s="125"/>
      <c r="AP542" s="125"/>
      <c r="AQ542" s="125"/>
      <c r="AR542" s="125"/>
      <c r="AS542" s="125"/>
      <c r="AT542" s="125"/>
      <c r="AU542" s="125"/>
      <c r="AV542" s="125"/>
      <c r="AW542" s="125"/>
    </row>
    <row r="543" spans="1:49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  <c r="AA543" s="125"/>
      <c r="AB543" s="125"/>
      <c r="AC543" s="125"/>
      <c r="AD543" s="125"/>
      <c r="AE543" s="125"/>
      <c r="AF543" s="125"/>
      <c r="AG543" s="125"/>
      <c r="AH543" s="125"/>
      <c r="AI543" s="125"/>
      <c r="AJ543" s="125"/>
      <c r="AK543" s="125"/>
      <c r="AL543" s="125"/>
      <c r="AM543" s="125"/>
      <c r="AN543" s="125"/>
      <c r="AO543" s="125"/>
      <c r="AP543" s="125"/>
      <c r="AQ543" s="125"/>
      <c r="AR543" s="125"/>
      <c r="AS543" s="125"/>
      <c r="AT543" s="125"/>
      <c r="AU543" s="125"/>
      <c r="AV543" s="125"/>
      <c r="AW543" s="125"/>
    </row>
    <row r="544" spans="1:49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125"/>
      <c r="AF544" s="125"/>
      <c r="AG544" s="125"/>
      <c r="AH544" s="125"/>
      <c r="AI544" s="125"/>
      <c r="AJ544" s="125"/>
      <c r="AK544" s="125"/>
      <c r="AL544" s="125"/>
      <c r="AM544" s="125"/>
      <c r="AN544" s="125"/>
      <c r="AO544" s="125"/>
      <c r="AP544" s="125"/>
      <c r="AQ544" s="125"/>
      <c r="AR544" s="125"/>
      <c r="AS544" s="125"/>
      <c r="AT544" s="125"/>
      <c r="AU544" s="125"/>
      <c r="AV544" s="125"/>
      <c r="AW544" s="125"/>
    </row>
    <row r="545" spans="1:49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125"/>
      <c r="AF545" s="125"/>
      <c r="AG545" s="125"/>
      <c r="AH545" s="125"/>
      <c r="AI545" s="125"/>
      <c r="AJ545" s="125"/>
      <c r="AK545" s="125"/>
      <c r="AL545" s="125"/>
      <c r="AM545" s="125"/>
      <c r="AN545" s="125"/>
      <c r="AO545" s="125"/>
      <c r="AP545" s="125"/>
      <c r="AQ545" s="125"/>
      <c r="AR545" s="125"/>
      <c r="AS545" s="125"/>
      <c r="AT545" s="125"/>
      <c r="AU545" s="125"/>
      <c r="AV545" s="125"/>
      <c r="AW545" s="125"/>
    </row>
    <row r="546" spans="1:49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  <c r="AA546" s="125"/>
      <c r="AB546" s="125"/>
      <c r="AC546" s="125"/>
      <c r="AD546" s="125"/>
      <c r="AE546" s="125"/>
      <c r="AF546" s="125"/>
      <c r="AG546" s="125"/>
      <c r="AH546" s="125"/>
      <c r="AI546" s="125"/>
      <c r="AJ546" s="125"/>
      <c r="AK546" s="125"/>
      <c r="AL546" s="125"/>
      <c r="AM546" s="125"/>
      <c r="AN546" s="125"/>
      <c r="AO546" s="125"/>
      <c r="AP546" s="125"/>
      <c r="AQ546" s="125"/>
      <c r="AR546" s="125"/>
      <c r="AS546" s="125"/>
      <c r="AT546" s="125"/>
      <c r="AU546" s="125"/>
      <c r="AV546" s="125"/>
      <c r="AW546" s="125"/>
    </row>
    <row r="547" spans="1:49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  <c r="AA547" s="125"/>
      <c r="AB547" s="125"/>
      <c r="AC547" s="125"/>
      <c r="AD547" s="125"/>
      <c r="AE547" s="125"/>
      <c r="AF547" s="125"/>
      <c r="AG547" s="125"/>
      <c r="AH547" s="125"/>
      <c r="AI547" s="125"/>
      <c r="AJ547" s="125"/>
      <c r="AK547" s="125"/>
      <c r="AL547" s="125"/>
      <c r="AM547" s="125"/>
      <c r="AN547" s="125"/>
      <c r="AO547" s="125"/>
      <c r="AP547" s="125"/>
      <c r="AQ547" s="125"/>
      <c r="AR547" s="125"/>
      <c r="AS547" s="125"/>
      <c r="AT547" s="125"/>
      <c r="AU547" s="125"/>
      <c r="AV547" s="125"/>
      <c r="AW547" s="125"/>
    </row>
    <row r="548" spans="1:49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  <c r="AA548" s="125"/>
      <c r="AB548" s="125"/>
      <c r="AC548" s="125"/>
      <c r="AD548" s="125"/>
      <c r="AE548" s="125"/>
      <c r="AF548" s="125"/>
      <c r="AG548" s="125"/>
      <c r="AH548" s="125"/>
      <c r="AI548" s="125"/>
      <c r="AJ548" s="125"/>
      <c r="AK548" s="125"/>
      <c r="AL548" s="125"/>
      <c r="AM548" s="125"/>
      <c r="AN548" s="125"/>
      <c r="AO548" s="125"/>
      <c r="AP548" s="125"/>
      <c r="AQ548" s="125"/>
      <c r="AR548" s="125"/>
      <c r="AS548" s="125"/>
      <c r="AT548" s="125"/>
      <c r="AU548" s="125"/>
      <c r="AV548" s="125"/>
      <c r="AW548" s="125"/>
    </row>
    <row r="549" spans="1:49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  <c r="AA549" s="125"/>
      <c r="AB549" s="125"/>
      <c r="AC549" s="125"/>
      <c r="AD549" s="125"/>
      <c r="AE549" s="125"/>
      <c r="AF549" s="125"/>
      <c r="AG549" s="125"/>
      <c r="AH549" s="125"/>
      <c r="AI549" s="125"/>
      <c r="AJ549" s="125"/>
      <c r="AK549" s="125"/>
      <c r="AL549" s="125"/>
      <c r="AM549" s="125"/>
      <c r="AN549" s="125"/>
      <c r="AO549" s="125"/>
      <c r="AP549" s="125"/>
      <c r="AQ549" s="125"/>
      <c r="AR549" s="125"/>
      <c r="AS549" s="125"/>
      <c r="AT549" s="125"/>
      <c r="AU549" s="125"/>
      <c r="AV549" s="125"/>
      <c r="AW549" s="125"/>
    </row>
    <row r="550" spans="1:49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  <c r="AA550" s="125"/>
      <c r="AB550" s="125"/>
      <c r="AC550" s="125"/>
      <c r="AD550" s="125"/>
      <c r="AE550" s="125"/>
      <c r="AF550" s="125"/>
      <c r="AG550" s="125"/>
      <c r="AH550" s="125"/>
      <c r="AI550" s="125"/>
      <c r="AJ550" s="125"/>
      <c r="AK550" s="125"/>
      <c r="AL550" s="125"/>
      <c r="AM550" s="125"/>
      <c r="AN550" s="125"/>
      <c r="AO550" s="125"/>
      <c r="AP550" s="125"/>
      <c r="AQ550" s="125"/>
      <c r="AR550" s="125"/>
      <c r="AS550" s="125"/>
      <c r="AT550" s="125"/>
      <c r="AU550" s="125"/>
      <c r="AV550" s="125"/>
      <c r="AW550" s="125"/>
    </row>
    <row r="551" spans="1:49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  <c r="AA551" s="125"/>
      <c r="AB551" s="125"/>
      <c r="AC551" s="125"/>
      <c r="AD551" s="125"/>
      <c r="AE551" s="125"/>
      <c r="AF551" s="125"/>
      <c r="AG551" s="125"/>
      <c r="AH551" s="125"/>
      <c r="AI551" s="125"/>
      <c r="AJ551" s="125"/>
      <c r="AK551" s="125"/>
      <c r="AL551" s="125"/>
      <c r="AM551" s="125"/>
      <c r="AN551" s="125"/>
      <c r="AO551" s="125"/>
      <c r="AP551" s="125"/>
      <c r="AQ551" s="125"/>
      <c r="AR551" s="125"/>
      <c r="AS551" s="125"/>
      <c r="AT551" s="125"/>
      <c r="AU551" s="125"/>
      <c r="AV551" s="125"/>
      <c r="AW551" s="125"/>
    </row>
    <row r="552" spans="1:49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A552" s="125"/>
      <c r="AB552" s="125"/>
      <c r="AC552" s="125"/>
      <c r="AD552" s="125"/>
      <c r="AE552" s="125"/>
      <c r="AF552" s="125"/>
      <c r="AG552" s="125"/>
      <c r="AH552" s="125"/>
      <c r="AI552" s="125"/>
      <c r="AJ552" s="125"/>
      <c r="AK552" s="125"/>
      <c r="AL552" s="125"/>
      <c r="AM552" s="125"/>
      <c r="AN552" s="125"/>
      <c r="AO552" s="125"/>
      <c r="AP552" s="125"/>
      <c r="AQ552" s="125"/>
      <c r="AR552" s="125"/>
      <c r="AS552" s="125"/>
      <c r="AT552" s="125"/>
      <c r="AU552" s="125"/>
      <c r="AV552" s="125"/>
      <c r="AW552" s="125"/>
    </row>
    <row r="553" spans="1:49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  <c r="AA553" s="125"/>
      <c r="AB553" s="125"/>
      <c r="AC553" s="125"/>
      <c r="AD553" s="125"/>
      <c r="AE553" s="125"/>
      <c r="AF553" s="125"/>
      <c r="AG553" s="125"/>
      <c r="AH553" s="125"/>
      <c r="AI553" s="125"/>
      <c r="AJ553" s="125"/>
      <c r="AK553" s="125"/>
      <c r="AL553" s="125"/>
      <c r="AM553" s="125"/>
      <c r="AN553" s="125"/>
      <c r="AO553" s="125"/>
      <c r="AP553" s="125"/>
      <c r="AQ553" s="125"/>
      <c r="AR553" s="125"/>
      <c r="AS553" s="125"/>
      <c r="AT553" s="125"/>
      <c r="AU553" s="125"/>
      <c r="AV553" s="125"/>
      <c r="AW553" s="125"/>
    </row>
    <row r="554" spans="1:49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  <c r="AA554" s="125"/>
      <c r="AB554" s="125"/>
      <c r="AC554" s="125"/>
      <c r="AD554" s="125"/>
      <c r="AE554" s="125"/>
      <c r="AF554" s="125"/>
      <c r="AG554" s="125"/>
      <c r="AH554" s="125"/>
      <c r="AI554" s="125"/>
      <c r="AJ554" s="125"/>
      <c r="AK554" s="125"/>
      <c r="AL554" s="125"/>
      <c r="AM554" s="125"/>
      <c r="AN554" s="125"/>
      <c r="AO554" s="125"/>
      <c r="AP554" s="125"/>
      <c r="AQ554" s="125"/>
      <c r="AR554" s="125"/>
      <c r="AS554" s="125"/>
      <c r="AT554" s="125"/>
      <c r="AU554" s="125"/>
      <c r="AV554" s="125"/>
      <c r="AW554" s="125"/>
    </row>
    <row r="555" spans="1:49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  <c r="AA555" s="125"/>
      <c r="AB555" s="125"/>
      <c r="AC555" s="125"/>
      <c r="AD555" s="125"/>
      <c r="AE555" s="125"/>
      <c r="AF555" s="125"/>
      <c r="AG555" s="125"/>
      <c r="AH555" s="125"/>
      <c r="AI555" s="125"/>
      <c r="AJ555" s="125"/>
      <c r="AK555" s="125"/>
      <c r="AL555" s="125"/>
      <c r="AM555" s="125"/>
      <c r="AN555" s="125"/>
      <c r="AO555" s="125"/>
      <c r="AP555" s="125"/>
      <c r="AQ555" s="125"/>
      <c r="AR555" s="125"/>
      <c r="AS555" s="125"/>
      <c r="AT555" s="125"/>
      <c r="AU555" s="125"/>
      <c r="AV555" s="125"/>
      <c r="AW555" s="125"/>
    </row>
    <row r="556" spans="1:49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A556" s="125"/>
      <c r="AB556" s="125"/>
      <c r="AC556" s="125"/>
      <c r="AD556" s="125"/>
      <c r="AE556" s="125"/>
      <c r="AF556" s="125"/>
      <c r="AG556" s="125"/>
      <c r="AH556" s="125"/>
      <c r="AI556" s="125"/>
      <c r="AJ556" s="125"/>
      <c r="AK556" s="125"/>
      <c r="AL556" s="125"/>
      <c r="AM556" s="125"/>
      <c r="AN556" s="125"/>
      <c r="AO556" s="125"/>
      <c r="AP556" s="125"/>
      <c r="AQ556" s="125"/>
      <c r="AR556" s="125"/>
      <c r="AS556" s="125"/>
      <c r="AT556" s="125"/>
      <c r="AU556" s="125"/>
      <c r="AV556" s="125"/>
      <c r="AW556" s="125"/>
    </row>
    <row r="557" spans="1:49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125"/>
      <c r="AF557" s="125"/>
      <c r="AG557" s="125"/>
      <c r="AH557" s="125"/>
      <c r="AI557" s="125"/>
      <c r="AJ557" s="125"/>
      <c r="AK557" s="125"/>
      <c r="AL557" s="125"/>
      <c r="AM557" s="125"/>
      <c r="AN557" s="125"/>
      <c r="AO557" s="125"/>
      <c r="AP557" s="125"/>
      <c r="AQ557" s="125"/>
      <c r="AR557" s="125"/>
      <c r="AS557" s="125"/>
      <c r="AT557" s="125"/>
      <c r="AU557" s="125"/>
      <c r="AV557" s="125"/>
      <c r="AW557" s="125"/>
    </row>
    <row r="558" spans="1:49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  <c r="AA558" s="125"/>
      <c r="AB558" s="125"/>
      <c r="AC558" s="125"/>
      <c r="AD558" s="125"/>
      <c r="AE558" s="125"/>
      <c r="AF558" s="125"/>
      <c r="AG558" s="125"/>
      <c r="AH558" s="125"/>
      <c r="AI558" s="125"/>
      <c r="AJ558" s="125"/>
      <c r="AK558" s="125"/>
      <c r="AL558" s="125"/>
      <c r="AM558" s="125"/>
      <c r="AN558" s="125"/>
      <c r="AO558" s="125"/>
      <c r="AP558" s="125"/>
      <c r="AQ558" s="125"/>
      <c r="AR558" s="125"/>
      <c r="AS558" s="125"/>
      <c r="AT558" s="125"/>
      <c r="AU558" s="125"/>
      <c r="AV558" s="125"/>
      <c r="AW558" s="125"/>
    </row>
    <row r="559" spans="1:49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  <c r="AA559" s="125"/>
      <c r="AB559" s="125"/>
      <c r="AC559" s="125"/>
      <c r="AD559" s="125"/>
      <c r="AE559" s="125"/>
      <c r="AF559" s="125"/>
      <c r="AG559" s="125"/>
      <c r="AH559" s="125"/>
      <c r="AI559" s="125"/>
      <c r="AJ559" s="125"/>
      <c r="AK559" s="125"/>
      <c r="AL559" s="125"/>
      <c r="AM559" s="125"/>
      <c r="AN559" s="125"/>
      <c r="AO559" s="125"/>
      <c r="AP559" s="125"/>
      <c r="AQ559" s="125"/>
      <c r="AR559" s="125"/>
      <c r="AS559" s="125"/>
      <c r="AT559" s="125"/>
      <c r="AU559" s="125"/>
      <c r="AV559" s="125"/>
      <c r="AW559" s="125"/>
    </row>
    <row r="560" spans="1:49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  <c r="AA560" s="125"/>
      <c r="AB560" s="125"/>
      <c r="AC560" s="125"/>
      <c r="AD560" s="125"/>
      <c r="AE560" s="125"/>
      <c r="AF560" s="125"/>
      <c r="AG560" s="125"/>
      <c r="AH560" s="125"/>
      <c r="AI560" s="125"/>
      <c r="AJ560" s="125"/>
      <c r="AK560" s="125"/>
      <c r="AL560" s="125"/>
      <c r="AM560" s="125"/>
      <c r="AN560" s="125"/>
      <c r="AO560" s="125"/>
      <c r="AP560" s="125"/>
      <c r="AQ560" s="125"/>
      <c r="AR560" s="125"/>
      <c r="AS560" s="125"/>
      <c r="AT560" s="125"/>
      <c r="AU560" s="125"/>
      <c r="AV560" s="125"/>
      <c r="AW560" s="125"/>
    </row>
    <row r="561" spans="1:49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  <c r="AA561" s="125"/>
      <c r="AB561" s="125"/>
      <c r="AC561" s="125"/>
      <c r="AD561" s="125"/>
      <c r="AE561" s="125"/>
      <c r="AF561" s="125"/>
      <c r="AG561" s="125"/>
      <c r="AH561" s="125"/>
      <c r="AI561" s="125"/>
      <c r="AJ561" s="125"/>
      <c r="AK561" s="125"/>
      <c r="AL561" s="125"/>
      <c r="AM561" s="125"/>
      <c r="AN561" s="125"/>
      <c r="AO561" s="125"/>
      <c r="AP561" s="125"/>
      <c r="AQ561" s="125"/>
      <c r="AR561" s="125"/>
      <c r="AS561" s="125"/>
      <c r="AT561" s="125"/>
      <c r="AU561" s="125"/>
      <c r="AV561" s="125"/>
      <c r="AW561" s="125"/>
    </row>
    <row r="562" spans="1:49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  <c r="AA562" s="125"/>
      <c r="AB562" s="125"/>
      <c r="AC562" s="125"/>
      <c r="AD562" s="125"/>
      <c r="AE562" s="125"/>
      <c r="AF562" s="125"/>
      <c r="AG562" s="125"/>
      <c r="AH562" s="125"/>
      <c r="AI562" s="125"/>
      <c r="AJ562" s="125"/>
      <c r="AK562" s="125"/>
      <c r="AL562" s="125"/>
      <c r="AM562" s="125"/>
      <c r="AN562" s="125"/>
      <c r="AO562" s="125"/>
      <c r="AP562" s="125"/>
      <c r="AQ562" s="125"/>
      <c r="AR562" s="125"/>
      <c r="AS562" s="125"/>
      <c r="AT562" s="125"/>
      <c r="AU562" s="125"/>
      <c r="AV562" s="125"/>
      <c r="AW562" s="125"/>
    </row>
    <row r="563" spans="1:49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  <c r="AA563" s="125"/>
      <c r="AB563" s="125"/>
      <c r="AC563" s="125"/>
      <c r="AD563" s="125"/>
      <c r="AE563" s="125"/>
      <c r="AF563" s="125"/>
      <c r="AG563" s="125"/>
      <c r="AH563" s="125"/>
      <c r="AI563" s="125"/>
      <c r="AJ563" s="125"/>
      <c r="AK563" s="125"/>
      <c r="AL563" s="125"/>
      <c r="AM563" s="125"/>
      <c r="AN563" s="125"/>
      <c r="AO563" s="125"/>
      <c r="AP563" s="125"/>
      <c r="AQ563" s="125"/>
      <c r="AR563" s="125"/>
      <c r="AS563" s="125"/>
      <c r="AT563" s="125"/>
      <c r="AU563" s="125"/>
      <c r="AV563" s="125"/>
      <c r="AW563" s="125"/>
    </row>
    <row r="564" spans="1:49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  <c r="AA564" s="125"/>
      <c r="AB564" s="125"/>
      <c r="AC564" s="125"/>
      <c r="AD564" s="125"/>
      <c r="AE564" s="125"/>
      <c r="AF564" s="125"/>
      <c r="AG564" s="125"/>
      <c r="AH564" s="125"/>
      <c r="AI564" s="125"/>
      <c r="AJ564" s="125"/>
      <c r="AK564" s="125"/>
      <c r="AL564" s="125"/>
      <c r="AM564" s="125"/>
      <c r="AN564" s="125"/>
      <c r="AO564" s="125"/>
      <c r="AP564" s="125"/>
      <c r="AQ564" s="125"/>
      <c r="AR564" s="125"/>
      <c r="AS564" s="125"/>
      <c r="AT564" s="125"/>
      <c r="AU564" s="125"/>
      <c r="AV564" s="125"/>
      <c r="AW564" s="125"/>
    </row>
    <row r="565" spans="1:49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  <c r="AA565" s="125"/>
      <c r="AB565" s="125"/>
      <c r="AC565" s="125"/>
      <c r="AD565" s="125"/>
      <c r="AE565" s="125"/>
      <c r="AF565" s="125"/>
      <c r="AG565" s="125"/>
      <c r="AH565" s="125"/>
      <c r="AI565" s="125"/>
      <c r="AJ565" s="125"/>
      <c r="AK565" s="125"/>
      <c r="AL565" s="125"/>
      <c r="AM565" s="125"/>
      <c r="AN565" s="125"/>
      <c r="AO565" s="125"/>
      <c r="AP565" s="125"/>
      <c r="AQ565" s="125"/>
      <c r="AR565" s="125"/>
      <c r="AS565" s="125"/>
      <c r="AT565" s="125"/>
      <c r="AU565" s="125"/>
      <c r="AV565" s="125"/>
      <c r="AW565" s="125"/>
    </row>
    <row r="566" spans="1:49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  <c r="AA566" s="125"/>
      <c r="AB566" s="125"/>
      <c r="AC566" s="125"/>
      <c r="AD566" s="125"/>
      <c r="AE566" s="125"/>
      <c r="AF566" s="125"/>
      <c r="AG566" s="125"/>
      <c r="AH566" s="125"/>
      <c r="AI566" s="125"/>
      <c r="AJ566" s="125"/>
      <c r="AK566" s="125"/>
      <c r="AL566" s="125"/>
      <c r="AM566" s="125"/>
      <c r="AN566" s="125"/>
      <c r="AO566" s="125"/>
      <c r="AP566" s="125"/>
      <c r="AQ566" s="125"/>
      <c r="AR566" s="125"/>
      <c r="AS566" s="125"/>
      <c r="AT566" s="125"/>
      <c r="AU566" s="125"/>
      <c r="AV566" s="125"/>
      <c r="AW566" s="125"/>
    </row>
    <row r="567" spans="1:49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A567" s="125"/>
      <c r="AB567" s="125"/>
      <c r="AC567" s="125"/>
      <c r="AD567" s="125"/>
      <c r="AE567" s="125"/>
      <c r="AF567" s="125"/>
      <c r="AG567" s="125"/>
      <c r="AH567" s="125"/>
      <c r="AI567" s="125"/>
      <c r="AJ567" s="125"/>
      <c r="AK567" s="125"/>
      <c r="AL567" s="125"/>
      <c r="AM567" s="125"/>
      <c r="AN567" s="125"/>
      <c r="AO567" s="125"/>
      <c r="AP567" s="125"/>
      <c r="AQ567" s="125"/>
      <c r="AR567" s="125"/>
      <c r="AS567" s="125"/>
      <c r="AT567" s="125"/>
      <c r="AU567" s="125"/>
      <c r="AV567" s="125"/>
      <c r="AW567" s="125"/>
    </row>
    <row r="568" spans="1:49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125"/>
      <c r="AF568" s="125"/>
      <c r="AG568" s="125"/>
      <c r="AH568" s="125"/>
      <c r="AI568" s="125"/>
      <c r="AJ568" s="125"/>
      <c r="AK568" s="125"/>
      <c r="AL568" s="125"/>
      <c r="AM568" s="125"/>
      <c r="AN568" s="125"/>
      <c r="AO568" s="125"/>
      <c r="AP568" s="125"/>
      <c r="AQ568" s="125"/>
      <c r="AR568" s="125"/>
      <c r="AS568" s="125"/>
      <c r="AT568" s="125"/>
      <c r="AU568" s="125"/>
      <c r="AV568" s="125"/>
      <c r="AW568" s="125"/>
    </row>
    <row r="569" spans="1:49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  <c r="AA569" s="125"/>
      <c r="AB569" s="125"/>
      <c r="AC569" s="125"/>
      <c r="AD569" s="125"/>
      <c r="AE569" s="125"/>
      <c r="AF569" s="125"/>
      <c r="AG569" s="125"/>
      <c r="AH569" s="125"/>
      <c r="AI569" s="125"/>
      <c r="AJ569" s="125"/>
      <c r="AK569" s="125"/>
      <c r="AL569" s="125"/>
      <c r="AM569" s="125"/>
      <c r="AN569" s="125"/>
      <c r="AO569" s="125"/>
      <c r="AP569" s="125"/>
      <c r="AQ569" s="125"/>
      <c r="AR569" s="125"/>
      <c r="AS569" s="125"/>
      <c r="AT569" s="125"/>
      <c r="AU569" s="125"/>
      <c r="AV569" s="125"/>
      <c r="AW569" s="125"/>
    </row>
    <row r="570" spans="1:49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  <c r="AA570" s="125"/>
      <c r="AB570" s="125"/>
      <c r="AC570" s="125"/>
      <c r="AD570" s="125"/>
      <c r="AE570" s="125"/>
      <c r="AF570" s="125"/>
      <c r="AG570" s="125"/>
      <c r="AH570" s="125"/>
      <c r="AI570" s="125"/>
      <c r="AJ570" s="125"/>
      <c r="AK570" s="125"/>
      <c r="AL570" s="125"/>
      <c r="AM570" s="125"/>
      <c r="AN570" s="125"/>
      <c r="AO570" s="125"/>
      <c r="AP570" s="125"/>
      <c r="AQ570" s="125"/>
      <c r="AR570" s="125"/>
      <c r="AS570" s="125"/>
      <c r="AT570" s="125"/>
      <c r="AU570" s="125"/>
      <c r="AV570" s="125"/>
      <c r="AW570" s="125"/>
    </row>
    <row r="571" spans="1:49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  <c r="AA571" s="125"/>
      <c r="AB571" s="125"/>
      <c r="AC571" s="125"/>
      <c r="AD571" s="125"/>
      <c r="AE571" s="125"/>
      <c r="AF571" s="125"/>
      <c r="AG571" s="125"/>
      <c r="AH571" s="125"/>
      <c r="AI571" s="125"/>
      <c r="AJ571" s="125"/>
      <c r="AK571" s="125"/>
      <c r="AL571" s="125"/>
      <c r="AM571" s="125"/>
      <c r="AN571" s="125"/>
      <c r="AO571" s="125"/>
      <c r="AP571" s="125"/>
      <c r="AQ571" s="125"/>
      <c r="AR571" s="125"/>
      <c r="AS571" s="125"/>
      <c r="AT571" s="125"/>
      <c r="AU571" s="125"/>
      <c r="AV571" s="125"/>
      <c r="AW571" s="125"/>
    </row>
    <row r="572" spans="1:49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  <c r="AA572" s="125"/>
      <c r="AB572" s="125"/>
      <c r="AC572" s="125"/>
      <c r="AD572" s="125"/>
      <c r="AE572" s="125"/>
      <c r="AF572" s="125"/>
      <c r="AG572" s="125"/>
      <c r="AH572" s="125"/>
      <c r="AI572" s="125"/>
      <c r="AJ572" s="125"/>
      <c r="AK572" s="125"/>
      <c r="AL572" s="125"/>
      <c r="AM572" s="125"/>
      <c r="AN572" s="125"/>
      <c r="AO572" s="125"/>
      <c r="AP572" s="125"/>
      <c r="AQ572" s="125"/>
      <c r="AR572" s="125"/>
      <c r="AS572" s="125"/>
      <c r="AT572" s="125"/>
      <c r="AU572" s="125"/>
      <c r="AV572" s="125"/>
      <c r="AW572" s="125"/>
    </row>
    <row r="573" spans="1:49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  <c r="AA573" s="125"/>
      <c r="AB573" s="125"/>
      <c r="AC573" s="125"/>
      <c r="AD573" s="125"/>
      <c r="AE573" s="125"/>
      <c r="AF573" s="125"/>
      <c r="AG573" s="125"/>
      <c r="AH573" s="125"/>
      <c r="AI573" s="125"/>
      <c r="AJ573" s="125"/>
      <c r="AK573" s="125"/>
      <c r="AL573" s="125"/>
      <c r="AM573" s="125"/>
      <c r="AN573" s="125"/>
      <c r="AO573" s="125"/>
      <c r="AP573" s="125"/>
      <c r="AQ573" s="125"/>
      <c r="AR573" s="125"/>
      <c r="AS573" s="125"/>
      <c r="AT573" s="125"/>
      <c r="AU573" s="125"/>
      <c r="AV573" s="125"/>
      <c r="AW573" s="125"/>
    </row>
    <row r="574" spans="1:49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  <c r="AA574" s="125"/>
      <c r="AB574" s="125"/>
      <c r="AC574" s="125"/>
      <c r="AD574" s="125"/>
      <c r="AE574" s="125"/>
      <c r="AF574" s="125"/>
      <c r="AG574" s="125"/>
      <c r="AH574" s="125"/>
      <c r="AI574" s="125"/>
      <c r="AJ574" s="125"/>
      <c r="AK574" s="125"/>
      <c r="AL574" s="125"/>
      <c r="AM574" s="125"/>
      <c r="AN574" s="125"/>
      <c r="AO574" s="125"/>
      <c r="AP574" s="125"/>
      <c r="AQ574" s="125"/>
      <c r="AR574" s="125"/>
      <c r="AS574" s="125"/>
      <c r="AT574" s="125"/>
      <c r="AU574" s="125"/>
      <c r="AV574" s="125"/>
      <c r="AW574" s="125"/>
    </row>
    <row r="575" spans="1:49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  <c r="AA575" s="125"/>
      <c r="AB575" s="125"/>
      <c r="AC575" s="125"/>
      <c r="AD575" s="125"/>
      <c r="AE575" s="125"/>
      <c r="AF575" s="125"/>
      <c r="AG575" s="125"/>
      <c r="AH575" s="125"/>
      <c r="AI575" s="125"/>
      <c r="AJ575" s="125"/>
      <c r="AK575" s="125"/>
      <c r="AL575" s="125"/>
      <c r="AM575" s="125"/>
      <c r="AN575" s="125"/>
      <c r="AO575" s="125"/>
      <c r="AP575" s="125"/>
      <c r="AQ575" s="125"/>
      <c r="AR575" s="125"/>
      <c r="AS575" s="125"/>
      <c r="AT575" s="125"/>
      <c r="AU575" s="125"/>
      <c r="AV575" s="125"/>
      <c r="AW575" s="125"/>
    </row>
    <row r="576" spans="1:49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  <c r="AA576" s="125"/>
      <c r="AB576" s="125"/>
      <c r="AC576" s="125"/>
      <c r="AD576" s="125"/>
      <c r="AE576" s="125"/>
      <c r="AF576" s="125"/>
      <c r="AG576" s="125"/>
      <c r="AH576" s="125"/>
      <c r="AI576" s="125"/>
      <c r="AJ576" s="125"/>
      <c r="AK576" s="125"/>
      <c r="AL576" s="125"/>
      <c r="AM576" s="125"/>
      <c r="AN576" s="125"/>
      <c r="AO576" s="125"/>
      <c r="AP576" s="125"/>
      <c r="AQ576" s="125"/>
      <c r="AR576" s="125"/>
      <c r="AS576" s="125"/>
      <c r="AT576" s="125"/>
      <c r="AU576" s="125"/>
      <c r="AV576" s="125"/>
      <c r="AW576" s="125"/>
    </row>
    <row r="577" spans="1:49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  <c r="AA577" s="125"/>
      <c r="AB577" s="125"/>
      <c r="AC577" s="125"/>
      <c r="AD577" s="125"/>
      <c r="AE577" s="125"/>
      <c r="AF577" s="125"/>
      <c r="AG577" s="125"/>
      <c r="AH577" s="125"/>
      <c r="AI577" s="125"/>
      <c r="AJ577" s="125"/>
      <c r="AK577" s="125"/>
      <c r="AL577" s="125"/>
      <c r="AM577" s="125"/>
      <c r="AN577" s="125"/>
      <c r="AO577" s="125"/>
      <c r="AP577" s="125"/>
      <c r="AQ577" s="125"/>
      <c r="AR577" s="125"/>
      <c r="AS577" s="125"/>
      <c r="AT577" s="125"/>
      <c r="AU577" s="125"/>
      <c r="AV577" s="125"/>
      <c r="AW577" s="125"/>
    </row>
    <row r="578" spans="1:49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125"/>
      <c r="AF578" s="125"/>
      <c r="AG578" s="125"/>
      <c r="AH578" s="125"/>
      <c r="AI578" s="125"/>
      <c r="AJ578" s="125"/>
      <c r="AK578" s="125"/>
      <c r="AL578" s="125"/>
      <c r="AM578" s="125"/>
      <c r="AN578" s="125"/>
      <c r="AO578" s="125"/>
      <c r="AP578" s="125"/>
      <c r="AQ578" s="125"/>
      <c r="AR578" s="125"/>
      <c r="AS578" s="125"/>
      <c r="AT578" s="125"/>
      <c r="AU578" s="125"/>
      <c r="AV578" s="125"/>
      <c r="AW578" s="125"/>
    </row>
    <row r="579" spans="1:49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  <c r="AA579" s="125"/>
      <c r="AB579" s="125"/>
      <c r="AC579" s="125"/>
      <c r="AD579" s="125"/>
      <c r="AE579" s="125"/>
      <c r="AF579" s="125"/>
      <c r="AG579" s="125"/>
      <c r="AH579" s="125"/>
      <c r="AI579" s="125"/>
      <c r="AJ579" s="125"/>
      <c r="AK579" s="125"/>
      <c r="AL579" s="125"/>
      <c r="AM579" s="125"/>
      <c r="AN579" s="125"/>
      <c r="AO579" s="125"/>
      <c r="AP579" s="125"/>
      <c r="AQ579" s="125"/>
      <c r="AR579" s="125"/>
      <c r="AS579" s="125"/>
      <c r="AT579" s="125"/>
      <c r="AU579" s="125"/>
      <c r="AV579" s="125"/>
      <c r="AW579" s="125"/>
    </row>
    <row r="580" spans="1:49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  <c r="AA580" s="125"/>
      <c r="AB580" s="125"/>
      <c r="AC580" s="125"/>
      <c r="AD580" s="125"/>
      <c r="AE580" s="125"/>
      <c r="AF580" s="125"/>
      <c r="AG580" s="125"/>
      <c r="AH580" s="125"/>
      <c r="AI580" s="125"/>
      <c r="AJ580" s="125"/>
      <c r="AK580" s="125"/>
      <c r="AL580" s="125"/>
      <c r="AM580" s="125"/>
      <c r="AN580" s="125"/>
      <c r="AO580" s="125"/>
      <c r="AP580" s="125"/>
      <c r="AQ580" s="125"/>
      <c r="AR580" s="125"/>
      <c r="AS580" s="125"/>
      <c r="AT580" s="125"/>
      <c r="AU580" s="125"/>
      <c r="AV580" s="125"/>
      <c r="AW580" s="125"/>
    </row>
    <row r="581" spans="1:49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  <c r="AA581" s="125"/>
      <c r="AB581" s="125"/>
      <c r="AC581" s="125"/>
      <c r="AD581" s="125"/>
      <c r="AE581" s="125"/>
      <c r="AF581" s="125"/>
      <c r="AG581" s="125"/>
      <c r="AH581" s="125"/>
      <c r="AI581" s="125"/>
      <c r="AJ581" s="125"/>
      <c r="AK581" s="125"/>
      <c r="AL581" s="125"/>
      <c r="AM581" s="125"/>
      <c r="AN581" s="125"/>
      <c r="AO581" s="125"/>
      <c r="AP581" s="125"/>
      <c r="AQ581" s="125"/>
      <c r="AR581" s="125"/>
      <c r="AS581" s="125"/>
      <c r="AT581" s="125"/>
      <c r="AU581" s="125"/>
      <c r="AV581" s="125"/>
      <c r="AW581" s="125"/>
    </row>
    <row r="582" spans="1:49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  <c r="AA582" s="125"/>
      <c r="AB582" s="125"/>
      <c r="AC582" s="125"/>
      <c r="AD582" s="125"/>
      <c r="AE582" s="125"/>
      <c r="AF582" s="125"/>
      <c r="AG582" s="125"/>
      <c r="AH582" s="125"/>
      <c r="AI582" s="125"/>
      <c r="AJ582" s="125"/>
      <c r="AK582" s="125"/>
      <c r="AL582" s="125"/>
      <c r="AM582" s="125"/>
      <c r="AN582" s="125"/>
      <c r="AO582" s="125"/>
      <c r="AP582" s="125"/>
      <c r="AQ582" s="125"/>
      <c r="AR582" s="125"/>
      <c r="AS582" s="125"/>
      <c r="AT582" s="125"/>
      <c r="AU582" s="125"/>
      <c r="AV582" s="125"/>
      <c r="AW582" s="125"/>
    </row>
    <row r="583" spans="1:49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  <c r="AA583" s="125"/>
      <c r="AB583" s="125"/>
      <c r="AC583" s="125"/>
      <c r="AD583" s="125"/>
      <c r="AE583" s="125"/>
      <c r="AF583" s="125"/>
      <c r="AG583" s="125"/>
      <c r="AH583" s="125"/>
      <c r="AI583" s="125"/>
      <c r="AJ583" s="125"/>
      <c r="AK583" s="125"/>
      <c r="AL583" s="125"/>
      <c r="AM583" s="125"/>
      <c r="AN583" s="125"/>
      <c r="AO583" s="125"/>
      <c r="AP583" s="125"/>
      <c r="AQ583" s="125"/>
      <c r="AR583" s="125"/>
      <c r="AS583" s="125"/>
      <c r="AT583" s="125"/>
      <c r="AU583" s="125"/>
      <c r="AV583" s="125"/>
      <c r="AW583" s="125"/>
    </row>
    <row r="584" spans="1:49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125"/>
      <c r="AF584" s="125"/>
      <c r="AG584" s="125"/>
      <c r="AH584" s="125"/>
      <c r="AI584" s="125"/>
      <c r="AJ584" s="125"/>
      <c r="AK584" s="125"/>
      <c r="AL584" s="125"/>
      <c r="AM584" s="125"/>
      <c r="AN584" s="125"/>
      <c r="AO584" s="125"/>
      <c r="AP584" s="125"/>
      <c r="AQ584" s="125"/>
      <c r="AR584" s="125"/>
      <c r="AS584" s="125"/>
      <c r="AT584" s="125"/>
      <c r="AU584" s="125"/>
      <c r="AV584" s="125"/>
      <c r="AW584" s="125"/>
    </row>
    <row r="585" spans="1:49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  <c r="AA585" s="125"/>
      <c r="AB585" s="125"/>
      <c r="AC585" s="125"/>
      <c r="AD585" s="125"/>
      <c r="AE585" s="125"/>
      <c r="AF585" s="125"/>
      <c r="AG585" s="125"/>
      <c r="AH585" s="125"/>
      <c r="AI585" s="125"/>
      <c r="AJ585" s="125"/>
      <c r="AK585" s="125"/>
      <c r="AL585" s="125"/>
      <c r="AM585" s="125"/>
      <c r="AN585" s="125"/>
      <c r="AO585" s="125"/>
      <c r="AP585" s="125"/>
      <c r="AQ585" s="125"/>
      <c r="AR585" s="125"/>
      <c r="AS585" s="125"/>
      <c r="AT585" s="125"/>
      <c r="AU585" s="125"/>
      <c r="AV585" s="125"/>
      <c r="AW585" s="125"/>
    </row>
    <row r="586" spans="1:49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  <c r="AA586" s="125"/>
      <c r="AB586" s="125"/>
      <c r="AC586" s="125"/>
      <c r="AD586" s="125"/>
      <c r="AE586" s="125"/>
      <c r="AF586" s="125"/>
      <c r="AG586" s="125"/>
      <c r="AH586" s="125"/>
      <c r="AI586" s="125"/>
      <c r="AJ586" s="125"/>
      <c r="AK586" s="125"/>
      <c r="AL586" s="125"/>
      <c r="AM586" s="125"/>
      <c r="AN586" s="125"/>
      <c r="AO586" s="125"/>
      <c r="AP586" s="125"/>
      <c r="AQ586" s="125"/>
      <c r="AR586" s="125"/>
      <c r="AS586" s="125"/>
      <c r="AT586" s="125"/>
      <c r="AU586" s="125"/>
      <c r="AV586" s="125"/>
      <c r="AW586" s="125"/>
    </row>
    <row r="587" spans="1:49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  <c r="AA587" s="125"/>
      <c r="AB587" s="125"/>
      <c r="AC587" s="125"/>
      <c r="AD587" s="125"/>
      <c r="AE587" s="125"/>
      <c r="AF587" s="125"/>
      <c r="AG587" s="125"/>
      <c r="AH587" s="125"/>
      <c r="AI587" s="125"/>
      <c r="AJ587" s="125"/>
      <c r="AK587" s="125"/>
      <c r="AL587" s="125"/>
      <c r="AM587" s="125"/>
      <c r="AN587" s="125"/>
      <c r="AO587" s="125"/>
      <c r="AP587" s="125"/>
      <c r="AQ587" s="125"/>
      <c r="AR587" s="125"/>
      <c r="AS587" s="125"/>
      <c r="AT587" s="125"/>
      <c r="AU587" s="125"/>
      <c r="AV587" s="125"/>
      <c r="AW587" s="125"/>
    </row>
    <row r="588" spans="1:49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  <c r="AA588" s="125"/>
      <c r="AB588" s="125"/>
      <c r="AC588" s="125"/>
      <c r="AD588" s="125"/>
      <c r="AE588" s="125"/>
      <c r="AF588" s="125"/>
      <c r="AG588" s="125"/>
      <c r="AH588" s="125"/>
      <c r="AI588" s="125"/>
      <c r="AJ588" s="125"/>
      <c r="AK588" s="125"/>
      <c r="AL588" s="125"/>
      <c r="AM588" s="125"/>
      <c r="AN588" s="125"/>
      <c r="AO588" s="125"/>
      <c r="AP588" s="125"/>
      <c r="AQ588" s="125"/>
      <c r="AR588" s="125"/>
      <c r="AS588" s="125"/>
      <c r="AT588" s="125"/>
      <c r="AU588" s="125"/>
      <c r="AV588" s="125"/>
      <c r="AW588" s="125"/>
    </row>
    <row r="589" spans="1:49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  <c r="AA589" s="125"/>
      <c r="AB589" s="125"/>
      <c r="AC589" s="125"/>
      <c r="AD589" s="125"/>
      <c r="AE589" s="125"/>
      <c r="AF589" s="125"/>
      <c r="AG589" s="125"/>
      <c r="AH589" s="125"/>
      <c r="AI589" s="125"/>
      <c r="AJ589" s="125"/>
      <c r="AK589" s="125"/>
      <c r="AL589" s="125"/>
      <c r="AM589" s="125"/>
      <c r="AN589" s="125"/>
      <c r="AO589" s="125"/>
      <c r="AP589" s="125"/>
      <c r="AQ589" s="125"/>
      <c r="AR589" s="125"/>
      <c r="AS589" s="125"/>
      <c r="AT589" s="125"/>
      <c r="AU589" s="125"/>
      <c r="AV589" s="125"/>
      <c r="AW589" s="125"/>
    </row>
    <row r="590" spans="1:49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  <c r="AA590" s="125"/>
      <c r="AB590" s="125"/>
      <c r="AC590" s="125"/>
      <c r="AD590" s="125"/>
      <c r="AE590" s="125"/>
      <c r="AF590" s="125"/>
      <c r="AG590" s="125"/>
      <c r="AH590" s="125"/>
      <c r="AI590" s="125"/>
      <c r="AJ590" s="125"/>
      <c r="AK590" s="125"/>
      <c r="AL590" s="125"/>
      <c r="AM590" s="125"/>
      <c r="AN590" s="125"/>
      <c r="AO590" s="125"/>
      <c r="AP590" s="125"/>
      <c r="AQ590" s="125"/>
      <c r="AR590" s="125"/>
      <c r="AS590" s="125"/>
      <c r="AT590" s="125"/>
      <c r="AU590" s="125"/>
      <c r="AV590" s="125"/>
      <c r="AW590" s="125"/>
    </row>
    <row r="591" spans="1:49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  <c r="AA591" s="125"/>
      <c r="AB591" s="125"/>
      <c r="AC591" s="125"/>
      <c r="AD591" s="125"/>
      <c r="AE591" s="125"/>
      <c r="AF591" s="125"/>
      <c r="AG591" s="125"/>
      <c r="AH591" s="125"/>
      <c r="AI591" s="125"/>
      <c r="AJ591" s="125"/>
      <c r="AK591" s="125"/>
      <c r="AL591" s="125"/>
      <c r="AM591" s="125"/>
      <c r="AN591" s="125"/>
      <c r="AO591" s="125"/>
      <c r="AP591" s="125"/>
      <c r="AQ591" s="125"/>
      <c r="AR591" s="125"/>
      <c r="AS591" s="125"/>
      <c r="AT591" s="125"/>
      <c r="AU591" s="125"/>
      <c r="AV591" s="125"/>
      <c r="AW591" s="125"/>
    </row>
    <row r="592" spans="1:49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5"/>
      <c r="AL592" s="125"/>
      <c r="AM592" s="125"/>
      <c r="AN592" s="125"/>
      <c r="AO592" s="125"/>
      <c r="AP592" s="125"/>
      <c r="AQ592" s="125"/>
      <c r="AR592" s="125"/>
      <c r="AS592" s="125"/>
      <c r="AT592" s="125"/>
      <c r="AU592" s="125"/>
      <c r="AV592" s="125"/>
      <c r="AW592" s="125"/>
    </row>
    <row r="593" spans="1:49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125"/>
      <c r="AF593" s="125"/>
      <c r="AG593" s="125"/>
      <c r="AH593" s="125"/>
      <c r="AI593" s="125"/>
      <c r="AJ593" s="125"/>
      <c r="AK593" s="125"/>
      <c r="AL593" s="125"/>
      <c r="AM593" s="125"/>
      <c r="AN593" s="125"/>
      <c r="AO593" s="125"/>
      <c r="AP593" s="125"/>
      <c r="AQ593" s="125"/>
      <c r="AR593" s="125"/>
      <c r="AS593" s="125"/>
      <c r="AT593" s="125"/>
      <c r="AU593" s="125"/>
      <c r="AV593" s="125"/>
      <c r="AW593" s="125"/>
    </row>
    <row r="594" spans="1:49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  <c r="AA594" s="125"/>
      <c r="AB594" s="125"/>
      <c r="AC594" s="125"/>
      <c r="AD594" s="125"/>
      <c r="AE594" s="125"/>
      <c r="AF594" s="125"/>
      <c r="AG594" s="125"/>
      <c r="AH594" s="125"/>
      <c r="AI594" s="125"/>
      <c r="AJ594" s="125"/>
      <c r="AK594" s="125"/>
      <c r="AL594" s="125"/>
      <c r="AM594" s="125"/>
      <c r="AN594" s="125"/>
      <c r="AO594" s="125"/>
      <c r="AP594" s="125"/>
      <c r="AQ594" s="125"/>
      <c r="AR594" s="125"/>
      <c r="AS594" s="125"/>
      <c r="AT594" s="125"/>
      <c r="AU594" s="125"/>
      <c r="AV594" s="125"/>
      <c r="AW594" s="125"/>
    </row>
    <row r="595" spans="1:49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  <c r="AA595" s="125"/>
      <c r="AB595" s="125"/>
      <c r="AC595" s="125"/>
      <c r="AD595" s="125"/>
      <c r="AE595" s="125"/>
      <c r="AF595" s="125"/>
      <c r="AG595" s="125"/>
      <c r="AH595" s="125"/>
      <c r="AI595" s="125"/>
      <c r="AJ595" s="125"/>
      <c r="AK595" s="125"/>
      <c r="AL595" s="125"/>
      <c r="AM595" s="125"/>
      <c r="AN595" s="125"/>
      <c r="AO595" s="125"/>
      <c r="AP595" s="125"/>
      <c r="AQ595" s="125"/>
      <c r="AR595" s="125"/>
      <c r="AS595" s="125"/>
      <c r="AT595" s="125"/>
      <c r="AU595" s="125"/>
      <c r="AV595" s="125"/>
      <c r="AW595" s="125"/>
    </row>
    <row r="596" spans="1:49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  <c r="AA596" s="125"/>
      <c r="AB596" s="125"/>
      <c r="AC596" s="125"/>
      <c r="AD596" s="125"/>
      <c r="AE596" s="125"/>
      <c r="AF596" s="125"/>
      <c r="AG596" s="125"/>
      <c r="AH596" s="125"/>
      <c r="AI596" s="125"/>
      <c r="AJ596" s="125"/>
      <c r="AK596" s="125"/>
      <c r="AL596" s="125"/>
      <c r="AM596" s="125"/>
      <c r="AN596" s="125"/>
      <c r="AO596" s="125"/>
      <c r="AP596" s="125"/>
      <c r="AQ596" s="125"/>
      <c r="AR596" s="125"/>
      <c r="AS596" s="125"/>
      <c r="AT596" s="125"/>
      <c r="AU596" s="125"/>
      <c r="AV596" s="125"/>
      <c r="AW596" s="125"/>
    </row>
    <row r="597" spans="1:49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  <c r="AA597" s="125"/>
      <c r="AB597" s="125"/>
      <c r="AC597" s="125"/>
      <c r="AD597" s="125"/>
      <c r="AE597" s="125"/>
      <c r="AF597" s="125"/>
      <c r="AG597" s="125"/>
      <c r="AH597" s="125"/>
      <c r="AI597" s="125"/>
      <c r="AJ597" s="125"/>
      <c r="AK597" s="125"/>
      <c r="AL597" s="125"/>
      <c r="AM597" s="125"/>
      <c r="AN597" s="125"/>
      <c r="AO597" s="125"/>
      <c r="AP597" s="125"/>
      <c r="AQ597" s="125"/>
      <c r="AR597" s="125"/>
      <c r="AS597" s="125"/>
      <c r="AT597" s="125"/>
      <c r="AU597" s="125"/>
      <c r="AV597" s="125"/>
      <c r="AW597" s="125"/>
    </row>
    <row r="598" spans="1:49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125"/>
      <c r="AF598" s="125"/>
      <c r="AG598" s="125"/>
      <c r="AH598" s="125"/>
      <c r="AI598" s="125"/>
      <c r="AJ598" s="125"/>
      <c r="AK598" s="125"/>
      <c r="AL598" s="125"/>
      <c r="AM598" s="125"/>
      <c r="AN598" s="125"/>
      <c r="AO598" s="125"/>
      <c r="AP598" s="125"/>
      <c r="AQ598" s="125"/>
      <c r="AR598" s="125"/>
      <c r="AS598" s="125"/>
      <c r="AT598" s="125"/>
      <c r="AU598" s="125"/>
      <c r="AV598" s="125"/>
      <c r="AW598" s="125"/>
    </row>
    <row r="599" spans="1:49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  <c r="AA599" s="125"/>
      <c r="AB599" s="125"/>
      <c r="AC599" s="125"/>
      <c r="AD599" s="125"/>
      <c r="AE599" s="125"/>
      <c r="AF599" s="125"/>
      <c r="AG599" s="125"/>
      <c r="AH599" s="125"/>
      <c r="AI599" s="125"/>
      <c r="AJ599" s="125"/>
      <c r="AK599" s="125"/>
      <c r="AL599" s="125"/>
      <c r="AM599" s="125"/>
      <c r="AN599" s="125"/>
      <c r="AO599" s="125"/>
      <c r="AP599" s="125"/>
      <c r="AQ599" s="125"/>
      <c r="AR599" s="125"/>
      <c r="AS599" s="125"/>
      <c r="AT599" s="125"/>
      <c r="AU599" s="125"/>
      <c r="AV599" s="125"/>
      <c r="AW599" s="125"/>
    </row>
    <row r="600" spans="1:49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  <c r="AA600" s="125"/>
      <c r="AB600" s="125"/>
      <c r="AC600" s="125"/>
      <c r="AD600" s="125"/>
      <c r="AE600" s="125"/>
      <c r="AF600" s="125"/>
      <c r="AG600" s="125"/>
      <c r="AH600" s="125"/>
      <c r="AI600" s="125"/>
      <c r="AJ600" s="125"/>
      <c r="AK600" s="125"/>
      <c r="AL600" s="125"/>
      <c r="AM600" s="125"/>
      <c r="AN600" s="125"/>
      <c r="AO600" s="125"/>
      <c r="AP600" s="125"/>
      <c r="AQ600" s="125"/>
      <c r="AR600" s="125"/>
      <c r="AS600" s="125"/>
      <c r="AT600" s="125"/>
      <c r="AU600" s="125"/>
      <c r="AV600" s="125"/>
      <c r="AW600" s="125"/>
    </row>
    <row r="601" spans="1:49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  <c r="AA601" s="125"/>
      <c r="AB601" s="125"/>
      <c r="AC601" s="125"/>
      <c r="AD601" s="125"/>
      <c r="AE601" s="125"/>
      <c r="AF601" s="125"/>
      <c r="AG601" s="125"/>
      <c r="AH601" s="125"/>
      <c r="AI601" s="125"/>
      <c r="AJ601" s="125"/>
      <c r="AK601" s="125"/>
      <c r="AL601" s="125"/>
      <c r="AM601" s="125"/>
      <c r="AN601" s="125"/>
      <c r="AO601" s="125"/>
      <c r="AP601" s="125"/>
      <c r="AQ601" s="125"/>
      <c r="AR601" s="125"/>
      <c r="AS601" s="125"/>
      <c r="AT601" s="125"/>
      <c r="AU601" s="125"/>
      <c r="AV601" s="125"/>
      <c r="AW601" s="125"/>
    </row>
    <row r="602" spans="1:49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  <c r="AA602" s="125"/>
      <c r="AB602" s="125"/>
      <c r="AC602" s="125"/>
      <c r="AD602" s="125"/>
      <c r="AE602" s="125"/>
      <c r="AF602" s="125"/>
      <c r="AG602" s="125"/>
      <c r="AH602" s="125"/>
      <c r="AI602" s="125"/>
      <c r="AJ602" s="125"/>
      <c r="AK602" s="125"/>
      <c r="AL602" s="125"/>
      <c r="AM602" s="125"/>
      <c r="AN602" s="125"/>
      <c r="AO602" s="125"/>
      <c r="AP602" s="125"/>
      <c r="AQ602" s="125"/>
      <c r="AR602" s="125"/>
      <c r="AS602" s="125"/>
      <c r="AT602" s="125"/>
      <c r="AU602" s="125"/>
      <c r="AV602" s="125"/>
      <c r="AW602" s="125"/>
    </row>
    <row r="603" spans="1:49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  <c r="AA603" s="125"/>
      <c r="AB603" s="125"/>
      <c r="AC603" s="125"/>
      <c r="AD603" s="125"/>
      <c r="AE603" s="125"/>
      <c r="AF603" s="125"/>
      <c r="AG603" s="125"/>
      <c r="AH603" s="125"/>
      <c r="AI603" s="125"/>
      <c r="AJ603" s="125"/>
      <c r="AK603" s="125"/>
      <c r="AL603" s="125"/>
      <c r="AM603" s="125"/>
      <c r="AN603" s="125"/>
      <c r="AO603" s="125"/>
      <c r="AP603" s="125"/>
      <c r="AQ603" s="125"/>
      <c r="AR603" s="125"/>
      <c r="AS603" s="125"/>
      <c r="AT603" s="125"/>
      <c r="AU603" s="125"/>
      <c r="AV603" s="125"/>
      <c r="AW603" s="125"/>
    </row>
    <row r="604" spans="1:49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  <c r="AA604" s="125"/>
      <c r="AB604" s="125"/>
      <c r="AC604" s="125"/>
      <c r="AD604" s="125"/>
      <c r="AE604" s="125"/>
      <c r="AF604" s="125"/>
      <c r="AG604" s="125"/>
      <c r="AH604" s="125"/>
      <c r="AI604" s="125"/>
      <c r="AJ604" s="125"/>
      <c r="AK604" s="125"/>
      <c r="AL604" s="125"/>
      <c r="AM604" s="125"/>
      <c r="AN604" s="125"/>
      <c r="AO604" s="125"/>
      <c r="AP604" s="125"/>
      <c r="AQ604" s="125"/>
      <c r="AR604" s="125"/>
      <c r="AS604" s="125"/>
      <c r="AT604" s="125"/>
      <c r="AU604" s="125"/>
      <c r="AV604" s="125"/>
      <c r="AW604" s="125"/>
    </row>
    <row r="605" spans="1:49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  <c r="AA605" s="125"/>
      <c r="AB605" s="125"/>
      <c r="AC605" s="125"/>
      <c r="AD605" s="125"/>
      <c r="AE605" s="125"/>
      <c r="AF605" s="125"/>
      <c r="AG605" s="125"/>
      <c r="AH605" s="125"/>
      <c r="AI605" s="125"/>
      <c r="AJ605" s="125"/>
      <c r="AK605" s="125"/>
      <c r="AL605" s="125"/>
      <c r="AM605" s="125"/>
      <c r="AN605" s="125"/>
      <c r="AO605" s="125"/>
      <c r="AP605" s="125"/>
      <c r="AQ605" s="125"/>
      <c r="AR605" s="125"/>
      <c r="AS605" s="125"/>
      <c r="AT605" s="125"/>
      <c r="AU605" s="125"/>
      <c r="AV605" s="125"/>
      <c r="AW605" s="125"/>
    </row>
    <row r="606" spans="1:49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125"/>
      <c r="AF606" s="125"/>
      <c r="AG606" s="125"/>
      <c r="AH606" s="125"/>
      <c r="AI606" s="125"/>
      <c r="AJ606" s="125"/>
      <c r="AK606" s="125"/>
      <c r="AL606" s="125"/>
      <c r="AM606" s="125"/>
      <c r="AN606" s="125"/>
      <c r="AO606" s="125"/>
      <c r="AP606" s="125"/>
      <c r="AQ606" s="125"/>
      <c r="AR606" s="125"/>
      <c r="AS606" s="125"/>
      <c r="AT606" s="125"/>
      <c r="AU606" s="125"/>
      <c r="AV606" s="125"/>
      <c r="AW606" s="125"/>
    </row>
    <row r="607" spans="1:49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  <c r="AA607" s="125"/>
      <c r="AB607" s="125"/>
      <c r="AC607" s="125"/>
      <c r="AD607" s="125"/>
      <c r="AE607" s="125"/>
      <c r="AF607" s="125"/>
      <c r="AG607" s="125"/>
      <c r="AH607" s="125"/>
      <c r="AI607" s="125"/>
      <c r="AJ607" s="125"/>
      <c r="AK607" s="125"/>
      <c r="AL607" s="125"/>
      <c r="AM607" s="125"/>
      <c r="AN607" s="125"/>
      <c r="AO607" s="125"/>
      <c r="AP607" s="125"/>
      <c r="AQ607" s="125"/>
      <c r="AR607" s="125"/>
      <c r="AS607" s="125"/>
      <c r="AT607" s="125"/>
      <c r="AU607" s="125"/>
      <c r="AV607" s="125"/>
      <c r="AW607" s="125"/>
    </row>
    <row r="608" spans="1:49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  <c r="AB608" s="125"/>
      <c r="AC608" s="125"/>
      <c r="AD608" s="125"/>
      <c r="AE608" s="125"/>
      <c r="AF608" s="125"/>
      <c r="AG608" s="125"/>
      <c r="AH608" s="125"/>
      <c r="AI608" s="125"/>
      <c r="AJ608" s="125"/>
      <c r="AK608" s="125"/>
      <c r="AL608" s="125"/>
      <c r="AM608" s="125"/>
      <c r="AN608" s="125"/>
      <c r="AO608" s="125"/>
      <c r="AP608" s="125"/>
      <c r="AQ608" s="125"/>
      <c r="AR608" s="125"/>
      <c r="AS608" s="125"/>
      <c r="AT608" s="125"/>
      <c r="AU608" s="125"/>
      <c r="AV608" s="125"/>
      <c r="AW608" s="125"/>
    </row>
    <row r="609" spans="1:49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A609" s="125"/>
      <c r="AB609" s="125"/>
      <c r="AC609" s="125"/>
      <c r="AD609" s="125"/>
      <c r="AE609" s="125"/>
      <c r="AF609" s="125"/>
      <c r="AG609" s="125"/>
      <c r="AH609" s="125"/>
      <c r="AI609" s="125"/>
      <c r="AJ609" s="125"/>
      <c r="AK609" s="125"/>
      <c r="AL609" s="125"/>
      <c r="AM609" s="125"/>
      <c r="AN609" s="125"/>
      <c r="AO609" s="125"/>
      <c r="AP609" s="125"/>
      <c r="AQ609" s="125"/>
      <c r="AR609" s="125"/>
      <c r="AS609" s="125"/>
      <c r="AT609" s="125"/>
      <c r="AU609" s="125"/>
      <c r="AV609" s="125"/>
      <c r="AW609" s="125"/>
    </row>
    <row r="610" spans="1:49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A610" s="125"/>
      <c r="AB610" s="125"/>
      <c r="AC610" s="125"/>
      <c r="AD610" s="125"/>
      <c r="AE610" s="125"/>
      <c r="AF610" s="125"/>
      <c r="AG610" s="125"/>
      <c r="AH610" s="125"/>
      <c r="AI610" s="125"/>
      <c r="AJ610" s="125"/>
      <c r="AK610" s="125"/>
      <c r="AL610" s="125"/>
      <c r="AM610" s="125"/>
      <c r="AN610" s="125"/>
      <c r="AO610" s="125"/>
      <c r="AP610" s="125"/>
      <c r="AQ610" s="125"/>
      <c r="AR610" s="125"/>
      <c r="AS610" s="125"/>
      <c r="AT610" s="125"/>
      <c r="AU610" s="125"/>
      <c r="AV610" s="125"/>
      <c r="AW610" s="125"/>
    </row>
    <row r="611" spans="1:49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A611" s="125"/>
      <c r="AB611" s="125"/>
      <c r="AC611" s="125"/>
      <c r="AD611" s="125"/>
      <c r="AE611" s="125"/>
      <c r="AF611" s="125"/>
      <c r="AG611" s="125"/>
      <c r="AH611" s="125"/>
      <c r="AI611" s="125"/>
      <c r="AJ611" s="125"/>
      <c r="AK611" s="125"/>
      <c r="AL611" s="125"/>
      <c r="AM611" s="125"/>
      <c r="AN611" s="125"/>
      <c r="AO611" s="125"/>
      <c r="AP611" s="125"/>
      <c r="AQ611" s="125"/>
      <c r="AR611" s="125"/>
      <c r="AS611" s="125"/>
      <c r="AT611" s="125"/>
      <c r="AU611" s="125"/>
      <c r="AV611" s="125"/>
      <c r="AW611" s="125"/>
    </row>
    <row r="612" spans="1:49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  <c r="AF612" s="125"/>
      <c r="AG612" s="125"/>
      <c r="AH612" s="125"/>
      <c r="AI612" s="125"/>
      <c r="AJ612" s="125"/>
      <c r="AK612" s="125"/>
      <c r="AL612" s="125"/>
      <c r="AM612" s="125"/>
      <c r="AN612" s="125"/>
      <c r="AO612" s="125"/>
      <c r="AP612" s="125"/>
      <c r="AQ612" s="125"/>
      <c r="AR612" s="125"/>
      <c r="AS612" s="125"/>
      <c r="AT612" s="125"/>
      <c r="AU612" s="125"/>
      <c r="AV612" s="125"/>
      <c r="AW612" s="125"/>
    </row>
    <row r="613" spans="1:49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  <c r="AA613" s="125"/>
      <c r="AB613" s="125"/>
      <c r="AC613" s="125"/>
      <c r="AD613" s="125"/>
      <c r="AE613" s="125"/>
      <c r="AF613" s="125"/>
      <c r="AG613" s="125"/>
      <c r="AH613" s="125"/>
      <c r="AI613" s="125"/>
      <c r="AJ613" s="125"/>
      <c r="AK613" s="125"/>
      <c r="AL613" s="125"/>
      <c r="AM613" s="125"/>
      <c r="AN613" s="125"/>
      <c r="AO613" s="125"/>
      <c r="AP613" s="125"/>
      <c r="AQ613" s="125"/>
      <c r="AR613" s="125"/>
      <c r="AS613" s="125"/>
      <c r="AT613" s="125"/>
      <c r="AU613" s="125"/>
      <c r="AV613" s="125"/>
      <c r="AW613" s="125"/>
    </row>
    <row r="614" spans="1:49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  <c r="AA614" s="125"/>
      <c r="AB614" s="125"/>
      <c r="AC614" s="125"/>
      <c r="AD614" s="125"/>
      <c r="AE614" s="125"/>
      <c r="AF614" s="125"/>
      <c r="AG614" s="125"/>
      <c r="AH614" s="125"/>
      <c r="AI614" s="125"/>
      <c r="AJ614" s="125"/>
      <c r="AK614" s="125"/>
      <c r="AL614" s="125"/>
      <c r="AM614" s="125"/>
      <c r="AN614" s="125"/>
      <c r="AO614" s="125"/>
      <c r="AP614" s="125"/>
      <c r="AQ614" s="125"/>
      <c r="AR614" s="125"/>
      <c r="AS614" s="125"/>
      <c r="AT614" s="125"/>
      <c r="AU614" s="125"/>
      <c r="AV614" s="125"/>
      <c r="AW614" s="125"/>
    </row>
    <row r="615" spans="1:49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  <c r="AA615" s="125"/>
      <c r="AB615" s="125"/>
      <c r="AC615" s="125"/>
      <c r="AD615" s="125"/>
      <c r="AE615" s="125"/>
      <c r="AF615" s="125"/>
      <c r="AG615" s="125"/>
      <c r="AH615" s="125"/>
      <c r="AI615" s="125"/>
      <c r="AJ615" s="125"/>
      <c r="AK615" s="125"/>
      <c r="AL615" s="125"/>
      <c r="AM615" s="125"/>
      <c r="AN615" s="125"/>
      <c r="AO615" s="125"/>
      <c r="AP615" s="125"/>
      <c r="AQ615" s="125"/>
      <c r="AR615" s="125"/>
      <c r="AS615" s="125"/>
      <c r="AT615" s="125"/>
      <c r="AU615" s="125"/>
      <c r="AV615" s="125"/>
      <c r="AW615" s="125"/>
    </row>
    <row r="616" spans="1:49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  <c r="AA616" s="125"/>
      <c r="AB616" s="125"/>
      <c r="AC616" s="125"/>
      <c r="AD616" s="125"/>
      <c r="AE616" s="125"/>
      <c r="AF616" s="125"/>
      <c r="AG616" s="125"/>
      <c r="AH616" s="125"/>
      <c r="AI616" s="125"/>
      <c r="AJ616" s="125"/>
      <c r="AK616" s="125"/>
      <c r="AL616" s="125"/>
      <c r="AM616" s="125"/>
      <c r="AN616" s="125"/>
      <c r="AO616" s="125"/>
      <c r="AP616" s="125"/>
      <c r="AQ616" s="125"/>
      <c r="AR616" s="125"/>
      <c r="AS616" s="125"/>
      <c r="AT616" s="125"/>
      <c r="AU616" s="125"/>
      <c r="AV616" s="125"/>
      <c r="AW616" s="125"/>
    </row>
    <row r="617" spans="1:49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  <c r="AA617" s="125"/>
      <c r="AB617" s="125"/>
      <c r="AC617" s="125"/>
      <c r="AD617" s="125"/>
      <c r="AE617" s="125"/>
      <c r="AF617" s="125"/>
      <c r="AG617" s="125"/>
      <c r="AH617" s="125"/>
      <c r="AI617" s="125"/>
      <c r="AJ617" s="125"/>
      <c r="AK617" s="125"/>
      <c r="AL617" s="125"/>
      <c r="AM617" s="125"/>
      <c r="AN617" s="125"/>
      <c r="AO617" s="125"/>
      <c r="AP617" s="125"/>
      <c r="AQ617" s="125"/>
      <c r="AR617" s="125"/>
      <c r="AS617" s="125"/>
      <c r="AT617" s="125"/>
      <c r="AU617" s="125"/>
      <c r="AV617" s="125"/>
      <c r="AW617" s="125"/>
    </row>
    <row r="618" spans="1:49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  <c r="AA618" s="125"/>
      <c r="AB618" s="125"/>
      <c r="AC618" s="125"/>
      <c r="AD618" s="125"/>
      <c r="AE618" s="125"/>
      <c r="AF618" s="125"/>
      <c r="AG618" s="125"/>
      <c r="AH618" s="125"/>
      <c r="AI618" s="125"/>
      <c r="AJ618" s="125"/>
      <c r="AK618" s="125"/>
      <c r="AL618" s="125"/>
      <c r="AM618" s="125"/>
      <c r="AN618" s="125"/>
      <c r="AO618" s="125"/>
      <c r="AP618" s="125"/>
      <c r="AQ618" s="125"/>
      <c r="AR618" s="125"/>
      <c r="AS618" s="125"/>
      <c r="AT618" s="125"/>
      <c r="AU618" s="125"/>
      <c r="AV618" s="125"/>
      <c r="AW618" s="125"/>
    </row>
    <row r="619" spans="1:49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  <c r="AA619" s="125"/>
      <c r="AB619" s="125"/>
      <c r="AC619" s="125"/>
      <c r="AD619" s="125"/>
      <c r="AE619" s="125"/>
      <c r="AF619" s="125"/>
      <c r="AG619" s="125"/>
      <c r="AH619" s="125"/>
      <c r="AI619" s="125"/>
      <c r="AJ619" s="125"/>
      <c r="AK619" s="125"/>
      <c r="AL619" s="125"/>
      <c r="AM619" s="125"/>
      <c r="AN619" s="125"/>
      <c r="AO619" s="125"/>
      <c r="AP619" s="125"/>
      <c r="AQ619" s="125"/>
      <c r="AR619" s="125"/>
      <c r="AS619" s="125"/>
      <c r="AT619" s="125"/>
      <c r="AU619" s="125"/>
      <c r="AV619" s="125"/>
      <c r="AW619" s="125"/>
    </row>
    <row r="620" spans="1:49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  <c r="AA620" s="125"/>
      <c r="AB620" s="125"/>
      <c r="AC620" s="125"/>
      <c r="AD620" s="125"/>
      <c r="AE620" s="125"/>
      <c r="AF620" s="125"/>
      <c r="AG620" s="125"/>
      <c r="AH620" s="125"/>
      <c r="AI620" s="125"/>
      <c r="AJ620" s="125"/>
      <c r="AK620" s="125"/>
      <c r="AL620" s="125"/>
      <c r="AM620" s="125"/>
      <c r="AN620" s="125"/>
      <c r="AO620" s="125"/>
      <c r="AP620" s="125"/>
      <c r="AQ620" s="125"/>
      <c r="AR620" s="125"/>
      <c r="AS620" s="125"/>
      <c r="AT620" s="125"/>
      <c r="AU620" s="125"/>
      <c r="AV620" s="125"/>
      <c r="AW620" s="125"/>
    </row>
    <row r="621" spans="1:49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  <c r="AA621" s="125"/>
      <c r="AB621" s="125"/>
      <c r="AC621" s="125"/>
      <c r="AD621" s="125"/>
      <c r="AE621" s="125"/>
      <c r="AF621" s="125"/>
      <c r="AG621" s="125"/>
      <c r="AH621" s="125"/>
      <c r="AI621" s="125"/>
      <c r="AJ621" s="125"/>
      <c r="AK621" s="125"/>
      <c r="AL621" s="125"/>
      <c r="AM621" s="125"/>
      <c r="AN621" s="125"/>
      <c r="AO621" s="125"/>
      <c r="AP621" s="125"/>
      <c r="AQ621" s="125"/>
      <c r="AR621" s="125"/>
      <c r="AS621" s="125"/>
      <c r="AT621" s="125"/>
      <c r="AU621" s="125"/>
      <c r="AV621" s="125"/>
      <c r="AW621" s="125"/>
    </row>
    <row r="622" spans="1:49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  <c r="AA622" s="125"/>
      <c r="AB622" s="125"/>
      <c r="AC622" s="125"/>
      <c r="AD622" s="125"/>
      <c r="AE622" s="125"/>
      <c r="AF622" s="125"/>
      <c r="AG622" s="125"/>
      <c r="AH622" s="125"/>
      <c r="AI622" s="125"/>
      <c r="AJ622" s="125"/>
      <c r="AK622" s="125"/>
      <c r="AL622" s="125"/>
      <c r="AM622" s="125"/>
      <c r="AN622" s="125"/>
      <c r="AO622" s="125"/>
      <c r="AP622" s="125"/>
      <c r="AQ622" s="125"/>
      <c r="AR622" s="125"/>
      <c r="AS622" s="125"/>
      <c r="AT622" s="125"/>
      <c r="AU622" s="125"/>
      <c r="AV622" s="125"/>
      <c r="AW622" s="125"/>
    </row>
    <row r="623" spans="1:49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  <c r="AA623" s="125"/>
      <c r="AB623" s="125"/>
      <c r="AC623" s="125"/>
      <c r="AD623" s="125"/>
      <c r="AE623" s="125"/>
      <c r="AF623" s="125"/>
      <c r="AG623" s="125"/>
      <c r="AH623" s="125"/>
      <c r="AI623" s="125"/>
      <c r="AJ623" s="125"/>
      <c r="AK623" s="125"/>
      <c r="AL623" s="125"/>
      <c r="AM623" s="125"/>
      <c r="AN623" s="125"/>
      <c r="AO623" s="125"/>
      <c r="AP623" s="125"/>
      <c r="AQ623" s="125"/>
      <c r="AR623" s="125"/>
      <c r="AS623" s="125"/>
      <c r="AT623" s="125"/>
      <c r="AU623" s="125"/>
      <c r="AV623" s="125"/>
      <c r="AW623" s="125"/>
    </row>
    <row r="624" spans="1:49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  <c r="AA624" s="125"/>
      <c r="AB624" s="125"/>
      <c r="AC624" s="125"/>
      <c r="AD624" s="125"/>
      <c r="AE624" s="125"/>
      <c r="AF624" s="125"/>
      <c r="AG624" s="125"/>
      <c r="AH624" s="125"/>
      <c r="AI624" s="125"/>
      <c r="AJ624" s="125"/>
      <c r="AK624" s="125"/>
      <c r="AL624" s="125"/>
      <c r="AM624" s="125"/>
      <c r="AN624" s="125"/>
      <c r="AO624" s="125"/>
      <c r="AP624" s="125"/>
      <c r="AQ624" s="125"/>
      <c r="AR624" s="125"/>
      <c r="AS624" s="125"/>
      <c r="AT624" s="125"/>
      <c r="AU624" s="125"/>
      <c r="AV624" s="125"/>
      <c r="AW624" s="125"/>
    </row>
    <row r="625" spans="1:49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  <c r="AA625" s="125"/>
      <c r="AB625" s="125"/>
      <c r="AC625" s="125"/>
      <c r="AD625" s="125"/>
      <c r="AE625" s="125"/>
      <c r="AF625" s="125"/>
      <c r="AG625" s="125"/>
      <c r="AH625" s="125"/>
      <c r="AI625" s="125"/>
      <c r="AJ625" s="125"/>
      <c r="AK625" s="125"/>
      <c r="AL625" s="125"/>
      <c r="AM625" s="125"/>
      <c r="AN625" s="125"/>
      <c r="AO625" s="125"/>
      <c r="AP625" s="125"/>
      <c r="AQ625" s="125"/>
      <c r="AR625" s="125"/>
      <c r="AS625" s="125"/>
      <c r="AT625" s="125"/>
      <c r="AU625" s="125"/>
      <c r="AV625" s="125"/>
      <c r="AW625" s="125"/>
    </row>
    <row r="626" spans="1:49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  <c r="AA626" s="125"/>
      <c r="AB626" s="125"/>
      <c r="AC626" s="125"/>
      <c r="AD626" s="125"/>
      <c r="AE626" s="125"/>
      <c r="AF626" s="125"/>
      <c r="AG626" s="125"/>
      <c r="AH626" s="125"/>
      <c r="AI626" s="125"/>
      <c r="AJ626" s="125"/>
      <c r="AK626" s="125"/>
      <c r="AL626" s="125"/>
      <c r="AM626" s="125"/>
      <c r="AN626" s="125"/>
      <c r="AO626" s="125"/>
      <c r="AP626" s="125"/>
      <c r="AQ626" s="125"/>
      <c r="AR626" s="125"/>
      <c r="AS626" s="125"/>
      <c r="AT626" s="125"/>
      <c r="AU626" s="125"/>
      <c r="AV626" s="125"/>
      <c r="AW626" s="125"/>
    </row>
    <row r="627" spans="1:49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  <c r="AA627" s="125"/>
      <c r="AB627" s="125"/>
      <c r="AC627" s="125"/>
      <c r="AD627" s="125"/>
      <c r="AE627" s="125"/>
      <c r="AF627" s="125"/>
      <c r="AG627" s="125"/>
      <c r="AH627" s="125"/>
      <c r="AI627" s="125"/>
      <c r="AJ627" s="125"/>
      <c r="AK627" s="125"/>
      <c r="AL627" s="125"/>
      <c r="AM627" s="125"/>
      <c r="AN627" s="125"/>
      <c r="AO627" s="125"/>
      <c r="AP627" s="125"/>
      <c r="AQ627" s="125"/>
      <c r="AR627" s="125"/>
      <c r="AS627" s="125"/>
      <c r="AT627" s="125"/>
      <c r="AU627" s="125"/>
      <c r="AV627" s="125"/>
      <c r="AW627" s="125"/>
    </row>
    <row r="628" spans="1:49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  <c r="AA628" s="125"/>
      <c r="AB628" s="125"/>
      <c r="AC628" s="125"/>
      <c r="AD628" s="125"/>
      <c r="AE628" s="125"/>
      <c r="AF628" s="125"/>
      <c r="AG628" s="125"/>
      <c r="AH628" s="125"/>
      <c r="AI628" s="125"/>
      <c r="AJ628" s="125"/>
      <c r="AK628" s="125"/>
      <c r="AL628" s="125"/>
      <c r="AM628" s="125"/>
      <c r="AN628" s="125"/>
      <c r="AO628" s="125"/>
      <c r="AP628" s="125"/>
      <c r="AQ628" s="125"/>
      <c r="AR628" s="125"/>
      <c r="AS628" s="125"/>
      <c r="AT628" s="125"/>
      <c r="AU628" s="125"/>
      <c r="AV628" s="125"/>
      <c r="AW628" s="125"/>
    </row>
    <row r="629" spans="1:49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  <c r="AA629" s="125"/>
      <c r="AB629" s="125"/>
      <c r="AC629" s="125"/>
      <c r="AD629" s="125"/>
      <c r="AE629" s="125"/>
      <c r="AF629" s="125"/>
      <c r="AG629" s="125"/>
      <c r="AH629" s="125"/>
      <c r="AI629" s="125"/>
      <c r="AJ629" s="125"/>
      <c r="AK629" s="125"/>
      <c r="AL629" s="125"/>
      <c r="AM629" s="125"/>
      <c r="AN629" s="125"/>
      <c r="AO629" s="125"/>
      <c r="AP629" s="125"/>
      <c r="AQ629" s="125"/>
      <c r="AR629" s="125"/>
      <c r="AS629" s="125"/>
      <c r="AT629" s="125"/>
      <c r="AU629" s="125"/>
      <c r="AV629" s="125"/>
      <c r="AW629" s="125"/>
    </row>
    <row r="630" spans="1:49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  <c r="AA630" s="125"/>
      <c r="AB630" s="125"/>
      <c r="AC630" s="125"/>
      <c r="AD630" s="125"/>
      <c r="AE630" s="125"/>
      <c r="AF630" s="125"/>
      <c r="AG630" s="125"/>
      <c r="AH630" s="125"/>
      <c r="AI630" s="125"/>
      <c r="AJ630" s="125"/>
      <c r="AK630" s="125"/>
      <c r="AL630" s="125"/>
      <c r="AM630" s="125"/>
      <c r="AN630" s="125"/>
      <c r="AO630" s="125"/>
      <c r="AP630" s="125"/>
      <c r="AQ630" s="125"/>
      <c r="AR630" s="125"/>
      <c r="AS630" s="125"/>
      <c r="AT630" s="125"/>
      <c r="AU630" s="125"/>
      <c r="AV630" s="125"/>
      <c r="AW630" s="125"/>
    </row>
    <row r="631" spans="1:49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  <c r="AA631" s="125"/>
      <c r="AB631" s="125"/>
      <c r="AC631" s="125"/>
      <c r="AD631" s="125"/>
      <c r="AE631" s="125"/>
      <c r="AF631" s="125"/>
      <c r="AG631" s="125"/>
      <c r="AH631" s="125"/>
      <c r="AI631" s="125"/>
      <c r="AJ631" s="125"/>
      <c r="AK631" s="125"/>
      <c r="AL631" s="125"/>
      <c r="AM631" s="125"/>
      <c r="AN631" s="125"/>
      <c r="AO631" s="125"/>
      <c r="AP631" s="125"/>
      <c r="AQ631" s="125"/>
      <c r="AR631" s="125"/>
      <c r="AS631" s="125"/>
      <c r="AT631" s="125"/>
      <c r="AU631" s="125"/>
      <c r="AV631" s="125"/>
      <c r="AW631" s="125"/>
    </row>
    <row r="632" spans="1:49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  <c r="AA632" s="125"/>
      <c r="AB632" s="125"/>
      <c r="AC632" s="125"/>
      <c r="AD632" s="125"/>
      <c r="AE632" s="125"/>
      <c r="AF632" s="125"/>
      <c r="AG632" s="125"/>
      <c r="AH632" s="125"/>
      <c r="AI632" s="125"/>
      <c r="AJ632" s="125"/>
      <c r="AK632" s="125"/>
      <c r="AL632" s="125"/>
      <c r="AM632" s="125"/>
      <c r="AN632" s="125"/>
      <c r="AO632" s="125"/>
      <c r="AP632" s="125"/>
      <c r="AQ632" s="125"/>
      <c r="AR632" s="125"/>
      <c r="AS632" s="125"/>
      <c r="AT632" s="125"/>
      <c r="AU632" s="125"/>
      <c r="AV632" s="125"/>
      <c r="AW632" s="125"/>
    </row>
    <row r="633" spans="1:49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  <c r="AA633" s="125"/>
      <c r="AB633" s="125"/>
      <c r="AC633" s="125"/>
      <c r="AD633" s="125"/>
      <c r="AE633" s="125"/>
      <c r="AF633" s="125"/>
      <c r="AG633" s="125"/>
      <c r="AH633" s="125"/>
      <c r="AI633" s="125"/>
      <c r="AJ633" s="125"/>
      <c r="AK633" s="125"/>
      <c r="AL633" s="125"/>
      <c r="AM633" s="125"/>
      <c r="AN633" s="125"/>
      <c r="AO633" s="125"/>
      <c r="AP633" s="125"/>
      <c r="AQ633" s="125"/>
      <c r="AR633" s="125"/>
      <c r="AS633" s="125"/>
      <c r="AT633" s="125"/>
      <c r="AU633" s="125"/>
      <c r="AV633" s="125"/>
      <c r="AW633" s="125"/>
    </row>
    <row r="634" spans="1:49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  <c r="AA634" s="125"/>
      <c r="AB634" s="125"/>
      <c r="AC634" s="125"/>
      <c r="AD634" s="125"/>
      <c r="AE634" s="125"/>
      <c r="AF634" s="125"/>
      <c r="AG634" s="125"/>
      <c r="AH634" s="125"/>
      <c r="AI634" s="125"/>
      <c r="AJ634" s="125"/>
      <c r="AK634" s="125"/>
      <c r="AL634" s="125"/>
      <c r="AM634" s="125"/>
      <c r="AN634" s="125"/>
      <c r="AO634" s="125"/>
      <c r="AP634" s="125"/>
      <c r="AQ634" s="125"/>
      <c r="AR634" s="125"/>
      <c r="AS634" s="125"/>
      <c r="AT634" s="125"/>
      <c r="AU634" s="125"/>
      <c r="AV634" s="125"/>
      <c r="AW634" s="125"/>
    </row>
    <row r="635" spans="1:49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  <c r="AA635" s="125"/>
      <c r="AB635" s="125"/>
      <c r="AC635" s="125"/>
      <c r="AD635" s="125"/>
      <c r="AE635" s="125"/>
      <c r="AF635" s="125"/>
      <c r="AG635" s="125"/>
      <c r="AH635" s="125"/>
      <c r="AI635" s="125"/>
      <c r="AJ635" s="125"/>
      <c r="AK635" s="125"/>
      <c r="AL635" s="125"/>
      <c r="AM635" s="125"/>
      <c r="AN635" s="125"/>
      <c r="AO635" s="125"/>
      <c r="AP635" s="125"/>
      <c r="AQ635" s="125"/>
      <c r="AR635" s="125"/>
      <c r="AS635" s="125"/>
      <c r="AT635" s="125"/>
      <c r="AU635" s="125"/>
      <c r="AV635" s="125"/>
      <c r="AW635" s="125"/>
    </row>
    <row r="636" spans="1:49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  <c r="AA636" s="125"/>
      <c r="AB636" s="125"/>
      <c r="AC636" s="125"/>
      <c r="AD636" s="125"/>
      <c r="AE636" s="125"/>
      <c r="AF636" s="125"/>
      <c r="AG636" s="125"/>
      <c r="AH636" s="125"/>
      <c r="AI636" s="125"/>
      <c r="AJ636" s="125"/>
      <c r="AK636" s="125"/>
      <c r="AL636" s="125"/>
      <c r="AM636" s="125"/>
      <c r="AN636" s="125"/>
      <c r="AO636" s="125"/>
      <c r="AP636" s="125"/>
      <c r="AQ636" s="125"/>
      <c r="AR636" s="125"/>
      <c r="AS636" s="125"/>
      <c r="AT636" s="125"/>
      <c r="AU636" s="125"/>
      <c r="AV636" s="125"/>
      <c r="AW636" s="125"/>
    </row>
    <row r="637" spans="1:49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  <c r="AA637" s="125"/>
      <c r="AB637" s="125"/>
      <c r="AC637" s="125"/>
      <c r="AD637" s="125"/>
      <c r="AE637" s="125"/>
      <c r="AF637" s="125"/>
      <c r="AG637" s="125"/>
      <c r="AH637" s="125"/>
      <c r="AI637" s="125"/>
      <c r="AJ637" s="125"/>
      <c r="AK637" s="125"/>
      <c r="AL637" s="125"/>
      <c r="AM637" s="125"/>
      <c r="AN637" s="125"/>
      <c r="AO637" s="125"/>
      <c r="AP637" s="125"/>
      <c r="AQ637" s="125"/>
      <c r="AR637" s="125"/>
      <c r="AS637" s="125"/>
      <c r="AT637" s="125"/>
      <c r="AU637" s="125"/>
      <c r="AV637" s="125"/>
      <c r="AW637" s="125"/>
    </row>
    <row r="638" spans="1:49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  <c r="AA638" s="125"/>
      <c r="AB638" s="125"/>
      <c r="AC638" s="125"/>
      <c r="AD638" s="125"/>
      <c r="AE638" s="125"/>
      <c r="AF638" s="125"/>
      <c r="AG638" s="125"/>
      <c r="AH638" s="125"/>
      <c r="AI638" s="125"/>
      <c r="AJ638" s="125"/>
      <c r="AK638" s="125"/>
      <c r="AL638" s="125"/>
      <c r="AM638" s="125"/>
      <c r="AN638" s="125"/>
      <c r="AO638" s="125"/>
      <c r="AP638" s="125"/>
      <c r="AQ638" s="125"/>
      <c r="AR638" s="125"/>
      <c r="AS638" s="125"/>
      <c r="AT638" s="125"/>
      <c r="AU638" s="125"/>
      <c r="AV638" s="125"/>
      <c r="AW638" s="125"/>
    </row>
    <row r="639" spans="1:49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  <c r="AA639" s="125"/>
      <c r="AB639" s="125"/>
      <c r="AC639" s="125"/>
      <c r="AD639" s="125"/>
      <c r="AE639" s="125"/>
      <c r="AF639" s="125"/>
      <c r="AG639" s="125"/>
      <c r="AH639" s="125"/>
      <c r="AI639" s="125"/>
      <c r="AJ639" s="125"/>
      <c r="AK639" s="125"/>
      <c r="AL639" s="125"/>
      <c r="AM639" s="125"/>
      <c r="AN639" s="125"/>
      <c r="AO639" s="125"/>
      <c r="AP639" s="125"/>
      <c r="AQ639" s="125"/>
      <c r="AR639" s="125"/>
      <c r="AS639" s="125"/>
      <c r="AT639" s="125"/>
      <c r="AU639" s="125"/>
      <c r="AV639" s="125"/>
      <c r="AW639" s="125"/>
    </row>
    <row r="640" spans="1:49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125"/>
      <c r="AF640" s="125"/>
      <c r="AG640" s="125"/>
      <c r="AH640" s="125"/>
      <c r="AI640" s="125"/>
      <c r="AJ640" s="125"/>
      <c r="AK640" s="125"/>
      <c r="AL640" s="125"/>
      <c r="AM640" s="125"/>
      <c r="AN640" s="125"/>
      <c r="AO640" s="125"/>
      <c r="AP640" s="125"/>
      <c r="AQ640" s="125"/>
      <c r="AR640" s="125"/>
      <c r="AS640" s="125"/>
      <c r="AT640" s="125"/>
      <c r="AU640" s="125"/>
      <c r="AV640" s="125"/>
      <c r="AW640" s="125"/>
    </row>
    <row r="641" spans="1:49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125"/>
      <c r="AF641" s="125"/>
      <c r="AG641" s="125"/>
      <c r="AH641" s="125"/>
      <c r="AI641" s="125"/>
      <c r="AJ641" s="125"/>
      <c r="AK641" s="125"/>
      <c r="AL641" s="125"/>
      <c r="AM641" s="125"/>
      <c r="AN641" s="125"/>
      <c r="AO641" s="125"/>
      <c r="AP641" s="125"/>
      <c r="AQ641" s="125"/>
      <c r="AR641" s="125"/>
      <c r="AS641" s="125"/>
      <c r="AT641" s="125"/>
      <c r="AU641" s="125"/>
      <c r="AV641" s="125"/>
      <c r="AW641" s="125"/>
    </row>
    <row r="642" spans="1:49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  <c r="AA642" s="125"/>
      <c r="AB642" s="125"/>
      <c r="AC642" s="125"/>
      <c r="AD642" s="125"/>
      <c r="AE642" s="125"/>
      <c r="AF642" s="125"/>
      <c r="AG642" s="125"/>
      <c r="AH642" s="125"/>
      <c r="AI642" s="125"/>
      <c r="AJ642" s="125"/>
      <c r="AK642" s="125"/>
      <c r="AL642" s="125"/>
      <c r="AM642" s="125"/>
      <c r="AN642" s="125"/>
      <c r="AO642" s="125"/>
      <c r="AP642" s="125"/>
      <c r="AQ642" s="125"/>
      <c r="AR642" s="125"/>
      <c r="AS642" s="125"/>
      <c r="AT642" s="125"/>
      <c r="AU642" s="125"/>
      <c r="AV642" s="125"/>
      <c r="AW642" s="125"/>
    </row>
    <row r="643" spans="1:49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  <c r="AA643" s="125"/>
      <c r="AB643" s="125"/>
      <c r="AC643" s="125"/>
      <c r="AD643" s="125"/>
      <c r="AE643" s="125"/>
      <c r="AF643" s="125"/>
      <c r="AG643" s="125"/>
      <c r="AH643" s="125"/>
      <c r="AI643" s="125"/>
      <c r="AJ643" s="125"/>
      <c r="AK643" s="125"/>
      <c r="AL643" s="125"/>
      <c r="AM643" s="125"/>
      <c r="AN643" s="125"/>
      <c r="AO643" s="125"/>
      <c r="AP643" s="125"/>
      <c r="AQ643" s="125"/>
      <c r="AR643" s="125"/>
      <c r="AS643" s="125"/>
      <c r="AT643" s="125"/>
      <c r="AU643" s="125"/>
      <c r="AV643" s="125"/>
      <c r="AW643" s="125"/>
    </row>
    <row r="644" spans="1:49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  <c r="AA644" s="125"/>
      <c r="AB644" s="125"/>
      <c r="AC644" s="125"/>
      <c r="AD644" s="125"/>
      <c r="AE644" s="125"/>
      <c r="AF644" s="125"/>
      <c r="AG644" s="125"/>
      <c r="AH644" s="125"/>
      <c r="AI644" s="125"/>
      <c r="AJ644" s="125"/>
      <c r="AK644" s="125"/>
      <c r="AL644" s="125"/>
      <c r="AM644" s="125"/>
      <c r="AN644" s="125"/>
      <c r="AO644" s="125"/>
      <c r="AP644" s="125"/>
      <c r="AQ644" s="125"/>
      <c r="AR644" s="125"/>
      <c r="AS644" s="125"/>
      <c r="AT644" s="125"/>
      <c r="AU644" s="125"/>
      <c r="AV644" s="125"/>
      <c r="AW644" s="125"/>
    </row>
    <row r="645" spans="1:49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125"/>
      <c r="AF645" s="125"/>
      <c r="AG645" s="125"/>
      <c r="AH645" s="125"/>
      <c r="AI645" s="125"/>
      <c r="AJ645" s="125"/>
      <c r="AK645" s="125"/>
      <c r="AL645" s="125"/>
      <c r="AM645" s="125"/>
      <c r="AN645" s="125"/>
      <c r="AO645" s="125"/>
      <c r="AP645" s="125"/>
      <c r="AQ645" s="125"/>
      <c r="AR645" s="125"/>
      <c r="AS645" s="125"/>
      <c r="AT645" s="125"/>
      <c r="AU645" s="125"/>
      <c r="AV645" s="125"/>
      <c r="AW645" s="125"/>
    </row>
    <row r="646" spans="1:49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125"/>
      <c r="AF646" s="125"/>
      <c r="AG646" s="125"/>
      <c r="AH646" s="125"/>
      <c r="AI646" s="125"/>
      <c r="AJ646" s="125"/>
      <c r="AK646" s="125"/>
      <c r="AL646" s="125"/>
      <c r="AM646" s="125"/>
      <c r="AN646" s="125"/>
      <c r="AO646" s="125"/>
      <c r="AP646" s="125"/>
      <c r="AQ646" s="125"/>
      <c r="AR646" s="125"/>
      <c r="AS646" s="125"/>
      <c r="AT646" s="125"/>
      <c r="AU646" s="125"/>
      <c r="AV646" s="125"/>
      <c r="AW646" s="125"/>
    </row>
    <row r="647" spans="1:49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  <c r="AA647" s="125"/>
      <c r="AB647" s="125"/>
      <c r="AC647" s="125"/>
      <c r="AD647" s="125"/>
      <c r="AE647" s="125"/>
      <c r="AF647" s="125"/>
      <c r="AG647" s="125"/>
      <c r="AH647" s="125"/>
      <c r="AI647" s="125"/>
      <c r="AJ647" s="125"/>
      <c r="AK647" s="125"/>
      <c r="AL647" s="125"/>
      <c r="AM647" s="125"/>
      <c r="AN647" s="125"/>
      <c r="AO647" s="125"/>
      <c r="AP647" s="125"/>
      <c r="AQ647" s="125"/>
      <c r="AR647" s="125"/>
      <c r="AS647" s="125"/>
      <c r="AT647" s="125"/>
      <c r="AU647" s="125"/>
      <c r="AV647" s="125"/>
      <c r="AW647" s="125"/>
    </row>
    <row r="648" spans="1:49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  <c r="AA648" s="125"/>
      <c r="AB648" s="125"/>
      <c r="AC648" s="125"/>
      <c r="AD648" s="125"/>
      <c r="AE648" s="125"/>
      <c r="AF648" s="125"/>
      <c r="AG648" s="125"/>
      <c r="AH648" s="125"/>
      <c r="AI648" s="125"/>
      <c r="AJ648" s="125"/>
      <c r="AK648" s="125"/>
      <c r="AL648" s="125"/>
      <c r="AM648" s="125"/>
      <c r="AN648" s="125"/>
      <c r="AO648" s="125"/>
      <c r="AP648" s="125"/>
      <c r="AQ648" s="125"/>
      <c r="AR648" s="125"/>
      <c r="AS648" s="125"/>
      <c r="AT648" s="125"/>
      <c r="AU648" s="125"/>
      <c r="AV648" s="125"/>
      <c r="AW648" s="125"/>
    </row>
    <row r="649" spans="1:49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  <c r="AA649" s="125"/>
      <c r="AB649" s="125"/>
      <c r="AC649" s="125"/>
      <c r="AD649" s="125"/>
      <c r="AE649" s="125"/>
      <c r="AF649" s="125"/>
      <c r="AG649" s="125"/>
      <c r="AH649" s="125"/>
      <c r="AI649" s="125"/>
      <c r="AJ649" s="125"/>
      <c r="AK649" s="125"/>
      <c r="AL649" s="125"/>
      <c r="AM649" s="125"/>
      <c r="AN649" s="125"/>
      <c r="AO649" s="125"/>
      <c r="AP649" s="125"/>
      <c r="AQ649" s="125"/>
      <c r="AR649" s="125"/>
      <c r="AS649" s="125"/>
      <c r="AT649" s="125"/>
      <c r="AU649" s="125"/>
      <c r="AV649" s="125"/>
      <c r="AW649" s="125"/>
    </row>
    <row r="650" spans="1:49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A650" s="125"/>
      <c r="AB650" s="125"/>
      <c r="AC650" s="125"/>
      <c r="AD650" s="125"/>
      <c r="AE650" s="125"/>
      <c r="AF650" s="125"/>
      <c r="AG650" s="125"/>
      <c r="AH650" s="125"/>
      <c r="AI650" s="125"/>
      <c r="AJ650" s="125"/>
      <c r="AK650" s="125"/>
      <c r="AL650" s="125"/>
      <c r="AM650" s="125"/>
      <c r="AN650" s="125"/>
      <c r="AO650" s="125"/>
      <c r="AP650" s="125"/>
      <c r="AQ650" s="125"/>
      <c r="AR650" s="125"/>
      <c r="AS650" s="125"/>
      <c r="AT650" s="125"/>
      <c r="AU650" s="125"/>
      <c r="AV650" s="125"/>
      <c r="AW650" s="125"/>
    </row>
    <row r="651" spans="1:49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A651" s="125"/>
      <c r="AB651" s="125"/>
      <c r="AC651" s="125"/>
      <c r="AD651" s="125"/>
      <c r="AE651" s="125"/>
      <c r="AF651" s="125"/>
      <c r="AG651" s="125"/>
      <c r="AH651" s="125"/>
      <c r="AI651" s="125"/>
      <c r="AJ651" s="125"/>
      <c r="AK651" s="125"/>
      <c r="AL651" s="125"/>
      <c r="AM651" s="125"/>
      <c r="AN651" s="125"/>
      <c r="AO651" s="125"/>
      <c r="AP651" s="125"/>
      <c r="AQ651" s="125"/>
      <c r="AR651" s="125"/>
      <c r="AS651" s="125"/>
      <c r="AT651" s="125"/>
      <c r="AU651" s="125"/>
      <c r="AV651" s="125"/>
      <c r="AW651" s="125"/>
    </row>
    <row r="652" spans="1:49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  <c r="AC652" s="125"/>
      <c r="AD652" s="125"/>
      <c r="AE652" s="125"/>
      <c r="AF652" s="125"/>
      <c r="AG652" s="125"/>
      <c r="AH652" s="125"/>
      <c r="AI652" s="125"/>
      <c r="AJ652" s="125"/>
      <c r="AK652" s="125"/>
      <c r="AL652" s="125"/>
      <c r="AM652" s="125"/>
      <c r="AN652" s="125"/>
      <c r="AO652" s="125"/>
      <c r="AP652" s="125"/>
      <c r="AQ652" s="125"/>
      <c r="AR652" s="125"/>
      <c r="AS652" s="125"/>
      <c r="AT652" s="125"/>
      <c r="AU652" s="125"/>
      <c r="AV652" s="125"/>
      <c r="AW652" s="125"/>
    </row>
    <row r="653" spans="1:49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A653" s="125"/>
      <c r="AB653" s="125"/>
      <c r="AC653" s="125"/>
      <c r="AD653" s="125"/>
      <c r="AE653" s="125"/>
      <c r="AF653" s="125"/>
      <c r="AG653" s="125"/>
      <c r="AH653" s="125"/>
      <c r="AI653" s="125"/>
      <c r="AJ653" s="125"/>
      <c r="AK653" s="125"/>
      <c r="AL653" s="125"/>
      <c r="AM653" s="125"/>
      <c r="AN653" s="125"/>
      <c r="AO653" s="125"/>
      <c r="AP653" s="125"/>
      <c r="AQ653" s="125"/>
      <c r="AR653" s="125"/>
      <c r="AS653" s="125"/>
      <c r="AT653" s="125"/>
      <c r="AU653" s="125"/>
      <c r="AV653" s="125"/>
      <c r="AW653" s="125"/>
    </row>
    <row r="654" spans="1:49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A654" s="125"/>
      <c r="AB654" s="125"/>
      <c r="AC654" s="125"/>
      <c r="AD654" s="125"/>
      <c r="AE654" s="125"/>
      <c r="AF654" s="125"/>
      <c r="AG654" s="125"/>
      <c r="AH654" s="125"/>
      <c r="AI654" s="125"/>
      <c r="AJ654" s="125"/>
      <c r="AK654" s="125"/>
      <c r="AL654" s="125"/>
      <c r="AM654" s="125"/>
      <c r="AN654" s="125"/>
      <c r="AO654" s="125"/>
      <c r="AP654" s="125"/>
      <c r="AQ654" s="125"/>
      <c r="AR654" s="125"/>
      <c r="AS654" s="125"/>
      <c r="AT654" s="125"/>
      <c r="AU654" s="125"/>
      <c r="AV654" s="125"/>
      <c r="AW654" s="125"/>
    </row>
    <row r="655" spans="1:49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  <c r="AA655" s="125"/>
      <c r="AB655" s="125"/>
      <c r="AC655" s="125"/>
      <c r="AD655" s="125"/>
      <c r="AE655" s="125"/>
      <c r="AF655" s="125"/>
      <c r="AG655" s="125"/>
      <c r="AH655" s="125"/>
      <c r="AI655" s="125"/>
      <c r="AJ655" s="125"/>
      <c r="AK655" s="125"/>
      <c r="AL655" s="125"/>
      <c r="AM655" s="125"/>
      <c r="AN655" s="125"/>
      <c r="AO655" s="125"/>
      <c r="AP655" s="125"/>
      <c r="AQ655" s="125"/>
      <c r="AR655" s="125"/>
      <c r="AS655" s="125"/>
      <c r="AT655" s="125"/>
      <c r="AU655" s="125"/>
      <c r="AV655" s="125"/>
      <c r="AW655" s="125"/>
    </row>
    <row r="656" spans="1:49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  <c r="AA656" s="125"/>
      <c r="AB656" s="125"/>
      <c r="AC656" s="125"/>
      <c r="AD656" s="125"/>
      <c r="AE656" s="125"/>
      <c r="AF656" s="125"/>
      <c r="AG656" s="125"/>
      <c r="AH656" s="125"/>
      <c r="AI656" s="125"/>
      <c r="AJ656" s="125"/>
      <c r="AK656" s="125"/>
      <c r="AL656" s="125"/>
      <c r="AM656" s="125"/>
      <c r="AN656" s="125"/>
      <c r="AO656" s="125"/>
      <c r="AP656" s="125"/>
      <c r="AQ656" s="125"/>
      <c r="AR656" s="125"/>
      <c r="AS656" s="125"/>
      <c r="AT656" s="125"/>
      <c r="AU656" s="125"/>
      <c r="AV656" s="125"/>
      <c r="AW656" s="125"/>
    </row>
    <row r="657" spans="1:49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  <c r="AA657" s="125"/>
      <c r="AB657" s="125"/>
      <c r="AC657" s="125"/>
      <c r="AD657" s="125"/>
      <c r="AE657" s="125"/>
      <c r="AF657" s="125"/>
      <c r="AG657" s="125"/>
      <c r="AH657" s="125"/>
      <c r="AI657" s="125"/>
      <c r="AJ657" s="125"/>
      <c r="AK657" s="125"/>
      <c r="AL657" s="125"/>
      <c r="AM657" s="125"/>
      <c r="AN657" s="125"/>
      <c r="AO657" s="125"/>
      <c r="AP657" s="125"/>
      <c r="AQ657" s="125"/>
      <c r="AR657" s="125"/>
      <c r="AS657" s="125"/>
      <c r="AT657" s="125"/>
      <c r="AU657" s="125"/>
      <c r="AV657" s="125"/>
      <c r="AW657" s="125"/>
    </row>
    <row r="658" spans="1:49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  <c r="AA658" s="125"/>
      <c r="AB658" s="125"/>
      <c r="AC658" s="125"/>
      <c r="AD658" s="125"/>
      <c r="AE658" s="125"/>
      <c r="AF658" s="125"/>
      <c r="AG658" s="125"/>
      <c r="AH658" s="125"/>
      <c r="AI658" s="125"/>
      <c r="AJ658" s="125"/>
      <c r="AK658" s="125"/>
      <c r="AL658" s="125"/>
      <c r="AM658" s="125"/>
      <c r="AN658" s="125"/>
      <c r="AO658" s="125"/>
      <c r="AP658" s="125"/>
      <c r="AQ658" s="125"/>
      <c r="AR658" s="125"/>
      <c r="AS658" s="125"/>
      <c r="AT658" s="125"/>
      <c r="AU658" s="125"/>
      <c r="AV658" s="125"/>
      <c r="AW658" s="125"/>
    </row>
    <row r="659" spans="1:49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  <c r="AA659" s="125"/>
      <c r="AB659" s="125"/>
      <c r="AC659" s="125"/>
      <c r="AD659" s="125"/>
      <c r="AE659" s="125"/>
      <c r="AF659" s="125"/>
      <c r="AG659" s="125"/>
      <c r="AH659" s="125"/>
      <c r="AI659" s="125"/>
      <c r="AJ659" s="125"/>
      <c r="AK659" s="125"/>
      <c r="AL659" s="125"/>
      <c r="AM659" s="125"/>
      <c r="AN659" s="125"/>
      <c r="AO659" s="125"/>
      <c r="AP659" s="125"/>
      <c r="AQ659" s="125"/>
      <c r="AR659" s="125"/>
      <c r="AS659" s="125"/>
      <c r="AT659" s="125"/>
      <c r="AU659" s="125"/>
      <c r="AV659" s="125"/>
      <c r="AW659" s="125"/>
    </row>
    <row r="660" spans="1:49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  <c r="AA660" s="125"/>
      <c r="AB660" s="125"/>
      <c r="AC660" s="125"/>
      <c r="AD660" s="125"/>
      <c r="AE660" s="125"/>
      <c r="AF660" s="125"/>
      <c r="AG660" s="125"/>
      <c r="AH660" s="125"/>
      <c r="AI660" s="125"/>
      <c r="AJ660" s="125"/>
      <c r="AK660" s="125"/>
      <c r="AL660" s="125"/>
      <c r="AM660" s="125"/>
      <c r="AN660" s="125"/>
      <c r="AO660" s="125"/>
      <c r="AP660" s="125"/>
      <c r="AQ660" s="125"/>
      <c r="AR660" s="125"/>
      <c r="AS660" s="125"/>
      <c r="AT660" s="125"/>
      <c r="AU660" s="125"/>
      <c r="AV660" s="125"/>
      <c r="AW660" s="125"/>
    </row>
    <row r="661" spans="1:49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  <c r="AA661" s="125"/>
      <c r="AB661" s="125"/>
      <c r="AC661" s="125"/>
      <c r="AD661" s="125"/>
      <c r="AE661" s="125"/>
      <c r="AF661" s="125"/>
      <c r="AG661" s="125"/>
      <c r="AH661" s="125"/>
      <c r="AI661" s="125"/>
      <c r="AJ661" s="125"/>
      <c r="AK661" s="125"/>
      <c r="AL661" s="125"/>
      <c r="AM661" s="125"/>
      <c r="AN661" s="125"/>
      <c r="AO661" s="125"/>
      <c r="AP661" s="125"/>
      <c r="AQ661" s="125"/>
      <c r="AR661" s="125"/>
      <c r="AS661" s="125"/>
      <c r="AT661" s="125"/>
      <c r="AU661" s="125"/>
      <c r="AV661" s="125"/>
      <c r="AW661" s="125"/>
    </row>
    <row r="662" spans="1:49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  <c r="AA662" s="125"/>
      <c r="AB662" s="125"/>
      <c r="AC662" s="125"/>
      <c r="AD662" s="125"/>
      <c r="AE662" s="125"/>
      <c r="AF662" s="125"/>
      <c r="AG662" s="125"/>
      <c r="AH662" s="125"/>
      <c r="AI662" s="125"/>
      <c r="AJ662" s="125"/>
      <c r="AK662" s="125"/>
      <c r="AL662" s="125"/>
      <c r="AM662" s="125"/>
      <c r="AN662" s="125"/>
      <c r="AO662" s="125"/>
      <c r="AP662" s="125"/>
      <c r="AQ662" s="125"/>
      <c r="AR662" s="125"/>
      <c r="AS662" s="125"/>
      <c r="AT662" s="125"/>
      <c r="AU662" s="125"/>
      <c r="AV662" s="125"/>
      <c r="AW662" s="125"/>
    </row>
    <row r="663" spans="1:49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  <c r="AA663" s="125"/>
      <c r="AB663" s="125"/>
      <c r="AC663" s="125"/>
      <c r="AD663" s="125"/>
      <c r="AE663" s="125"/>
      <c r="AF663" s="125"/>
      <c r="AG663" s="125"/>
      <c r="AH663" s="125"/>
      <c r="AI663" s="125"/>
      <c r="AJ663" s="125"/>
      <c r="AK663" s="125"/>
      <c r="AL663" s="125"/>
      <c r="AM663" s="125"/>
      <c r="AN663" s="125"/>
      <c r="AO663" s="125"/>
      <c r="AP663" s="125"/>
      <c r="AQ663" s="125"/>
      <c r="AR663" s="125"/>
      <c r="AS663" s="125"/>
      <c r="AT663" s="125"/>
      <c r="AU663" s="125"/>
      <c r="AV663" s="125"/>
      <c r="AW663" s="125"/>
    </row>
    <row r="664" spans="1:49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  <c r="AA664" s="125"/>
      <c r="AB664" s="125"/>
      <c r="AC664" s="125"/>
      <c r="AD664" s="125"/>
      <c r="AE664" s="125"/>
      <c r="AF664" s="125"/>
      <c r="AG664" s="125"/>
      <c r="AH664" s="125"/>
      <c r="AI664" s="125"/>
      <c r="AJ664" s="125"/>
      <c r="AK664" s="125"/>
      <c r="AL664" s="125"/>
      <c r="AM664" s="125"/>
      <c r="AN664" s="125"/>
      <c r="AO664" s="125"/>
      <c r="AP664" s="125"/>
      <c r="AQ664" s="125"/>
      <c r="AR664" s="125"/>
      <c r="AS664" s="125"/>
      <c r="AT664" s="125"/>
      <c r="AU664" s="125"/>
      <c r="AV664" s="125"/>
      <c r="AW664" s="125"/>
    </row>
    <row r="665" spans="1:49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  <c r="AA665" s="125"/>
      <c r="AB665" s="125"/>
      <c r="AC665" s="125"/>
      <c r="AD665" s="125"/>
      <c r="AE665" s="125"/>
      <c r="AF665" s="125"/>
      <c r="AG665" s="125"/>
      <c r="AH665" s="125"/>
      <c r="AI665" s="125"/>
      <c r="AJ665" s="125"/>
      <c r="AK665" s="125"/>
      <c r="AL665" s="125"/>
      <c r="AM665" s="125"/>
      <c r="AN665" s="125"/>
      <c r="AO665" s="125"/>
      <c r="AP665" s="125"/>
      <c r="AQ665" s="125"/>
      <c r="AR665" s="125"/>
      <c r="AS665" s="125"/>
      <c r="AT665" s="125"/>
      <c r="AU665" s="125"/>
      <c r="AV665" s="125"/>
      <c r="AW665" s="125"/>
    </row>
    <row r="666" spans="1:49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  <c r="AA666" s="125"/>
      <c r="AB666" s="125"/>
      <c r="AC666" s="125"/>
      <c r="AD666" s="125"/>
      <c r="AE666" s="125"/>
      <c r="AF666" s="125"/>
      <c r="AG666" s="125"/>
      <c r="AH666" s="125"/>
      <c r="AI666" s="125"/>
      <c r="AJ666" s="125"/>
      <c r="AK666" s="125"/>
      <c r="AL666" s="125"/>
      <c r="AM666" s="125"/>
      <c r="AN666" s="125"/>
      <c r="AO666" s="125"/>
      <c r="AP666" s="125"/>
      <c r="AQ666" s="125"/>
      <c r="AR666" s="125"/>
      <c r="AS666" s="125"/>
      <c r="AT666" s="125"/>
      <c r="AU666" s="125"/>
      <c r="AV666" s="125"/>
      <c r="AW666" s="125"/>
    </row>
    <row r="667" spans="1:49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  <c r="AA667" s="125"/>
      <c r="AB667" s="125"/>
      <c r="AC667" s="125"/>
      <c r="AD667" s="125"/>
      <c r="AE667" s="125"/>
      <c r="AF667" s="125"/>
      <c r="AG667" s="125"/>
      <c r="AH667" s="125"/>
      <c r="AI667" s="125"/>
      <c r="AJ667" s="125"/>
      <c r="AK667" s="125"/>
      <c r="AL667" s="125"/>
      <c r="AM667" s="125"/>
      <c r="AN667" s="125"/>
      <c r="AO667" s="125"/>
      <c r="AP667" s="125"/>
      <c r="AQ667" s="125"/>
      <c r="AR667" s="125"/>
      <c r="AS667" s="125"/>
      <c r="AT667" s="125"/>
      <c r="AU667" s="125"/>
      <c r="AV667" s="125"/>
      <c r="AW667" s="125"/>
    </row>
    <row r="668" spans="1:49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  <c r="AA668" s="125"/>
      <c r="AB668" s="125"/>
      <c r="AC668" s="125"/>
      <c r="AD668" s="125"/>
      <c r="AE668" s="125"/>
      <c r="AF668" s="125"/>
      <c r="AG668" s="125"/>
      <c r="AH668" s="125"/>
      <c r="AI668" s="125"/>
      <c r="AJ668" s="125"/>
      <c r="AK668" s="125"/>
      <c r="AL668" s="125"/>
      <c r="AM668" s="125"/>
      <c r="AN668" s="125"/>
      <c r="AO668" s="125"/>
      <c r="AP668" s="125"/>
      <c r="AQ668" s="125"/>
      <c r="AR668" s="125"/>
      <c r="AS668" s="125"/>
      <c r="AT668" s="125"/>
      <c r="AU668" s="125"/>
      <c r="AV668" s="125"/>
      <c r="AW668" s="125"/>
    </row>
    <row r="669" spans="1:49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  <c r="AA669" s="125"/>
      <c r="AB669" s="125"/>
      <c r="AC669" s="125"/>
      <c r="AD669" s="125"/>
      <c r="AE669" s="125"/>
      <c r="AF669" s="125"/>
      <c r="AG669" s="125"/>
      <c r="AH669" s="125"/>
      <c r="AI669" s="125"/>
      <c r="AJ669" s="125"/>
      <c r="AK669" s="125"/>
      <c r="AL669" s="125"/>
      <c r="AM669" s="125"/>
      <c r="AN669" s="125"/>
      <c r="AO669" s="125"/>
      <c r="AP669" s="125"/>
      <c r="AQ669" s="125"/>
      <c r="AR669" s="125"/>
      <c r="AS669" s="125"/>
      <c r="AT669" s="125"/>
      <c r="AU669" s="125"/>
      <c r="AV669" s="125"/>
      <c r="AW669" s="125"/>
    </row>
    <row r="670" spans="1:49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  <c r="AA670" s="125"/>
      <c r="AB670" s="125"/>
      <c r="AC670" s="125"/>
      <c r="AD670" s="125"/>
      <c r="AE670" s="125"/>
      <c r="AF670" s="125"/>
      <c r="AG670" s="125"/>
      <c r="AH670" s="125"/>
      <c r="AI670" s="125"/>
      <c r="AJ670" s="125"/>
      <c r="AK670" s="125"/>
      <c r="AL670" s="125"/>
      <c r="AM670" s="125"/>
      <c r="AN670" s="125"/>
      <c r="AO670" s="125"/>
      <c r="AP670" s="125"/>
      <c r="AQ670" s="125"/>
      <c r="AR670" s="125"/>
      <c r="AS670" s="125"/>
      <c r="AT670" s="125"/>
      <c r="AU670" s="125"/>
      <c r="AV670" s="125"/>
      <c r="AW670" s="125"/>
    </row>
    <row r="671" spans="1:49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  <c r="AA671" s="125"/>
      <c r="AB671" s="125"/>
      <c r="AC671" s="125"/>
      <c r="AD671" s="125"/>
      <c r="AE671" s="125"/>
      <c r="AF671" s="125"/>
      <c r="AG671" s="125"/>
      <c r="AH671" s="125"/>
      <c r="AI671" s="125"/>
      <c r="AJ671" s="125"/>
      <c r="AK671" s="125"/>
      <c r="AL671" s="125"/>
      <c r="AM671" s="125"/>
      <c r="AN671" s="125"/>
      <c r="AO671" s="125"/>
      <c r="AP671" s="125"/>
      <c r="AQ671" s="125"/>
      <c r="AR671" s="125"/>
      <c r="AS671" s="125"/>
      <c r="AT671" s="125"/>
      <c r="AU671" s="125"/>
      <c r="AV671" s="125"/>
      <c r="AW671" s="125"/>
    </row>
    <row r="672" spans="1:49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  <c r="AA672" s="125"/>
      <c r="AB672" s="125"/>
      <c r="AC672" s="125"/>
      <c r="AD672" s="125"/>
      <c r="AE672" s="125"/>
      <c r="AF672" s="125"/>
      <c r="AG672" s="125"/>
      <c r="AH672" s="125"/>
      <c r="AI672" s="125"/>
      <c r="AJ672" s="125"/>
      <c r="AK672" s="125"/>
      <c r="AL672" s="125"/>
      <c r="AM672" s="125"/>
      <c r="AN672" s="125"/>
      <c r="AO672" s="125"/>
      <c r="AP672" s="125"/>
      <c r="AQ672" s="125"/>
      <c r="AR672" s="125"/>
      <c r="AS672" s="125"/>
      <c r="AT672" s="125"/>
      <c r="AU672" s="125"/>
      <c r="AV672" s="125"/>
      <c r="AW672" s="125"/>
    </row>
    <row r="673" spans="1:49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  <c r="AA673" s="125"/>
      <c r="AB673" s="125"/>
      <c r="AC673" s="125"/>
      <c r="AD673" s="125"/>
      <c r="AE673" s="125"/>
      <c r="AF673" s="125"/>
      <c r="AG673" s="125"/>
      <c r="AH673" s="125"/>
      <c r="AI673" s="125"/>
      <c r="AJ673" s="125"/>
      <c r="AK673" s="125"/>
      <c r="AL673" s="125"/>
      <c r="AM673" s="125"/>
      <c r="AN673" s="125"/>
      <c r="AO673" s="125"/>
      <c r="AP673" s="125"/>
      <c r="AQ673" s="125"/>
      <c r="AR673" s="125"/>
      <c r="AS673" s="125"/>
      <c r="AT673" s="125"/>
      <c r="AU673" s="125"/>
      <c r="AV673" s="125"/>
      <c r="AW673" s="125"/>
    </row>
    <row r="674" spans="1:49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  <c r="AA674" s="125"/>
      <c r="AB674" s="125"/>
      <c r="AC674" s="125"/>
      <c r="AD674" s="125"/>
      <c r="AE674" s="125"/>
      <c r="AF674" s="125"/>
      <c r="AG674" s="125"/>
      <c r="AH674" s="125"/>
      <c r="AI674" s="125"/>
      <c r="AJ674" s="125"/>
      <c r="AK674" s="125"/>
      <c r="AL674" s="125"/>
      <c r="AM674" s="125"/>
      <c r="AN674" s="125"/>
      <c r="AO674" s="125"/>
      <c r="AP674" s="125"/>
      <c r="AQ674" s="125"/>
      <c r="AR674" s="125"/>
      <c r="AS674" s="125"/>
      <c r="AT674" s="125"/>
      <c r="AU674" s="125"/>
      <c r="AV674" s="125"/>
      <c r="AW674" s="125"/>
    </row>
    <row r="675" spans="1:49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  <c r="AA675" s="125"/>
      <c r="AB675" s="125"/>
      <c r="AC675" s="125"/>
      <c r="AD675" s="125"/>
      <c r="AE675" s="125"/>
      <c r="AF675" s="125"/>
      <c r="AG675" s="125"/>
      <c r="AH675" s="125"/>
      <c r="AI675" s="125"/>
      <c r="AJ675" s="125"/>
      <c r="AK675" s="125"/>
      <c r="AL675" s="125"/>
      <c r="AM675" s="125"/>
      <c r="AN675" s="125"/>
      <c r="AO675" s="125"/>
      <c r="AP675" s="125"/>
      <c r="AQ675" s="125"/>
      <c r="AR675" s="125"/>
      <c r="AS675" s="125"/>
      <c r="AT675" s="125"/>
      <c r="AU675" s="125"/>
      <c r="AV675" s="125"/>
      <c r="AW675" s="125"/>
    </row>
    <row r="676" spans="1:49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  <c r="AA676" s="125"/>
      <c r="AB676" s="125"/>
      <c r="AC676" s="125"/>
      <c r="AD676" s="125"/>
      <c r="AE676" s="125"/>
      <c r="AF676" s="125"/>
      <c r="AG676" s="125"/>
      <c r="AH676" s="125"/>
      <c r="AI676" s="125"/>
      <c r="AJ676" s="125"/>
      <c r="AK676" s="125"/>
      <c r="AL676" s="125"/>
      <c r="AM676" s="125"/>
      <c r="AN676" s="125"/>
      <c r="AO676" s="125"/>
      <c r="AP676" s="125"/>
      <c r="AQ676" s="125"/>
      <c r="AR676" s="125"/>
      <c r="AS676" s="125"/>
      <c r="AT676" s="125"/>
      <c r="AU676" s="125"/>
      <c r="AV676" s="125"/>
      <c r="AW676" s="125"/>
    </row>
    <row r="677" spans="1:49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  <c r="AA677" s="125"/>
      <c r="AB677" s="125"/>
      <c r="AC677" s="125"/>
      <c r="AD677" s="125"/>
      <c r="AE677" s="125"/>
      <c r="AF677" s="125"/>
      <c r="AG677" s="125"/>
      <c r="AH677" s="125"/>
      <c r="AI677" s="125"/>
      <c r="AJ677" s="125"/>
      <c r="AK677" s="125"/>
      <c r="AL677" s="125"/>
      <c r="AM677" s="125"/>
      <c r="AN677" s="125"/>
      <c r="AO677" s="125"/>
      <c r="AP677" s="125"/>
      <c r="AQ677" s="125"/>
      <c r="AR677" s="125"/>
      <c r="AS677" s="125"/>
      <c r="AT677" s="125"/>
      <c r="AU677" s="125"/>
      <c r="AV677" s="125"/>
      <c r="AW677" s="125"/>
    </row>
    <row r="678" spans="1:49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  <c r="AA678" s="125"/>
      <c r="AB678" s="125"/>
      <c r="AC678" s="125"/>
      <c r="AD678" s="125"/>
      <c r="AE678" s="125"/>
      <c r="AF678" s="125"/>
      <c r="AG678" s="125"/>
      <c r="AH678" s="125"/>
      <c r="AI678" s="125"/>
      <c r="AJ678" s="125"/>
      <c r="AK678" s="125"/>
      <c r="AL678" s="125"/>
      <c r="AM678" s="125"/>
      <c r="AN678" s="125"/>
      <c r="AO678" s="125"/>
      <c r="AP678" s="125"/>
      <c r="AQ678" s="125"/>
      <c r="AR678" s="125"/>
      <c r="AS678" s="125"/>
      <c r="AT678" s="125"/>
      <c r="AU678" s="125"/>
      <c r="AV678" s="125"/>
      <c r="AW678" s="125"/>
    </row>
    <row r="679" spans="1:49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  <c r="AA679" s="125"/>
      <c r="AB679" s="125"/>
      <c r="AC679" s="125"/>
      <c r="AD679" s="125"/>
      <c r="AE679" s="125"/>
      <c r="AF679" s="125"/>
      <c r="AG679" s="125"/>
      <c r="AH679" s="125"/>
      <c r="AI679" s="125"/>
      <c r="AJ679" s="125"/>
      <c r="AK679" s="125"/>
      <c r="AL679" s="125"/>
      <c r="AM679" s="125"/>
      <c r="AN679" s="125"/>
      <c r="AO679" s="125"/>
      <c r="AP679" s="125"/>
      <c r="AQ679" s="125"/>
      <c r="AR679" s="125"/>
      <c r="AS679" s="125"/>
      <c r="AT679" s="125"/>
      <c r="AU679" s="125"/>
      <c r="AV679" s="125"/>
      <c r="AW679" s="125"/>
    </row>
    <row r="680" spans="1:49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  <c r="AA680" s="125"/>
      <c r="AB680" s="125"/>
      <c r="AC680" s="125"/>
      <c r="AD680" s="125"/>
      <c r="AE680" s="125"/>
      <c r="AF680" s="125"/>
      <c r="AG680" s="125"/>
      <c r="AH680" s="125"/>
      <c r="AI680" s="125"/>
      <c r="AJ680" s="125"/>
      <c r="AK680" s="125"/>
      <c r="AL680" s="125"/>
      <c r="AM680" s="125"/>
      <c r="AN680" s="125"/>
      <c r="AO680" s="125"/>
      <c r="AP680" s="125"/>
      <c r="AQ680" s="125"/>
      <c r="AR680" s="125"/>
      <c r="AS680" s="125"/>
      <c r="AT680" s="125"/>
      <c r="AU680" s="125"/>
      <c r="AV680" s="125"/>
      <c r="AW680" s="125"/>
    </row>
    <row r="681" spans="1:49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  <c r="AA681" s="125"/>
      <c r="AB681" s="125"/>
      <c r="AC681" s="125"/>
      <c r="AD681" s="125"/>
      <c r="AE681" s="125"/>
      <c r="AF681" s="125"/>
      <c r="AG681" s="125"/>
      <c r="AH681" s="125"/>
      <c r="AI681" s="125"/>
      <c r="AJ681" s="125"/>
      <c r="AK681" s="125"/>
      <c r="AL681" s="125"/>
      <c r="AM681" s="125"/>
      <c r="AN681" s="125"/>
      <c r="AO681" s="125"/>
      <c r="AP681" s="125"/>
      <c r="AQ681" s="125"/>
      <c r="AR681" s="125"/>
      <c r="AS681" s="125"/>
      <c r="AT681" s="125"/>
      <c r="AU681" s="125"/>
      <c r="AV681" s="125"/>
      <c r="AW681" s="125"/>
    </row>
    <row r="682" spans="1:49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  <c r="AA682" s="125"/>
      <c r="AB682" s="125"/>
      <c r="AC682" s="125"/>
      <c r="AD682" s="125"/>
      <c r="AE682" s="125"/>
      <c r="AF682" s="125"/>
      <c r="AG682" s="125"/>
      <c r="AH682" s="125"/>
      <c r="AI682" s="125"/>
      <c r="AJ682" s="125"/>
      <c r="AK682" s="125"/>
      <c r="AL682" s="125"/>
      <c r="AM682" s="125"/>
      <c r="AN682" s="125"/>
      <c r="AO682" s="125"/>
      <c r="AP682" s="125"/>
      <c r="AQ682" s="125"/>
      <c r="AR682" s="125"/>
      <c r="AS682" s="125"/>
      <c r="AT682" s="125"/>
      <c r="AU682" s="125"/>
      <c r="AV682" s="125"/>
      <c r="AW682" s="125"/>
    </row>
    <row r="683" spans="1:49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  <c r="AA683" s="125"/>
      <c r="AB683" s="125"/>
      <c r="AC683" s="125"/>
      <c r="AD683" s="125"/>
      <c r="AE683" s="125"/>
      <c r="AF683" s="125"/>
      <c r="AG683" s="125"/>
      <c r="AH683" s="125"/>
      <c r="AI683" s="125"/>
      <c r="AJ683" s="125"/>
      <c r="AK683" s="125"/>
      <c r="AL683" s="125"/>
      <c r="AM683" s="125"/>
      <c r="AN683" s="125"/>
      <c r="AO683" s="125"/>
      <c r="AP683" s="125"/>
      <c r="AQ683" s="125"/>
      <c r="AR683" s="125"/>
      <c r="AS683" s="125"/>
      <c r="AT683" s="125"/>
      <c r="AU683" s="125"/>
      <c r="AV683" s="125"/>
      <c r="AW683" s="125"/>
    </row>
    <row r="684" spans="1:49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  <c r="AA684" s="125"/>
      <c r="AB684" s="125"/>
      <c r="AC684" s="125"/>
      <c r="AD684" s="125"/>
      <c r="AE684" s="125"/>
      <c r="AF684" s="125"/>
      <c r="AG684" s="125"/>
      <c r="AH684" s="125"/>
      <c r="AI684" s="125"/>
      <c r="AJ684" s="125"/>
      <c r="AK684" s="125"/>
      <c r="AL684" s="125"/>
      <c r="AM684" s="125"/>
      <c r="AN684" s="125"/>
      <c r="AO684" s="125"/>
      <c r="AP684" s="125"/>
      <c r="AQ684" s="125"/>
      <c r="AR684" s="125"/>
      <c r="AS684" s="125"/>
      <c r="AT684" s="125"/>
      <c r="AU684" s="125"/>
      <c r="AV684" s="125"/>
      <c r="AW684" s="125"/>
    </row>
    <row r="685" spans="1:49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  <c r="AA685" s="125"/>
      <c r="AB685" s="125"/>
      <c r="AC685" s="125"/>
      <c r="AD685" s="125"/>
      <c r="AE685" s="125"/>
      <c r="AF685" s="125"/>
      <c r="AG685" s="125"/>
      <c r="AH685" s="125"/>
      <c r="AI685" s="125"/>
      <c r="AJ685" s="125"/>
      <c r="AK685" s="125"/>
      <c r="AL685" s="125"/>
      <c r="AM685" s="125"/>
      <c r="AN685" s="125"/>
      <c r="AO685" s="125"/>
      <c r="AP685" s="125"/>
      <c r="AQ685" s="125"/>
      <c r="AR685" s="125"/>
      <c r="AS685" s="125"/>
      <c r="AT685" s="125"/>
      <c r="AU685" s="125"/>
      <c r="AV685" s="125"/>
      <c r="AW685" s="125"/>
    </row>
    <row r="686" spans="1:49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  <c r="AA686" s="125"/>
      <c r="AB686" s="125"/>
      <c r="AC686" s="125"/>
      <c r="AD686" s="125"/>
      <c r="AE686" s="125"/>
      <c r="AF686" s="125"/>
      <c r="AG686" s="125"/>
      <c r="AH686" s="125"/>
      <c r="AI686" s="125"/>
      <c r="AJ686" s="125"/>
      <c r="AK686" s="125"/>
      <c r="AL686" s="125"/>
      <c r="AM686" s="125"/>
      <c r="AN686" s="125"/>
      <c r="AO686" s="125"/>
      <c r="AP686" s="125"/>
      <c r="AQ686" s="125"/>
      <c r="AR686" s="125"/>
      <c r="AS686" s="125"/>
      <c r="AT686" s="125"/>
      <c r="AU686" s="125"/>
      <c r="AV686" s="125"/>
      <c r="AW686" s="125"/>
    </row>
    <row r="687" spans="1:49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  <c r="AA687" s="125"/>
      <c r="AB687" s="125"/>
      <c r="AC687" s="125"/>
      <c r="AD687" s="125"/>
      <c r="AE687" s="125"/>
      <c r="AF687" s="125"/>
      <c r="AG687" s="125"/>
      <c r="AH687" s="125"/>
      <c r="AI687" s="125"/>
      <c r="AJ687" s="125"/>
      <c r="AK687" s="125"/>
      <c r="AL687" s="125"/>
      <c r="AM687" s="125"/>
      <c r="AN687" s="125"/>
      <c r="AO687" s="125"/>
      <c r="AP687" s="125"/>
      <c r="AQ687" s="125"/>
      <c r="AR687" s="125"/>
      <c r="AS687" s="125"/>
      <c r="AT687" s="125"/>
      <c r="AU687" s="125"/>
      <c r="AV687" s="125"/>
      <c r="AW687" s="125"/>
    </row>
    <row r="688" spans="1:49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  <c r="AA688" s="125"/>
      <c r="AB688" s="125"/>
      <c r="AC688" s="125"/>
      <c r="AD688" s="125"/>
      <c r="AE688" s="125"/>
      <c r="AF688" s="125"/>
      <c r="AG688" s="125"/>
      <c r="AH688" s="125"/>
      <c r="AI688" s="125"/>
      <c r="AJ688" s="125"/>
      <c r="AK688" s="125"/>
      <c r="AL688" s="125"/>
      <c r="AM688" s="125"/>
      <c r="AN688" s="125"/>
      <c r="AO688" s="125"/>
      <c r="AP688" s="125"/>
      <c r="AQ688" s="125"/>
      <c r="AR688" s="125"/>
      <c r="AS688" s="125"/>
      <c r="AT688" s="125"/>
      <c r="AU688" s="125"/>
      <c r="AV688" s="125"/>
      <c r="AW688" s="125"/>
    </row>
    <row r="689" spans="1:49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  <c r="AA689" s="125"/>
      <c r="AB689" s="125"/>
      <c r="AC689" s="125"/>
      <c r="AD689" s="125"/>
      <c r="AE689" s="125"/>
      <c r="AF689" s="125"/>
      <c r="AG689" s="125"/>
      <c r="AH689" s="125"/>
      <c r="AI689" s="125"/>
      <c r="AJ689" s="125"/>
      <c r="AK689" s="125"/>
      <c r="AL689" s="125"/>
      <c r="AM689" s="125"/>
      <c r="AN689" s="125"/>
      <c r="AO689" s="125"/>
      <c r="AP689" s="125"/>
      <c r="AQ689" s="125"/>
      <c r="AR689" s="125"/>
      <c r="AS689" s="125"/>
      <c r="AT689" s="125"/>
      <c r="AU689" s="125"/>
      <c r="AV689" s="125"/>
      <c r="AW689" s="125"/>
    </row>
    <row r="690" spans="1:49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  <c r="AA690" s="125"/>
      <c r="AB690" s="125"/>
      <c r="AC690" s="125"/>
      <c r="AD690" s="125"/>
      <c r="AE690" s="125"/>
      <c r="AF690" s="125"/>
      <c r="AG690" s="125"/>
      <c r="AH690" s="125"/>
      <c r="AI690" s="125"/>
      <c r="AJ690" s="125"/>
      <c r="AK690" s="125"/>
      <c r="AL690" s="125"/>
      <c r="AM690" s="125"/>
      <c r="AN690" s="125"/>
      <c r="AO690" s="125"/>
      <c r="AP690" s="125"/>
      <c r="AQ690" s="125"/>
      <c r="AR690" s="125"/>
      <c r="AS690" s="125"/>
      <c r="AT690" s="125"/>
      <c r="AU690" s="125"/>
      <c r="AV690" s="125"/>
      <c r="AW690" s="125"/>
    </row>
    <row r="691" spans="1:49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  <c r="AA691" s="125"/>
      <c r="AB691" s="125"/>
      <c r="AC691" s="125"/>
      <c r="AD691" s="125"/>
      <c r="AE691" s="125"/>
      <c r="AF691" s="125"/>
      <c r="AG691" s="125"/>
      <c r="AH691" s="125"/>
      <c r="AI691" s="125"/>
      <c r="AJ691" s="125"/>
      <c r="AK691" s="125"/>
      <c r="AL691" s="125"/>
      <c r="AM691" s="125"/>
      <c r="AN691" s="125"/>
      <c r="AO691" s="125"/>
      <c r="AP691" s="125"/>
      <c r="AQ691" s="125"/>
      <c r="AR691" s="125"/>
      <c r="AS691" s="125"/>
      <c r="AT691" s="125"/>
      <c r="AU691" s="125"/>
      <c r="AV691" s="125"/>
      <c r="AW691" s="125"/>
    </row>
    <row r="692" spans="1:49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  <c r="AC692" s="125"/>
      <c r="AD692" s="125"/>
      <c r="AE692" s="125"/>
      <c r="AF692" s="125"/>
      <c r="AG692" s="125"/>
      <c r="AH692" s="125"/>
      <c r="AI692" s="125"/>
      <c r="AJ692" s="125"/>
      <c r="AK692" s="125"/>
      <c r="AL692" s="125"/>
      <c r="AM692" s="125"/>
      <c r="AN692" s="125"/>
      <c r="AO692" s="125"/>
      <c r="AP692" s="125"/>
      <c r="AQ692" s="125"/>
      <c r="AR692" s="125"/>
      <c r="AS692" s="125"/>
      <c r="AT692" s="125"/>
      <c r="AU692" s="125"/>
      <c r="AV692" s="125"/>
      <c r="AW692" s="125"/>
    </row>
    <row r="693" spans="1:49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  <c r="AG693" s="125"/>
      <c r="AH693" s="125"/>
      <c r="AI693" s="125"/>
      <c r="AJ693" s="125"/>
      <c r="AK693" s="125"/>
      <c r="AL693" s="125"/>
      <c r="AM693" s="125"/>
      <c r="AN693" s="125"/>
      <c r="AO693" s="125"/>
      <c r="AP693" s="125"/>
      <c r="AQ693" s="125"/>
      <c r="AR693" s="125"/>
      <c r="AS693" s="125"/>
      <c r="AT693" s="125"/>
      <c r="AU693" s="125"/>
      <c r="AV693" s="125"/>
      <c r="AW693" s="125"/>
    </row>
    <row r="694" spans="1:49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A694" s="125"/>
      <c r="AB694" s="125"/>
      <c r="AC694" s="125"/>
      <c r="AD694" s="125"/>
      <c r="AE694" s="125"/>
      <c r="AF694" s="125"/>
      <c r="AG694" s="125"/>
      <c r="AH694" s="125"/>
      <c r="AI694" s="125"/>
      <c r="AJ694" s="125"/>
      <c r="AK694" s="125"/>
      <c r="AL694" s="125"/>
      <c r="AM694" s="125"/>
      <c r="AN694" s="125"/>
      <c r="AO694" s="125"/>
      <c r="AP694" s="125"/>
      <c r="AQ694" s="125"/>
      <c r="AR694" s="125"/>
      <c r="AS694" s="125"/>
      <c r="AT694" s="125"/>
      <c r="AU694" s="125"/>
      <c r="AV694" s="125"/>
      <c r="AW694" s="125"/>
    </row>
    <row r="695" spans="1:49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A695" s="125"/>
      <c r="AB695" s="125"/>
      <c r="AC695" s="125"/>
      <c r="AD695" s="125"/>
      <c r="AE695" s="125"/>
      <c r="AF695" s="125"/>
      <c r="AG695" s="125"/>
      <c r="AH695" s="125"/>
      <c r="AI695" s="125"/>
      <c r="AJ695" s="125"/>
      <c r="AK695" s="125"/>
      <c r="AL695" s="125"/>
      <c r="AM695" s="125"/>
      <c r="AN695" s="125"/>
      <c r="AO695" s="125"/>
      <c r="AP695" s="125"/>
      <c r="AQ695" s="125"/>
      <c r="AR695" s="125"/>
      <c r="AS695" s="125"/>
      <c r="AT695" s="125"/>
      <c r="AU695" s="125"/>
      <c r="AV695" s="125"/>
      <c r="AW695" s="125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71"/>
  <sheetViews>
    <sheetView workbookViewId="0">
      <selection activeCell="B2" sqref="B2"/>
    </sheetView>
  </sheetViews>
  <sheetFormatPr baseColWidth="10" defaultRowHeight="12.75"/>
  <cols>
    <col min="1" max="1" width="28.140625" customWidth="1"/>
    <col min="2" max="2" width="19.85546875" customWidth="1"/>
  </cols>
  <sheetData>
    <row r="1" spans="1:65" ht="56.25" customHeight="1" thickBot="1">
      <c r="A1" s="75" t="s">
        <v>0</v>
      </c>
      <c r="B1" s="249" t="s">
        <v>292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</row>
    <row r="2" spans="1:65" ht="13.5" thickTop="1">
      <c r="A2" s="63" t="s">
        <v>1</v>
      </c>
      <c r="B2" s="250">
        <v>46.9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</row>
    <row r="3" spans="1:65">
      <c r="A3" s="64" t="s">
        <v>2</v>
      </c>
      <c r="B3" s="251">
        <v>980.9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</row>
    <row r="4" spans="1:65">
      <c r="A4" s="64" t="s">
        <v>3</v>
      </c>
      <c r="B4" s="251">
        <v>694.5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</row>
    <row r="5" spans="1:65">
      <c r="A5" s="64" t="s">
        <v>4</v>
      </c>
      <c r="B5" s="251">
        <v>190.5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</row>
    <row r="6" spans="1:65">
      <c r="A6" s="64" t="s">
        <v>5</v>
      </c>
      <c r="B6" s="251">
        <v>4539.2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</row>
    <row r="7" spans="1:65">
      <c r="A7" s="64" t="s">
        <v>6</v>
      </c>
      <c r="B7" s="251">
        <v>224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</row>
    <row r="8" spans="1:65">
      <c r="A8" s="64" t="s">
        <v>7</v>
      </c>
      <c r="B8" s="251">
        <v>2688.6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</row>
    <row r="9" spans="1:65">
      <c r="A9" s="64" t="s">
        <v>8</v>
      </c>
      <c r="B9" s="251">
        <v>466.7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</row>
    <row r="10" spans="1:65">
      <c r="A10" s="64" t="s">
        <v>9</v>
      </c>
      <c r="B10" s="251">
        <v>1140.9000000000001</v>
      </c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</row>
    <row r="11" spans="1:65">
      <c r="A11" s="64" t="s">
        <v>10</v>
      </c>
      <c r="B11" s="251">
        <v>104.3</v>
      </c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</row>
    <row r="12" spans="1:65">
      <c r="A12" s="64" t="s">
        <v>11</v>
      </c>
      <c r="B12" s="251">
        <v>1007.4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</row>
    <row r="13" spans="1:65">
      <c r="A13" s="64" t="s">
        <v>12</v>
      </c>
      <c r="B13" s="251">
        <v>4265.7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</row>
    <row r="14" spans="1:65">
      <c r="A14" s="64" t="s">
        <v>13</v>
      </c>
      <c r="B14" s="251">
        <v>138.69999999999999</v>
      </c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</row>
    <row r="15" spans="1:65">
      <c r="A15" s="64" t="s">
        <v>14</v>
      </c>
      <c r="B15" s="251">
        <v>5053.7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</row>
    <row r="16" spans="1:65">
      <c r="A16" s="64" t="s">
        <v>15</v>
      </c>
      <c r="B16" s="251">
        <v>720.7</v>
      </c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</row>
    <row r="17" spans="1:65">
      <c r="A17" s="64" t="s">
        <v>16</v>
      </c>
      <c r="B17" s="251">
        <v>614.70000000000005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</row>
    <row r="18" spans="1:65">
      <c r="A18" s="64" t="s">
        <v>17</v>
      </c>
      <c r="B18" s="251">
        <v>7068.3</v>
      </c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</row>
    <row r="19" spans="1:65">
      <c r="A19" s="64" t="s">
        <v>18</v>
      </c>
      <c r="B19" s="251">
        <v>1032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</row>
    <row r="20" spans="1:65">
      <c r="A20" s="64" t="s">
        <v>19</v>
      </c>
      <c r="B20" s="251">
        <v>1888.6</v>
      </c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</row>
    <row r="21" spans="1:65">
      <c r="A21" s="64" t="s">
        <v>20</v>
      </c>
      <c r="B21" s="251">
        <v>149.4</v>
      </c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</row>
    <row r="22" spans="1:65">
      <c r="A22" s="64" t="s">
        <v>21</v>
      </c>
      <c r="B22" s="251">
        <v>2478.8000000000002</v>
      </c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</row>
    <row r="23" spans="1:65">
      <c r="A23" s="64" t="s">
        <v>22</v>
      </c>
      <c r="B23" s="251">
        <v>387.9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</row>
    <row r="24" spans="1:65">
      <c r="A24" s="64" t="s">
        <v>23</v>
      </c>
      <c r="B24" s="251">
        <v>1306.7</v>
      </c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</row>
    <row r="25" spans="1:65">
      <c r="A25" s="64" t="s">
        <v>24</v>
      </c>
      <c r="B25" s="251">
        <v>184.5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</row>
    <row r="26" spans="1:65">
      <c r="A26" s="64" t="s">
        <v>25</v>
      </c>
      <c r="B26" s="251">
        <v>118.4</v>
      </c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</row>
    <row r="27" spans="1:65">
      <c r="A27" s="64" t="s">
        <v>26</v>
      </c>
      <c r="B27" s="251">
        <v>496.6</v>
      </c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</row>
    <row r="28" spans="1:65">
      <c r="A28" s="64" t="s">
        <v>27</v>
      </c>
      <c r="B28" s="251">
        <v>170.6</v>
      </c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</row>
    <row r="29" spans="1:65">
      <c r="A29" s="64" t="s">
        <v>28</v>
      </c>
      <c r="B29" s="251">
        <v>443.2</v>
      </c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</row>
    <row r="30" spans="1:65">
      <c r="A30" s="64" t="s">
        <v>29</v>
      </c>
      <c r="B30" s="251">
        <v>127.8</v>
      </c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</row>
    <row r="31" spans="1:65">
      <c r="A31" s="64" t="s">
        <v>30</v>
      </c>
      <c r="B31" s="251">
        <v>560.5</v>
      </c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</row>
    <row r="32" spans="1:65">
      <c r="A32" s="64" t="s">
        <v>31</v>
      </c>
      <c r="B32" s="251">
        <v>247.3</v>
      </c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</row>
    <row r="33" spans="1:65">
      <c r="A33" s="64" t="s">
        <v>32</v>
      </c>
      <c r="B33" s="251">
        <v>3428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</row>
    <row r="34" spans="1:65">
      <c r="A34" s="64" t="s">
        <v>33</v>
      </c>
      <c r="B34" s="251">
        <v>2509.1999999999998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</row>
    <row r="35" spans="1:65">
      <c r="A35" s="64" t="s">
        <v>34</v>
      </c>
      <c r="B35" s="251">
        <v>264.89999999999998</v>
      </c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</row>
    <row r="36" spans="1:65">
      <c r="A36" s="64" t="s">
        <v>35</v>
      </c>
      <c r="B36" s="251">
        <v>207.9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</row>
    <row r="37" spans="1:65">
      <c r="A37" s="64" t="s">
        <v>36</v>
      </c>
      <c r="B37" s="251">
        <v>997.9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</row>
    <row r="38" spans="1:65">
      <c r="A38" s="64" t="s">
        <v>37</v>
      </c>
      <c r="B38" s="251">
        <v>3860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</row>
    <row r="39" spans="1:65">
      <c r="A39" s="64" t="s">
        <v>38</v>
      </c>
      <c r="B39" s="251">
        <v>1869</v>
      </c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</row>
    <row r="40" spans="1:65">
      <c r="A40" s="64" t="s">
        <v>39</v>
      </c>
      <c r="B40" s="251">
        <v>324.39999999999998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</row>
    <row r="41" spans="1:65">
      <c r="A41" s="64" t="s">
        <v>40</v>
      </c>
      <c r="B41" s="251">
        <v>1171.2</v>
      </c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</row>
    <row r="42" spans="1:65">
      <c r="A42" s="64" t="s">
        <v>41</v>
      </c>
      <c r="B42" s="251">
        <v>322.8</v>
      </c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</row>
    <row r="43" spans="1:65">
      <c r="A43" s="64" t="s">
        <v>42</v>
      </c>
      <c r="B43" s="251">
        <v>1341</v>
      </c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</row>
    <row r="44" spans="1:65">
      <c r="A44" s="64" t="s">
        <v>43</v>
      </c>
      <c r="B44" s="251">
        <v>683.1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</row>
    <row r="45" spans="1:65">
      <c r="A45" s="64" t="s">
        <v>44</v>
      </c>
      <c r="B45" s="251">
        <v>1541.5</v>
      </c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</row>
    <row r="46" spans="1:65">
      <c r="A46" s="64" t="s">
        <v>45</v>
      </c>
      <c r="B46" s="251">
        <v>1667.4</v>
      </c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</row>
    <row r="47" spans="1:65">
      <c r="A47" s="64" t="s">
        <v>46</v>
      </c>
      <c r="B47" s="251">
        <v>60.1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</row>
    <row r="48" spans="1:65">
      <c r="A48" s="64" t="s">
        <v>47</v>
      </c>
      <c r="B48" s="251">
        <v>70.8</v>
      </c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  <c r="BG48" s="125"/>
      <c r="BH48" s="125"/>
      <c r="BI48" s="125"/>
      <c r="BJ48" s="125"/>
      <c r="BK48" s="125"/>
      <c r="BL48" s="125"/>
      <c r="BM48" s="125"/>
    </row>
    <row r="49" spans="1:65">
      <c r="A49" s="64" t="s">
        <v>48</v>
      </c>
      <c r="B49" s="251">
        <v>915.8</v>
      </c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</row>
    <row r="50" spans="1:65">
      <c r="A50" s="64" t="s">
        <v>49</v>
      </c>
      <c r="B50" s="251">
        <v>739.2</v>
      </c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</row>
    <row r="51" spans="1:65">
      <c r="A51" s="64" t="s">
        <v>50</v>
      </c>
      <c r="B51" s="251">
        <v>1764.9</v>
      </c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  <c r="BG51" s="125"/>
      <c r="BH51" s="125"/>
      <c r="BI51" s="125"/>
      <c r="BJ51" s="125"/>
      <c r="BK51" s="125"/>
      <c r="BL51" s="125"/>
      <c r="BM51" s="125"/>
    </row>
    <row r="52" spans="1:65">
      <c r="A52" s="64" t="s">
        <v>51</v>
      </c>
      <c r="B52" s="251">
        <v>879.3</v>
      </c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125"/>
      <c r="BE52" s="125"/>
      <c r="BF52" s="125"/>
      <c r="BG52" s="125"/>
      <c r="BH52" s="125"/>
      <c r="BI52" s="125"/>
      <c r="BJ52" s="125"/>
      <c r="BK52" s="125"/>
      <c r="BL52" s="125"/>
      <c r="BM52" s="125"/>
    </row>
    <row r="53" spans="1:65" ht="13.5" thickBot="1">
      <c r="A53" s="72" t="s">
        <v>52</v>
      </c>
      <c r="B53" s="252">
        <f t="shared" ref="B53" si="0">SUM(B2:B52)</f>
        <v>64156.400000000016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125"/>
      <c r="BE53" s="125"/>
      <c r="BF53" s="125"/>
      <c r="BG53" s="125"/>
      <c r="BH53" s="125"/>
      <c r="BI53" s="125"/>
      <c r="BJ53" s="125"/>
      <c r="BK53" s="125"/>
      <c r="BL53" s="125"/>
      <c r="BM53" s="125"/>
    </row>
    <row r="54" spans="1:65" ht="13.5" thickTop="1">
      <c r="A54" s="71"/>
      <c r="B54" s="253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  <c r="BM54" s="125"/>
    </row>
    <row r="55" spans="1:65">
      <c r="A55" s="71" t="s">
        <v>293</v>
      </c>
      <c r="B55" s="253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25"/>
      <c r="BH55" s="125"/>
      <c r="BI55" s="125"/>
      <c r="BJ55" s="125"/>
      <c r="BK55" s="125"/>
      <c r="BL55" s="125"/>
      <c r="BM55" s="125"/>
    </row>
    <row r="56" spans="1:65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5"/>
      <c r="BK56" s="125"/>
      <c r="BL56" s="125"/>
      <c r="BM56" s="125"/>
    </row>
    <row r="57" spans="1:65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25"/>
      <c r="BL57" s="125"/>
      <c r="BM57" s="125"/>
    </row>
    <row r="58" spans="1:65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  <c r="BM58" s="125"/>
    </row>
    <row r="59" spans="1:65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25"/>
      <c r="BL59" s="125"/>
      <c r="BM59" s="125"/>
    </row>
    <row r="60" spans="1:65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25"/>
      <c r="BH60" s="125"/>
      <c r="BI60" s="125"/>
      <c r="BJ60" s="125"/>
      <c r="BK60" s="125"/>
      <c r="BL60" s="125"/>
      <c r="BM60" s="125"/>
    </row>
    <row r="61" spans="1:65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25"/>
      <c r="BH61" s="125"/>
      <c r="BI61" s="125"/>
      <c r="BJ61" s="125"/>
      <c r="BK61" s="125"/>
      <c r="BL61" s="125"/>
      <c r="BM61" s="125"/>
    </row>
    <row r="62" spans="1:65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</row>
    <row r="63" spans="1:65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5"/>
      <c r="BD63" s="125"/>
      <c r="BE63" s="125"/>
      <c r="BF63" s="125"/>
      <c r="BG63" s="125"/>
      <c r="BH63" s="125"/>
      <c r="BI63" s="125"/>
      <c r="BJ63" s="125"/>
      <c r="BK63" s="125"/>
      <c r="BL63" s="125"/>
      <c r="BM63" s="125"/>
    </row>
    <row r="64" spans="1:65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  <c r="BG64" s="125"/>
      <c r="BH64" s="125"/>
      <c r="BI64" s="125"/>
      <c r="BJ64" s="125"/>
      <c r="BK64" s="125"/>
      <c r="BL64" s="125"/>
      <c r="BM64" s="125"/>
    </row>
    <row r="65" spans="1:65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125"/>
      <c r="BM65" s="125"/>
    </row>
    <row r="66" spans="1:65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</row>
    <row r="67" spans="1:65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</row>
    <row r="68" spans="1:65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5"/>
      <c r="BA68" s="125"/>
      <c r="BB68" s="125"/>
      <c r="BC68" s="125"/>
      <c r="BD68" s="125"/>
      <c r="BE68" s="125"/>
      <c r="BF68" s="125"/>
      <c r="BG68" s="125"/>
      <c r="BH68" s="125"/>
      <c r="BI68" s="125"/>
      <c r="BJ68" s="125"/>
      <c r="BK68" s="125"/>
      <c r="BL68" s="125"/>
      <c r="BM68" s="125"/>
    </row>
    <row r="69" spans="1:65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25"/>
      <c r="BL69" s="125"/>
      <c r="BM69" s="125"/>
    </row>
    <row r="70" spans="1:65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  <c r="BG70" s="125"/>
      <c r="BH70" s="125"/>
      <c r="BI70" s="125"/>
      <c r="BJ70" s="125"/>
      <c r="BK70" s="125"/>
      <c r="BL70" s="125"/>
      <c r="BM70" s="125"/>
    </row>
    <row r="71" spans="1:65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5"/>
      <c r="BA71" s="125"/>
      <c r="BB71" s="125"/>
      <c r="BC71" s="125"/>
      <c r="BD71" s="125"/>
      <c r="BE71" s="125"/>
      <c r="BF71" s="125"/>
      <c r="BG71" s="125"/>
      <c r="BH71" s="125"/>
      <c r="BI71" s="125"/>
      <c r="BJ71" s="125"/>
      <c r="BK71" s="125"/>
      <c r="BL71" s="125"/>
      <c r="BM71" s="125"/>
    </row>
    <row r="72" spans="1:65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5"/>
      <c r="BA72" s="125"/>
      <c r="BB72" s="125"/>
      <c r="BC72" s="125"/>
      <c r="BD72" s="125"/>
      <c r="BE72" s="125"/>
      <c r="BF72" s="125"/>
      <c r="BG72" s="125"/>
      <c r="BH72" s="125"/>
      <c r="BI72" s="125"/>
      <c r="BJ72" s="125"/>
      <c r="BK72" s="125"/>
      <c r="BL72" s="125"/>
      <c r="BM72" s="125"/>
    </row>
    <row r="73" spans="1:65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</row>
    <row r="74" spans="1:65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</row>
    <row r="75" spans="1:65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5"/>
      <c r="BA75" s="125"/>
      <c r="BB75" s="125"/>
      <c r="BC75" s="125"/>
      <c r="BD75" s="125"/>
      <c r="BE75" s="125"/>
      <c r="BF75" s="125"/>
      <c r="BG75" s="125"/>
      <c r="BH75" s="125"/>
      <c r="BI75" s="125"/>
      <c r="BJ75" s="125"/>
      <c r="BK75" s="125"/>
      <c r="BL75" s="125"/>
      <c r="BM75" s="125"/>
    </row>
    <row r="76" spans="1:65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</row>
    <row r="77" spans="1:65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25"/>
      <c r="BL77" s="125"/>
      <c r="BM77" s="125"/>
    </row>
    <row r="78" spans="1:65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25"/>
      <c r="BL78" s="125"/>
      <c r="BM78" s="125"/>
    </row>
    <row r="79" spans="1:65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  <c r="BG79" s="125"/>
      <c r="BH79" s="125"/>
      <c r="BI79" s="125"/>
      <c r="BJ79" s="125"/>
      <c r="BK79" s="125"/>
      <c r="BL79" s="125"/>
      <c r="BM79" s="125"/>
    </row>
    <row r="80" spans="1:65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5"/>
      <c r="BA80" s="125"/>
      <c r="BB80" s="125"/>
      <c r="BC80" s="125"/>
      <c r="BD80" s="125"/>
      <c r="BE80" s="125"/>
      <c r="BF80" s="125"/>
      <c r="BG80" s="125"/>
      <c r="BH80" s="125"/>
      <c r="BI80" s="125"/>
      <c r="BJ80" s="125"/>
      <c r="BK80" s="125"/>
      <c r="BL80" s="125"/>
      <c r="BM80" s="125"/>
    </row>
    <row r="81" spans="1:65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5"/>
      <c r="BA81" s="125"/>
      <c r="BB81" s="125"/>
      <c r="BC81" s="125"/>
      <c r="BD81" s="125"/>
      <c r="BE81" s="125"/>
      <c r="BF81" s="125"/>
      <c r="BG81" s="125"/>
      <c r="BH81" s="125"/>
      <c r="BI81" s="125"/>
      <c r="BJ81" s="125"/>
      <c r="BK81" s="125"/>
      <c r="BL81" s="125"/>
      <c r="BM81" s="125"/>
    </row>
    <row r="82" spans="1:65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5"/>
      <c r="BA82" s="125"/>
      <c r="BB82" s="125"/>
      <c r="BC82" s="125"/>
      <c r="BD82" s="125"/>
      <c r="BE82" s="125"/>
      <c r="BF82" s="125"/>
      <c r="BG82" s="125"/>
      <c r="BH82" s="125"/>
      <c r="BI82" s="125"/>
      <c r="BJ82" s="125"/>
      <c r="BK82" s="125"/>
      <c r="BL82" s="125"/>
      <c r="BM82" s="125"/>
    </row>
    <row r="83" spans="1:65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5"/>
      <c r="BA83" s="125"/>
      <c r="BB83" s="125"/>
      <c r="BC83" s="125"/>
      <c r="BD83" s="125"/>
      <c r="BE83" s="125"/>
      <c r="BF83" s="125"/>
      <c r="BG83" s="125"/>
      <c r="BH83" s="125"/>
      <c r="BI83" s="125"/>
      <c r="BJ83" s="125"/>
      <c r="BK83" s="125"/>
      <c r="BL83" s="125"/>
      <c r="BM83" s="125"/>
    </row>
    <row r="84" spans="1:65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</row>
    <row r="85" spans="1:65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  <c r="BM85" s="125"/>
    </row>
    <row r="86" spans="1:65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A86" s="125"/>
      <c r="BB86" s="125"/>
      <c r="BC86" s="125"/>
      <c r="BD86" s="125"/>
      <c r="BE86" s="125"/>
      <c r="BF86" s="125"/>
      <c r="BG86" s="125"/>
      <c r="BH86" s="125"/>
      <c r="BI86" s="125"/>
      <c r="BJ86" s="125"/>
      <c r="BK86" s="125"/>
      <c r="BL86" s="125"/>
      <c r="BM86" s="125"/>
    </row>
    <row r="87" spans="1:65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  <c r="AI87" s="125"/>
      <c r="AJ87" s="125"/>
      <c r="AK87" s="125"/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  <c r="AV87" s="125"/>
      <c r="AW87" s="125"/>
      <c r="AX87" s="125"/>
      <c r="AY87" s="125"/>
      <c r="AZ87" s="125"/>
      <c r="BA87" s="125"/>
      <c r="BB87" s="125"/>
      <c r="BC87" s="125"/>
      <c r="BD87" s="125"/>
      <c r="BE87" s="125"/>
      <c r="BF87" s="125"/>
      <c r="BG87" s="125"/>
      <c r="BH87" s="125"/>
      <c r="BI87" s="125"/>
      <c r="BJ87" s="125"/>
      <c r="BK87" s="125"/>
      <c r="BL87" s="125"/>
      <c r="BM87" s="125"/>
    </row>
    <row r="88" spans="1:65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</row>
    <row r="89" spans="1:65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  <c r="BG89" s="125"/>
      <c r="BH89" s="125"/>
      <c r="BI89" s="125"/>
      <c r="BJ89" s="125"/>
      <c r="BK89" s="125"/>
      <c r="BL89" s="125"/>
      <c r="BM89" s="125"/>
    </row>
    <row r="90" spans="1:65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5"/>
      <c r="BA90" s="125"/>
      <c r="BB90" s="125"/>
      <c r="BC90" s="125"/>
      <c r="BD90" s="125"/>
      <c r="BE90" s="125"/>
      <c r="BF90" s="125"/>
      <c r="BG90" s="125"/>
      <c r="BH90" s="125"/>
      <c r="BI90" s="125"/>
      <c r="BJ90" s="125"/>
      <c r="BK90" s="125"/>
      <c r="BL90" s="125"/>
      <c r="BM90" s="125"/>
    </row>
    <row r="91" spans="1:65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</row>
    <row r="92" spans="1:65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5"/>
      <c r="BI92" s="125"/>
      <c r="BJ92" s="125"/>
      <c r="BK92" s="125"/>
      <c r="BL92" s="125"/>
      <c r="BM92" s="125"/>
    </row>
    <row r="93" spans="1:65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  <c r="AX93" s="125"/>
      <c r="AY93" s="125"/>
      <c r="AZ93" s="125"/>
      <c r="BA93" s="125"/>
      <c r="BB93" s="125"/>
      <c r="BC93" s="125"/>
      <c r="BD93" s="125"/>
      <c r="BE93" s="125"/>
      <c r="BF93" s="125"/>
      <c r="BG93" s="125"/>
      <c r="BH93" s="125"/>
      <c r="BI93" s="125"/>
      <c r="BJ93" s="125"/>
      <c r="BK93" s="125"/>
      <c r="BL93" s="125"/>
      <c r="BM93" s="125"/>
    </row>
    <row r="94" spans="1:65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5"/>
      <c r="BD94" s="125"/>
      <c r="BE94" s="125"/>
      <c r="BF94" s="125"/>
      <c r="BG94" s="125"/>
      <c r="BH94" s="125"/>
      <c r="BI94" s="125"/>
      <c r="BJ94" s="125"/>
      <c r="BK94" s="125"/>
      <c r="BL94" s="125"/>
      <c r="BM94" s="125"/>
    </row>
    <row r="95" spans="1:65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5"/>
      <c r="AO95" s="125"/>
      <c r="AP95" s="125"/>
      <c r="AQ95" s="125"/>
      <c r="AR95" s="125"/>
      <c r="AS95" s="125"/>
      <c r="AT95" s="125"/>
      <c r="AU95" s="125"/>
      <c r="AV95" s="125"/>
      <c r="AW95" s="125"/>
      <c r="AX95" s="125"/>
      <c r="AY95" s="125"/>
      <c r="AZ95" s="125"/>
      <c r="BA95" s="125"/>
      <c r="BB95" s="125"/>
      <c r="BC95" s="125"/>
      <c r="BD95" s="125"/>
      <c r="BE95" s="125"/>
      <c r="BF95" s="125"/>
      <c r="BG95" s="125"/>
      <c r="BH95" s="125"/>
      <c r="BI95" s="125"/>
      <c r="BJ95" s="125"/>
      <c r="BK95" s="125"/>
      <c r="BL95" s="125"/>
      <c r="BM95" s="125"/>
    </row>
    <row r="96" spans="1:65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</row>
    <row r="97" spans="1:65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  <c r="AX97" s="125"/>
      <c r="AY97" s="125"/>
      <c r="AZ97" s="125"/>
      <c r="BA97" s="125"/>
      <c r="BB97" s="125"/>
      <c r="BC97" s="125"/>
      <c r="BD97" s="125"/>
      <c r="BE97" s="125"/>
      <c r="BF97" s="125"/>
      <c r="BG97" s="125"/>
      <c r="BH97" s="125"/>
      <c r="BI97" s="125"/>
      <c r="BJ97" s="125"/>
      <c r="BK97" s="125"/>
      <c r="BL97" s="125"/>
      <c r="BM97" s="125"/>
    </row>
    <row r="98" spans="1:65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5"/>
      <c r="BD98" s="125"/>
      <c r="BE98" s="125"/>
      <c r="BF98" s="125"/>
      <c r="BG98" s="125"/>
      <c r="BH98" s="125"/>
      <c r="BI98" s="125"/>
      <c r="BJ98" s="125"/>
      <c r="BK98" s="125"/>
      <c r="BL98" s="125"/>
      <c r="BM98" s="125"/>
    </row>
    <row r="99" spans="1:65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  <c r="AC99" s="125"/>
      <c r="AD99" s="125"/>
      <c r="AE99" s="125"/>
      <c r="AF99" s="125"/>
      <c r="AG99" s="125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  <c r="AT99" s="125"/>
      <c r="AU99" s="125"/>
      <c r="AV99" s="125"/>
      <c r="AW99" s="125"/>
      <c r="AX99" s="125"/>
      <c r="AY99" s="125"/>
      <c r="AZ99" s="125"/>
      <c r="BA99" s="125"/>
      <c r="BB99" s="125"/>
      <c r="BC99" s="125"/>
      <c r="BD99" s="125"/>
      <c r="BE99" s="125"/>
      <c r="BF99" s="125"/>
      <c r="BG99" s="125"/>
      <c r="BH99" s="125"/>
      <c r="BI99" s="125"/>
      <c r="BJ99" s="125"/>
      <c r="BK99" s="125"/>
      <c r="BL99" s="125"/>
      <c r="BM99" s="125"/>
    </row>
    <row r="100" spans="1:65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  <c r="AX100" s="125"/>
      <c r="AY100" s="125"/>
      <c r="AZ100" s="125"/>
      <c r="BA100" s="125"/>
      <c r="BB100" s="125"/>
      <c r="BC100" s="125"/>
      <c r="BD100" s="125"/>
      <c r="BE100" s="125"/>
      <c r="BF100" s="125"/>
      <c r="BG100" s="125"/>
      <c r="BH100" s="125"/>
      <c r="BI100" s="125"/>
      <c r="BJ100" s="125"/>
      <c r="BK100" s="125"/>
      <c r="BL100" s="125"/>
      <c r="BM100" s="125"/>
    </row>
    <row r="101" spans="1:65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5"/>
      <c r="BH101" s="125"/>
      <c r="BI101" s="125"/>
      <c r="BJ101" s="125"/>
      <c r="BK101" s="125"/>
      <c r="BL101" s="125"/>
      <c r="BM101" s="125"/>
    </row>
    <row r="102" spans="1:65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  <c r="BM102" s="125"/>
    </row>
    <row r="103" spans="1:65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  <c r="AX103" s="125"/>
      <c r="AY103" s="125"/>
      <c r="AZ103" s="125"/>
      <c r="BA103" s="125"/>
      <c r="BB103" s="125"/>
      <c r="BC103" s="125"/>
      <c r="BD103" s="125"/>
      <c r="BE103" s="125"/>
      <c r="BF103" s="125"/>
      <c r="BG103" s="125"/>
      <c r="BH103" s="125"/>
      <c r="BI103" s="125"/>
      <c r="BJ103" s="125"/>
      <c r="BK103" s="125"/>
      <c r="BL103" s="125"/>
      <c r="BM103" s="125"/>
    </row>
    <row r="104" spans="1:65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5"/>
      <c r="AW104" s="125"/>
      <c r="AX104" s="125"/>
      <c r="AY104" s="125"/>
      <c r="AZ104" s="125"/>
      <c r="BA104" s="125"/>
      <c r="BB104" s="125"/>
      <c r="BC104" s="125"/>
      <c r="BD104" s="125"/>
      <c r="BE104" s="125"/>
      <c r="BF104" s="125"/>
      <c r="BG104" s="125"/>
      <c r="BH104" s="125"/>
      <c r="BI104" s="125"/>
      <c r="BJ104" s="125"/>
      <c r="BK104" s="125"/>
      <c r="BL104" s="125"/>
      <c r="BM104" s="125"/>
    </row>
    <row r="105" spans="1:65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125"/>
      <c r="AY105" s="125"/>
      <c r="AZ105" s="125"/>
      <c r="BA105" s="125"/>
      <c r="BB105" s="125"/>
      <c r="BC105" s="125"/>
      <c r="BD105" s="125"/>
      <c r="BE105" s="125"/>
      <c r="BF105" s="125"/>
      <c r="BG105" s="125"/>
      <c r="BH105" s="125"/>
      <c r="BI105" s="125"/>
      <c r="BJ105" s="125"/>
      <c r="BK105" s="125"/>
      <c r="BL105" s="125"/>
      <c r="BM105" s="125"/>
    </row>
    <row r="106" spans="1:65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  <c r="BG106" s="125"/>
      <c r="BH106" s="125"/>
      <c r="BI106" s="125"/>
      <c r="BJ106" s="125"/>
      <c r="BK106" s="125"/>
      <c r="BL106" s="125"/>
      <c r="BM106" s="125"/>
    </row>
    <row r="107" spans="1:65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5"/>
      <c r="BD107" s="125"/>
      <c r="BE107" s="125"/>
      <c r="BF107" s="125"/>
      <c r="BG107" s="125"/>
      <c r="BH107" s="125"/>
      <c r="BI107" s="125"/>
      <c r="BJ107" s="125"/>
      <c r="BK107" s="125"/>
      <c r="BL107" s="125"/>
      <c r="BM107" s="125"/>
    </row>
    <row r="108" spans="1:65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  <c r="AW108" s="125"/>
      <c r="AX108" s="125"/>
      <c r="AY108" s="125"/>
      <c r="AZ108" s="125"/>
      <c r="BA108" s="125"/>
      <c r="BB108" s="125"/>
      <c r="BC108" s="125"/>
      <c r="BD108" s="125"/>
      <c r="BE108" s="125"/>
      <c r="BF108" s="125"/>
      <c r="BG108" s="125"/>
      <c r="BH108" s="125"/>
      <c r="BI108" s="125"/>
      <c r="BJ108" s="125"/>
      <c r="BK108" s="125"/>
      <c r="BL108" s="125"/>
      <c r="BM108" s="125"/>
    </row>
    <row r="109" spans="1:65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  <c r="BM109" s="125"/>
    </row>
    <row r="110" spans="1:65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  <c r="BM110" s="125"/>
    </row>
    <row r="111" spans="1:65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125"/>
      <c r="AY111" s="125"/>
      <c r="AZ111" s="125"/>
      <c r="BA111" s="125"/>
      <c r="BB111" s="125"/>
      <c r="BC111" s="125"/>
      <c r="BD111" s="125"/>
      <c r="BE111" s="125"/>
      <c r="BF111" s="125"/>
      <c r="BG111" s="125"/>
      <c r="BH111" s="125"/>
      <c r="BI111" s="125"/>
      <c r="BJ111" s="125"/>
      <c r="BK111" s="125"/>
      <c r="BL111" s="125"/>
      <c r="BM111" s="125"/>
    </row>
    <row r="112" spans="1:65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</row>
    <row r="113" spans="1:65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  <c r="BD113" s="125"/>
      <c r="BE113" s="125"/>
      <c r="BF113" s="125"/>
      <c r="BG113" s="125"/>
      <c r="BH113" s="125"/>
      <c r="BI113" s="125"/>
      <c r="BJ113" s="125"/>
      <c r="BK113" s="125"/>
      <c r="BL113" s="125"/>
      <c r="BM113" s="125"/>
    </row>
    <row r="114" spans="1:65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  <c r="BD114" s="125"/>
      <c r="BE114" s="125"/>
      <c r="BF114" s="125"/>
      <c r="BG114" s="125"/>
      <c r="BH114" s="125"/>
      <c r="BI114" s="125"/>
      <c r="BJ114" s="125"/>
      <c r="BK114" s="125"/>
      <c r="BL114" s="125"/>
      <c r="BM114" s="125"/>
    </row>
    <row r="115" spans="1:65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5"/>
      <c r="BD115" s="125"/>
      <c r="BE115" s="125"/>
      <c r="BF115" s="125"/>
      <c r="BG115" s="125"/>
      <c r="BH115" s="125"/>
      <c r="BI115" s="125"/>
      <c r="BJ115" s="125"/>
      <c r="BK115" s="125"/>
      <c r="BL115" s="125"/>
      <c r="BM115" s="125"/>
    </row>
    <row r="116" spans="1:65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5"/>
      <c r="BD116" s="125"/>
      <c r="BE116" s="125"/>
      <c r="BF116" s="125"/>
      <c r="BG116" s="125"/>
      <c r="BH116" s="125"/>
      <c r="BI116" s="125"/>
      <c r="BJ116" s="125"/>
      <c r="BK116" s="125"/>
      <c r="BL116" s="125"/>
      <c r="BM116" s="125"/>
    </row>
    <row r="117" spans="1:65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  <c r="BG117" s="125"/>
      <c r="BH117" s="125"/>
      <c r="BI117" s="125"/>
      <c r="BJ117" s="125"/>
      <c r="BK117" s="125"/>
      <c r="BL117" s="125"/>
      <c r="BM117" s="125"/>
    </row>
    <row r="118" spans="1:65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  <c r="AX118" s="125"/>
      <c r="AY118" s="125"/>
      <c r="AZ118" s="125"/>
      <c r="BA118" s="125"/>
      <c r="BB118" s="125"/>
      <c r="BC118" s="125"/>
      <c r="BD118" s="125"/>
      <c r="BE118" s="125"/>
      <c r="BF118" s="125"/>
      <c r="BG118" s="125"/>
      <c r="BH118" s="125"/>
      <c r="BI118" s="125"/>
      <c r="BJ118" s="125"/>
      <c r="BK118" s="125"/>
      <c r="BL118" s="125"/>
      <c r="BM118" s="125"/>
    </row>
    <row r="119" spans="1:65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  <c r="BG119" s="125"/>
      <c r="BH119" s="125"/>
      <c r="BI119" s="125"/>
      <c r="BJ119" s="125"/>
      <c r="BK119" s="125"/>
      <c r="BL119" s="125"/>
      <c r="BM119" s="125"/>
    </row>
    <row r="120" spans="1:65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  <c r="BG120" s="125"/>
      <c r="BH120" s="125"/>
      <c r="BI120" s="125"/>
      <c r="BJ120" s="125"/>
      <c r="BK120" s="125"/>
      <c r="BL120" s="125"/>
      <c r="BM120" s="125"/>
    </row>
    <row r="121" spans="1:65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  <c r="BG121" s="125"/>
      <c r="BH121" s="125"/>
      <c r="BI121" s="125"/>
      <c r="BJ121" s="125"/>
      <c r="BK121" s="125"/>
      <c r="BL121" s="125"/>
      <c r="BM121" s="125"/>
    </row>
    <row r="122" spans="1:65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  <c r="BG122" s="125"/>
      <c r="BH122" s="125"/>
      <c r="BI122" s="125"/>
      <c r="BJ122" s="125"/>
      <c r="BK122" s="125"/>
      <c r="BL122" s="125"/>
      <c r="BM122" s="125"/>
    </row>
    <row r="123" spans="1:65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125"/>
      <c r="AX123" s="125"/>
      <c r="AY123" s="125"/>
      <c r="AZ123" s="125"/>
      <c r="BA123" s="125"/>
      <c r="BB123" s="125"/>
      <c r="BC123" s="125"/>
      <c r="BD123" s="125"/>
      <c r="BE123" s="125"/>
      <c r="BF123" s="125"/>
      <c r="BG123" s="125"/>
      <c r="BH123" s="125"/>
      <c r="BI123" s="125"/>
      <c r="BJ123" s="125"/>
      <c r="BK123" s="125"/>
      <c r="BL123" s="125"/>
      <c r="BM123" s="125"/>
    </row>
    <row r="124" spans="1:65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  <c r="BG124" s="125"/>
      <c r="BH124" s="125"/>
      <c r="BI124" s="125"/>
      <c r="BJ124" s="125"/>
      <c r="BK124" s="125"/>
      <c r="BL124" s="125"/>
      <c r="BM124" s="125"/>
    </row>
    <row r="125" spans="1:65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25"/>
      <c r="BH125" s="125"/>
      <c r="BI125" s="125"/>
      <c r="BJ125" s="125"/>
      <c r="BK125" s="125"/>
      <c r="BL125" s="125"/>
      <c r="BM125" s="125"/>
    </row>
    <row r="126" spans="1:65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  <c r="AX126" s="125"/>
      <c r="AY126" s="125"/>
      <c r="AZ126" s="125"/>
      <c r="BA126" s="125"/>
      <c r="BB126" s="125"/>
      <c r="BC126" s="125"/>
      <c r="BD126" s="125"/>
      <c r="BE126" s="125"/>
      <c r="BF126" s="125"/>
      <c r="BG126" s="125"/>
      <c r="BH126" s="125"/>
      <c r="BI126" s="125"/>
      <c r="BJ126" s="125"/>
      <c r="BK126" s="125"/>
      <c r="BL126" s="125"/>
      <c r="BM126" s="125"/>
    </row>
    <row r="127" spans="1:65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  <c r="AW127" s="125"/>
      <c r="AX127" s="125"/>
      <c r="AY127" s="125"/>
      <c r="AZ127" s="125"/>
      <c r="BA127" s="125"/>
      <c r="BB127" s="125"/>
      <c r="BC127" s="125"/>
      <c r="BD127" s="125"/>
      <c r="BE127" s="125"/>
      <c r="BF127" s="125"/>
      <c r="BG127" s="125"/>
      <c r="BH127" s="125"/>
      <c r="BI127" s="125"/>
      <c r="BJ127" s="125"/>
      <c r="BK127" s="125"/>
      <c r="BL127" s="125"/>
      <c r="BM127" s="125"/>
    </row>
    <row r="128" spans="1:65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5"/>
      <c r="AW128" s="125"/>
      <c r="AX128" s="125"/>
      <c r="AY128" s="125"/>
      <c r="AZ128" s="125"/>
      <c r="BA128" s="125"/>
      <c r="BB128" s="125"/>
      <c r="BC128" s="125"/>
      <c r="BD128" s="125"/>
      <c r="BE128" s="125"/>
      <c r="BF128" s="125"/>
      <c r="BG128" s="125"/>
      <c r="BH128" s="125"/>
      <c r="BI128" s="125"/>
      <c r="BJ128" s="125"/>
      <c r="BK128" s="125"/>
      <c r="BL128" s="125"/>
      <c r="BM128" s="125"/>
    </row>
    <row r="129" spans="1:65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125"/>
      <c r="AU129" s="125"/>
      <c r="AV129" s="125"/>
      <c r="AW129" s="125"/>
      <c r="AX129" s="125"/>
      <c r="AY129" s="125"/>
      <c r="AZ129" s="125"/>
      <c r="BA129" s="125"/>
      <c r="BB129" s="125"/>
      <c r="BC129" s="125"/>
      <c r="BD129" s="125"/>
      <c r="BE129" s="125"/>
      <c r="BF129" s="125"/>
      <c r="BG129" s="125"/>
      <c r="BH129" s="125"/>
      <c r="BI129" s="125"/>
      <c r="BJ129" s="125"/>
      <c r="BK129" s="125"/>
      <c r="BL129" s="125"/>
      <c r="BM129" s="125"/>
    </row>
    <row r="130" spans="1:65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  <c r="AU130" s="125"/>
      <c r="AV130" s="125"/>
      <c r="AW130" s="125"/>
      <c r="AX130" s="125"/>
      <c r="AY130" s="125"/>
      <c r="AZ130" s="125"/>
      <c r="BA130" s="125"/>
      <c r="BB130" s="125"/>
      <c r="BC130" s="125"/>
      <c r="BD130" s="125"/>
      <c r="BE130" s="125"/>
      <c r="BF130" s="125"/>
      <c r="BG130" s="125"/>
      <c r="BH130" s="125"/>
      <c r="BI130" s="125"/>
      <c r="BJ130" s="125"/>
      <c r="BK130" s="125"/>
      <c r="BL130" s="125"/>
      <c r="BM130" s="125"/>
    </row>
    <row r="131" spans="1:65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5"/>
      <c r="BD131" s="125"/>
      <c r="BE131" s="125"/>
      <c r="BF131" s="125"/>
      <c r="BG131" s="125"/>
      <c r="BH131" s="125"/>
      <c r="BI131" s="125"/>
      <c r="BJ131" s="125"/>
      <c r="BK131" s="125"/>
      <c r="BL131" s="125"/>
      <c r="BM131" s="125"/>
    </row>
    <row r="132" spans="1:65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  <c r="AW132" s="125"/>
      <c r="AX132" s="125"/>
      <c r="AY132" s="125"/>
      <c r="AZ132" s="125"/>
      <c r="BA132" s="125"/>
      <c r="BB132" s="125"/>
      <c r="BC132" s="125"/>
      <c r="BD132" s="125"/>
      <c r="BE132" s="125"/>
      <c r="BF132" s="125"/>
      <c r="BG132" s="125"/>
      <c r="BH132" s="125"/>
      <c r="BI132" s="125"/>
      <c r="BJ132" s="125"/>
      <c r="BK132" s="125"/>
      <c r="BL132" s="125"/>
      <c r="BM132" s="125"/>
    </row>
    <row r="133" spans="1:65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5"/>
      <c r="BD133" s="125"/>
      <c r="BE133" s="125"/>
      <c r="BF133" s="125"/>
      <c r="BG133" s="125"/>
      <c r="BH133" s="125"/>
      <c r="BI133" s="125"/>
      <c r="BJ133" s="125"/>
      <c r="BK133" s="125"/>
      <c r="BL133" s="125"/>
      <c r="BM133" s="125"/>
    </row>
    <row r="134" spans="1:65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  <c r="AW134" s="125"/>
      <c r="AX134" s="125"/>
      <c r="AY134" s="125"/>
      <c r="AZ134" s="125"/>
      <c r="BA134" s="125"/>
      <c r="BB134" s="125"/>
      <c r="BC134" s="125"/>
      <c r="BD134" s="125"/>
      <c r="BE134" s="125"/>
      <c r="BF134" s="125"/>
      <c r="BG134" s="125"/>
      <c r="BH134" s="125"/>
      <c r="BI134" s="125"/>
      <c r="BJ134" s="125"/>
      <c r="BK134" s="125"/>
      <c r="BL134" s="125"/>
      <c r="BM134" s="125"/>
    </row>
    <row r="135" spans="1:65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5"/>
      <c r="BD135" s="125"/>
      <c r="BE135" s="125"/>
      <c r="BF135" s="125"/>
      <c r="BG135" s="125"/>
      <c r="BH135" s="125"/>
      <c r="BI135" s="125"/>
      <c r="BJ135" s="125"/>
      <c r="BK135" s="125"/>
      <c r="BL135" s="125"/>
      <c r="BM135" s="125"/>
    </row>
    <row r="136" spans="1:65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  <c r="AX136" s="125"/>
      <c r="AY136" s="125"/>
      <c r="AZ136" s="125"/>
      <c r="BA136" s="125"/>
      <c r="BB136" s="125"/>
      <c r="BC136" s="125"/>
      <c r="BD136" s="125"/>
      <c r="BE136" s="125"/>
      <c r="BF136" s="125"/>
      <c r="BG136" s="125"/>
      <c r="BH136" s="125"/>
      <c r="BI136" s="125"/>
      <c r="BJ136" s="125"/>
      <c r="BK136" s="125"/>
      <c r="BL136" s="125"/>
      <c r="BM136" s="125"/>
    </row>
    <row r="137" spans="1:65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  <c r="AX137" s="125"/>
      <c r="AY137" s="125"/>
      <c r="AZ137" s="125"/>
      <c r="BA137" s="125"/>
      <c r="BB137" s="125"/>
      <c r="BC137" s="125"/>
      <c r="BD137" s="125"/>
      <c r="BE137" s="125"/>
      <c r="BF137" s="125"/>
      <c r="BG137" s="125"/>
      <c r="BH137" s="125"/>
      <c r="BI137" s="125"/>
      <c r="BJ137" s="125"/>
      <c r="BK137" s="125"/>
      <c r="BL137" s="125"/>
      <c r="BM137" s="125"/>
    </row>
    <row r="138" spans="1:65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  <c r="AX138" s="125"/>
      <c r="AY138" s="125"/>
      <c r="AZ138" s="125"/>
      <c r="BA138" s="125"/>
      <c r="BB138" s="125"/>
      <c r="BC138" s="125"/>
      <c r="BD138" s="125"/>
      <c r="BE138" s="125"/>
      <c r="BF138" s="125"/>
      <c r="BG138" s="125"/>
      <c r="BH138" s="125"/>
      <c r="BI138" s="125"/>
      <c r="BJ138" s="125"/>
      <c r="BK138" s="125"/>
      <c r="BL138" s="125"/>
      <c r="BM138" s="125"/>
    </row>
    <row r="139" spans="1:65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  <c r="AW139" s="125"/>
      <c r="AX139" s="125"/>
      <c r="AY139" s="125"/>
      <c r="AZ139" s="125"/>
      <c r="BA139" s="125"/>
      <c r="BB139" s="125"/>
      <c r="BC139" s="125"/>
      <c r="BD139" s="125"/>
      <c r="BE139" s="125"/>
      <c r="BF139" s="125"/>
      <c r="BG139" s="125"/>
      <c r="BH139" s="125"/>
      <c r="BI139" s="125"/>
      <c r="BJ139" s="125"/>
      <c r="BK139" s="125"/>
      <c r="BL139" s="125"/>
      <c r="BM139" s="125"/>
    </row>
    <row r="140" spans="1:65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  <c r="AW140" s="125"/>
      <c r="AX140" s="125"/>
      <c r="AY140" s="125"/>
      <c r="AZ140" s="125"/>
      <c r="BA140" s="125"/>
      <c r="BB140" s="125"/>
      <c r="BC140" s="125"/>
      <c r="BD140" s="125"/>
      <c r="BE140" s="125"/>
      <c r="BF140" s="125"/>
      <c r="BG140" s="125"/>
      <c r="BH140" s="125"/>
      <c r="BI140" s="125"/>
      <c r="BJ140" s="125"/>
      <c r="BK140" s="125"/>
      <c r="BL140" s="125"/>
      <c r="BM140" s="125"/>
    </row>
    <row r="141" spans="1:65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5"/>
      <c r="AP141" s="125"/>
      <c r="AQ141" s="125"/>
      <c r="AR141" s="125"/>
      <c r="AS141" s="125"/>
      <c r="AT141" s="125"/>
      <c r="AU141" s="125"/>
      <c r="AV141" s="125"/>
      <c r="AW141" s="125"/>
      <c r="AX141" s="125"/>
      <c r="AY141" s="125"/>
      <c r="AZ141" s="125"/>
      <c r="BA141" s="125"/>
      <c r="BB141" s="125"/>
      <c r="BC141" s="125"/>
      <c r="BD141" s="125"/>
      <c r="BE141" s="125"/>
      <c r="BF141" s="125"/>
      <c r="BG141" s="125"/>
      <c r="BH141" s="125"/>
      <c r="BI141" s="125"/>
      <c r="BJ141" s="125"/>
      <c r="BK141" s="125"/>
      <c r="BL141" s="125"/>
      <c r="BM141" s="125"/>
    </row>
    <row r="142" spans="1:65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  <c r="AW142" s="125"/>
      <c r="AX142" s="125"/>
      <c r="AY142" s="125"/>
      <c r="AZ142" s="125"/>
      <c r="BA142" s="125"/>
      <c r="BB142" s="125"/>
      <c r="BC142" s="125"/>
      <c r="BD142" s="125"/>
      <c r="BE142" s="125"/>
      <c r="BF142" s="125"/>
      <c r="BG142" s="125"/>
      <c r="BH142" s="125"/>
      <c r="BI142" s="125"/>
      <c r="BJ142" s="125"/>
      <c r="BK142" s="125"/>
      <c r="BL142" s="125"/>
      <c r="BM142" s="125"/>
    </row>
    <row r="143" spans="1:65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5"/>
      <c r="AW143" s="125"/>
      <c r="AX143" s="125"/>
      <c r="AY143" s="125"/>
      <c r="AZ143" s="125"/>
      <c r="BA143" s="125"/>
      <c r="BB143" s="125"/>
      <c r="BC143" s="125"/>
      <c r="BD143" s="125"/>
      <c r="BE143" s="125"/>
      <c r="BF143" s="125"/>
      <c r="BG143" s="125"/>
      <c r="BH143" s="125"/>
      <c r="BI143" s="125"/>
      <c r="BJ143" s="125"/>
      <c r="BK143" s="125"/>
      <c r="BL143" s="125"/>
      <c r="BM143" s="125"/>
    </row>
    <row r="144" spans="1:65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  <c r="AH144" s="125"/>
      <c r="AI144" s="125"/>
      <c r="AJ144" s="125"/>
      <c r="AK144" s="125"/>
      <c r="AL144" s="125"/>
      <c r="AM144" s="125"/>
      <c r="AN144" s="125"/>
      <c r="AO144" s="125"/>
      <c r="AP144" s="125"/>
      <c r="AQ144" s="125"/>
      <c r="AR144" s="125"/>
      <c r="AS144" s="125"/>
      <c r="AT144" s="125"/>
      <c r="AU144" s="125"/>
      <c r="AV144" s="125"/>
      <c r="AW144" s="125"/>
      <c r="AX144" s="125"/>
      <c r="AY144" s="125"/>
      <c r="AZ144" s="125"/>
      <c r="BA144" s="125"/>
      <c r="BB144" s="125"/>
      <c r="BC144" s="125"/>
      <c r="BD144" s="125"/>
      <c r="BE144" s="125"/>
      <c r="BF144" s="125"/>
      <c r="BG144" s="125"/>
      <c r="BH144" s="125"/>
      <c r="BI144" s="125"/>
      <c r="BJ144" s="125"/>
      <c r="BK144" s="125"/>
      <c r="BL144" s="125"/>
      <c r="BM144" s="125"/>
    </row>
    <row r="145" spans="1:65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  <c r="BD145" s="125"/>
      <c r="BE145" s="125"/>
      <c r="BF145" s="125"/>
      <c r="BG145" s="125"/>
      <c r="BH145" s="125"/>
      <c r="BI145" s="125"/>
      <c r="BJ145" s="125"/>
      <c r="BK145" s="125"/>
      <c r="BL145" s="125"/>
      <c r="BM145" s="125"/>
    </row>
    <row r="146" spans="1:65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5"/>
      <c r="BD146" s="125"/>
      <c r="BE146" s="125"/>
      <c r="BF146" s="125"/>
      <c r="BG146" s="125"/>
      <c r="BH146" s="125"/>
      <c r="BI146" s="125"/>
      <c r="BJ146" s="125"/>
      <c r="BK146" s="125"/>
      <c r="BL146" s="125"/>
      <c r="BM146" s="125"/>
    </row>
    <row r="147" spans="1:65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5"/>
      <c r="AW147" s="125"/>
      <c r="AX147" s="125"/>
      <c r="AY147" s="125"/>
      <c r="AZ147" s="125"/>
      <c r="BA147" s="125"/>
      <c r="BB147" s="125"/>
      <c r="BC147" s="125"/>
      <c r="BD147" s="125"/>
      <c r="BE147" s="125"/>
      <c r="BF147" s="125"/>
      <c r="BG147" s="125"/>
      <c r="BH147" s="125"/>
      <c r="BI147" s="125"/>
      <c r="BJ147" s="125"/>
      <c r="BK147" s="125"/>
      <c r="BL147" s="125"/>
      <c r="BM147" s="125"/>
    </row>
    <row r="148" spans="1:65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5"/>
      <c r="AT148" s="125"/>
      <c r="AU148" s="125"/>
      <c r="AV148" s="125"/>
      <c r="AW148" s="125"/>
      <c r="AX148" s="125"/>
      <c r="AY148" s="125"/>
      <c r="AZ148" s="125"/>
      <c r="BA148" s="125"/>
      <c r="BB148" s="125"/>
      <c r="BC148" s="125"/>
      <c r="BD148" s="125"/>
      <c r="BE148" s="125"/>
      <c r="BF148" s="125"/>
      <c r="BG148" s="125"/>
      <c r="BH148" s="125"/>
      <c r="BI148" s="125"/>
      <c r="BJ148" s="125"/>
      <c r="BK148" s="125"/>
      <c r="BL148" s="125"/>
      <c r="BM148" s="125"/>
    </row>
    <row r="149" spans="1:65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  <c r="AW149" s="125"/>
      <c r="AX149" s="125"/>
      <c r="AY149" s="125"/>
      <c r="AZ149" s="125"/>
      <c r="BA149" s="125"/>
      <c r="BB149" s="125"/>
      <c r="BC149" s="125"/>
      <c r="BD149" s="125"/>
      <c r="BE149" s="125"/>
      <c r="BF149" s="125"/>
      <c r="BG149" s="125"/>
      <c r="BH149" s="125"/>
      <c r="BI149" s="125"/>
      <c r="BJ149" s="125"/>
      <c r="BK149" s="125"/>
      <c r="BL149" s="125"/>
      <c r="BM149" s="125"/>
    </row>
    <row r="150" spans="1:65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  <c r="AX150" s="125"/>
      <c r="AY150" s="125"/>
      <c r="AZ150" s="125"/>
      <c r="BA150" s="125"/>
      <c r="BB150" s="125"/>
      <c r="BC150" s="125"/>
      <c r="BD150" s="125"/>
      <c r="BE150" s="125"/>
      <c r="BF150" s="125"/>
      <c r="BG150" s="125"/>
      <c r="BH150" s="125"/>
      <c r="BI150" s="125"/>
      <c r="BJ150" s="125"/>
      <c r="BK150" s="125"/>
      <c r="BL150" s="125"/>
      <c r="BM150" s="125"/>
    </row>
    <row r="151" spans="1:65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  <c r="AW151" s="125"/>
      <c r="AX151" s="125"/>
      <c r="AY151" s="125"/>
      <c r="AZ151" s="125"/>
      <c r="BA151" s="125"/>
      <c r="BB151" s="125"/>
      <c r="BC151" s="125"/>
      <c r="BD151" s="125"/>
      <c r="BE151" s="125"/>
      <c r="BF151" s="125"/>
      <c r="BG151" s="125"/>
      <c r="BH151" s="125"/>
      <c r="BI151" s="125"/>
      <c r="BJ151" s="125"/>
      <c r="BK151" s="125"/>
      <c r="BL151" s="125"/>
      <c r="BM151" s="125"/>
    </row>
    <row r="152" spans="1:65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25"/>
      <c r="AO152" s="125"/>
      <c r="AP152" s="125"/>
      <c r="AQ152" s="125"/>
      <c r="AR152" s="125"/>
      <c r="AS152" s="125"/>
      <c r="AT152" s="125"/>
      <c r="AU152" s="125"/>
      <c r="AV152" s="125"/>
      <c r="AW152" s="125"/>
      <c r="AX152" s="125"/>
      <c r="AY152" s="125"/>
      <c r="AZ152" s="125"/>
      <c r="BA152" s="125"/>
      <c r="BB152" s="125"/>
      <c r="BC152" s="125"/>
      <c r="BD152" s="125"/>
      <c r="BE152" s="125"/>
      <c r="BF152" s="125"/>
      <c r="BG152" s="125"/>
      <c r="BH152" s="125"/>
      <c r="BI152" s="125"/>
      <c r="BJ152" s="125"/>
      <c r="BK152" s="125"/>
      <c r="BL152" s="125"/>
      <c r="BM152" s="125"/>
    </row>
    <row r="153" spans="1:65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125"/>
      <c r="AS153" s="125"/>
      <c r="AT153" s="125"/>
      <c r="AU153" s="125"/>
      <c r="AV153" s="125"/>
      <c r="AW153" s="125"/>
      <c r="AX153" s="125"/>
      <c r="AY153" s="125"/>
      <c r="AZ153" s="125"/>
      <c r="BA153" s="125"/>
      <c r="BB153" s="125"/>
      <c r="BC153" s="125"/>
      <c r="BD153" s="125"/>
      <c r="BE153" s="125"/>
      <c r="BF153" s="125"/>
      <c r="BG153" s="125"/>
      <c r="BH153" s="125"/>
      <c r="BI153" s="125"/>
      <c r="BJ153" s="125"/>
      <c r="BK153" s="125"/>
      <c r="BL153" s="125"/>
      <c r="BM153" s="125"/>
    </row>
    <row r="154" spans="1:65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125"/>
      <c r="AS154" s="125"/>
      <c r="AT154" s="125"/>
      <c r="AU154" s="125"/>
      <c r="AV154" s="125"/>
      <c r="AW154" s="125"/>
      <c r="AX154" s="125"/>
      <c r="AY154" s="125"/>
      <c r="AZ154" s="125"/>
      <c r="BA154" s="125"/>
      <c r="BB154" s="125"/>
      <c r="BC154" s="125"/>
      <c r="BD154" s="125"/>
      <c r="BE154" s="125"/>
      <c r="BF154" s="125"/>
      <c r="BG154" s="125"/>
      <c r="BH154" s="125"/>
      <c r="BI154" s="125"/>
      <c r="BJ154" s="125"/>
      <c r="BK154" s="125"/>
      <c r="BL154" s="125"/>
      <c r="BM154" s="125"/>
    </row>
    <row r="155" spans="1:65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5"/>
      <c r="AP155" s="125"/>
      <c r="AQ155" s="125"/>
      <c r="AR155" s="125"/>
      <c r="AS155" s="125"/>
      <c r="AT155" s="125"/>
      <c r="AU155" s="125"/>
      <c r="AV155" s="125"/>
      <c r="AW155" s="125"/>
      <c r="AX155" s="125"/>
      <c r="AY155" s="125"/>
      <c r="AZ155" s="125"/>
      <c r="BA155" s="125"/>
      <c r="BB155" s="125"/>
      <c r="BC155" s="125"/>
      <c r="BD155" s="125"/>
      <c r="BE155" s="125"/>
      <c r="BF155" s="125"/>
      <c r="BG155" s="125"/>
      <c r="BH155" s="125"/>
      <c r="BI155" s="125"/>
      <c r="BJ155" s="125"/>
      <c r="BK155" s="125"/>
      <c r="BL155" s="125"/>
      <c r="BM155" s="125"/>
    </row>
    <row r="156" spans="1:65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25"/>
      <c r="AQ156" s="125"/>
      <c r="AR156" s="125"/>
      <c r="AS156" s="125"/>
      <c r="AT156" s="125"/>
      <c r="AU156" s="125"/>
      <c r="AV156" s="125"/>
      <c r="AW156" s="125"/>
      <c r="AX156" s="125"/>
      <c r="AY156" s="125"/>
      <c r="AZ156" s="125"/>
      <c r="BA156" s="125"/>
      <c r="BB156" s="125"/>
      <c r="BC156" s="125"/>
      <c r="BD156" s="125"/>
      <c r="BE156" s="125"/>
      <c r="BF156" s="125"/>
      <c r="BG156" s="125"/>
      <c r="BH156" s="125"/>
      <c r="BI156" s="125"/>
      <c r="BJ156" s="125"/>
      <c r="BK156" s="125"/>
      <c r="BL156" s="125"/>
      <c r="BM156" s="125"/>
    </row>
    <row r="157" spans="1:65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5"/>
      <c r="AP157" s="125"/>
      <c r="AQ157" s="125"/>
      <c r="AR157" s="125"/>
      <c r="AS157" s="125"/>
      <c r="AT157" s="125"/>
      <c r="AU157" s="125"/>
      <c r="AV157" s="125"/>
      <c r="AW157" s="125"/>
      <c r="AX157" s="125"/>
      <c r="AY157" s="125"/>
      <c r="AZ157" s="125"/>
      <c r="BA157" s="125"/>
      <c r="BB157" s="125"/>
      <c r="BC157" s="125"/>
      <c r="BD157" s="125"/>
      <c r="BE157" s="125"/>
      <c r="BF157" s="125"/>
      <c r="BG157" s="125"/>
      <c r="BH157" s="125"/>
      <c r="BI157" s="125"/>
      <c r="BJ157" s="125"/>
      <c r="BK157" s="125"/>
      <c r="BL157" s="125"/>
      <c r="BM157" s="125"/>
    </row>
    <row r="158" spans="1:65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  <c r="AW158" s="125"/>
      <c r="AX158" s="125"/>
      <c r="AY158" s="125"/>
      <c r="AZ158" s="125"/>
      <c r="BA158" s="125"/>
      <c r="BB158" s="125"/>
      <c r="BC158" s="125"/>
      <c r="BD158" s="125"/>
      <c r="BE158" s="125"/>
      <c r="BF158" s="125"/>
      <c r="BG158" s="125"/>
      <c r="BH158" s="125"/>
      <c r="BI158" s="125"/>
      <c r="BJ158" s="125"/>
      <c r="BK158" s="125"/>
      <c r="BL158" s="125"/>
      <c r="BM158" s="125"/>
    </row>
    <row r="159" spans="1:65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5"/>
      <c r="AP159" s="125"/>
      <c r="AQ159" s="125"/>
      <c r="AR159" s="125"/>
      <c r="AS159" s="125"/>
      <c r="AT159" s="125"/>
      <c r="AU159" s="125"/>
      <c r="AV159" s="125"/>
      <c r="AW159" s="125"/>
      <c r="AX159" s="125"/>
      <c r="AY159" s="125"/>
      <c r="AZ159" s="125"/>
      <c r="BA159" s="125"/>
      <c r="BB159" s="125"/>
      <c r="BC159" s="125"/>
      <c r="BD159" s="125"/>
      <c r="BE159" s="125"/>
      <c r="BF159" s="125"/>
      <c r="BG159" s="125"/>
      <c r="BH159" s="125"/>
      <c r="BI159" s="125"/>
      <c r="BJ159" s="125"/>
      <c r="BK159" s="125"/>
      <c r="BL159" s="125"/>
      <c r="BM159" s="125"/>
    </row>
    <row r="160" spans="1:65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5"/>
      <c r="AT160" s="125"/>
      <c r="AU160" s="125"/>
      <c r="AV160" s="125"/>
      <c r="AW160" s="125"/>
      <c r="AX160" s="125"/>
      <c r="AY160" s="125"/>
      <c r="AZ160" s="125"/>
      <c r="BA160" s="125"/>
      <c r="BB160" s="125"/>
      <c r="BC160" s="125"/>
      <c r="BD160" s="125"/>
      <c r="BE160" s="125"/>
      <c r="BF160" s="125"/>
      <c r="BG160" s="125"/>
      <c r="BH160" s="125"/>
      <c r="BI160" s="125"/>
      <c r="BJ160" s="125"/>
      <c r="BK160" s="125"/>
      <c r="BL160" s="125"/>
      <c r="BM160" s="125"/>
    </row>
    <row r="161" spans="1:65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5"/>
      <c r="AW161" s="125"/>
      <c r="AX161" s="125"/>
      <c r="AY161" s="125"/>
      <c r="AZ161" s="125"/>
      <c r="BA161" s="125"/>
      <c r="BB161" s="125"/>
      <c r="BC161" s="125"/>
      <c r="BD161" s="125"/>
      <c r="BE161" s="125"/>
      <c r="BF161" s="125"/>
      <c r="BG161" s="125"/>
      <c r="BH161" s="125"/>
      <c r="BI161" s="125"/>
      <c r="BJ161" s="125"/>
      <c r="BK161" s="125"/>
      <c r="BL161" s="125"/>
      <c r="BM161" s="125"/>
    </row>
    <row r="162" spans="1:65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5"/>
      <c r="AW162" s="125"/>
      <c r="AX162" s="125"/>
      <c r="AY162" s="125"/>
      <c r="AZ162" s="125"/>
      <c r="BA162" s="125"/>
      <c r="BB162" s="125"/>
      <c r="BC162" s="125"/>
      <c r="BD162" s="125"/>
      <c r="BE162" s="125"/>
      <c r="BF162" s="125"/>
      <c r="BG162" s="125"/>
      <c r="BH162" s="125"/>
      <c r="BI162" s="125"/>
      <c r="BJ162" s="125"/>
      <c r="BK162" s="125"/>
      <c r="BL162" s="125"/>
      <c r="BM162" s="125"/>
    </row>
    <row r="163" spans="1:65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5"/>
      <c r="AT163" s="125"/>
      <c r="AU163" s="125"/>
      <c r="AV163" s="125"/>
      <c r="AW163" s="125"/>
      <c r="AX163" s="125"/>
      <c r="AY163" s="125"/>
      <c r="AZ163" s="125"/>
      <c r="BA163" s="125"/>
      <c r="BB163" s="125"/>
      <c r="BC163" s="125"/>
      <c r="BD163" s="125"/>
      <c r="BE163" s="125"/>
      <c r="BF163" s="125"/>
      <c r="BG163" s="125"/>
      <c r="BH163" s="125"/>
      <c r="BI163" s="125"/>
      <c r="BJ163" s="125"/>
      <c r="BK163" s="125"/>
      <c r="BL163" s="125"/>
      <c r="BM163" s="125"/>
    </row>
    <row r="164" spans="1:65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5"/>
      <c r="BD164" s="125"/>
      <c r="BE164" s="125"/>
      <c r="BF164" s="125"/>
      <c r="BG164" s="125"/>
      <c r="BH164" s="125"/>
      <c r="BI164" s="125"/>
      <c r="BJ164" s="125"/>
      <c r="BK164" s="125"/>
      <c r="BL164" s="125"/>
      <c r="BM164" s="125"/>
    </row>
    <row r="165" spans="1:65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  <c r="AX165" s="125"/>
      <c r="AY165" s="125"/>
      <c r="AZ165" s="125"/>
      <c r="BA165" s="125"/>
      <c r="BB165" s="125"/>
      <c r="BC165" s="125"/>
      <c r="BD165" s="125"/>
      <c r="BE165" s="125"/>
      <c r="BF165" s="125"/>
      <c r="BG165" s="125"/>
      <c r="BH165" s="125"/>
      <c r="BI165" s="125"/>
      <c r="BJ165" s="125"/>
      <c r="BK165" s="125"/>
      <c r="BL165" s="125"/>
      <c r="BM165" s="125"/>
    </row>
    <row r="166" spans="1:65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  <c r="AX166" s="125"/>
      <c r="AY166" s="125"/>
      <c r="AZ166" s="125"/>
      <c r="BA166" s="125"/>
      <c r="BB166" s="125"/>
      <c r="BC166" s="125"/>
      <c r="BD166" s="125"/>
      <c r="BE166" s="125"/>
      <c r="BF166" s="125"/>
      <c r="BG166" s="125"/>
      <c r="BH166" s="125"/>
      <c r="BI166" s="125"/>
      <c r="BJ166" s="125"/>
      <c r="BK166" s="125"/>
      <c r="BL166" s="125"/>
      <c r="BM166" s="125"/>
    </row>
    <row r="167" spans="1:65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5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5"/>
      <c r="AW167" s="125"/>
      <c r="AX167" s="125"/>
      <c r="AY167" s="125"/>
      <c r="AZ167" s="125"/>
      <c r="BA167" s="125"/>
      <c r="BB167" s="125"/>
      <c r="BC167" s="125"/>
      <c r="BD167" s="125"/>
      <c r="BE167" s="125"/>
      <c r="BF167" s="125"/>
      <c r="BG167" s="125"/>
      <c r="BH167" s="125"/>
      <c r="BI167" s="125"/>
      <c r="BJ167" s="125"/>
      <c r="BK167" s="125"/>
      <c r="BL167" s="125"/>
      <c r="BM167" s="125"/>
    </row>
    <row r="168" spans="1:65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25"/>
      <c r="AO168" s="125"/>
      <c r="AP168" s="125"/>
      <c r="AQ168" s="125"/>
      <c r="AR168" s="125"/>
      <c r="AS168" s="125"/>
      <c r="AT168" s="125"/>
      <c r="AU168" s="125"/>
      <c r="AV168" s="125"/>
      <c r="AW168" s="125"/>
      <c r="AX168" s="125"/>
      <c r="AY168" s="125"/>
      <c r="AZ168" s="125"/>
      <c r="BA168" s="125"/>
      <c r="BB168" s="125"/>
      <c r="BC168" s="125"/>
      <c r="BD168" s="125"/>
      <c r="BE168" s="125"/>
      <c r="BF168" s="125"/>
      <c r="BG168" s="125"/>
      <c r="BH168" s="125"/>
      <c r="BI168" s="125"/>
      <c r="BJ168" s="125"/>
      <c r="BK168" s="125"/>
      <c r="BL168" s="125"/>
      <c r="BM168" s="125"/>
    </row>
    <row r="169" spans="1:65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125"/>
      <c r="AF169" s="125"/>
      <c r="AG169" s="125"/>
      <c r="AH169" s="125"/>
      <c r="AI169" s="125"/>
      <c r="AJ169" s="125"/>
      <c r="AK169" s="125"/>
      <c r="AL169" s="125"/>
      <c r="AM169" s="125"/>
      <c r="AN169" s="125"/>
      <c r="AO169" s="125"/>
      <c r="AP169" s="125"/>
      <c r="AQ169" s="125"/>
      <c r="AR169" s="125"/>
      <c r="AS169" s="125"/>
      <c r="AT169" s="125"/>
      <c r="AU169" s="125"/>
      <c r="AV169" s="125"/>
      <c r="AW169" s="125"/>
      <c r="AX169" s="125"/>
      <c r="AY169" s="125"/>
      <c r="AZ169" s="125"/>
      <c r="BA169" s="125"/>
      <c r="BB169" s="125"/>
      <c r="BC169" s="125"/>
      <c r="BD169" s="125"/>
      <c r="BE169" s="125"/>
      <c r="BF169" s="125"/>
      <c r="BG169" s="125"/>
      <c r="BH169" s="125"/>
      <c r="BI169" s="125"/>
      <c r="BJ169" s="125"/>
      <c r="BK169" s="125"/>
      <c r="BL169" s="125"/>
      <c r="BM169" s="125"/>
    </row>
    <row r="170" spans="1:65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125"/>
      <c r="AX170" s="125"/>
      <c r="AY170" s="125"/>
      <c r="AZ170" s="125"/>
      <c r="BA170" s="125"/>
      <c r="BB170" s="125"/>
      <c r="BC170" s="125"/>
      <c r="BD170" s="125"/>
      <c r="BE170" s="125"/>
      <c r="BF170" s="125"/>
      <c r="BG170" s="125"/>
      <c r="BH170" s="125"/>
      <c r="BI170" s="125"/>
      <c r="BJ170" s="125"/>
      <c r="BK170" s="125"/>
      <c r="BL170" s="125"/>
      <c r="BM170" s="125"/>
    </row>
    <row r="171" spans="1:65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  <c r="AX171" s="125"/>
      <c r="AY171" s="125"/>
      <c r="AZ171" s="125"/>
      <c r="BA171" s="125"/>
      <c r="BB171" s="125"/>
      <c r="BC171" s="125"/>
      <c r="BD171" s="125"/>
      <c r="BE171" s="125"/>
      <c r="BF171" s="125"/>
      <c r="BG171" s="125"/>
      <c r="BH171" s="125"/>
      <c r="BI171" s="125"/>
      <c r="BJ171" s="125"/>
      <c r="BK171" s="125"/>
      <c r="BL171" s="125"/>
      <c r="BM171" s="125"/>
    </row>
    <row r="172" spans="1:65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5"/>
      <c r="AO172" s="125"/>
      <c r="AP172" s="125"/>
      <c r="AQ172" s="125"/>
      <c r="AR172" s="125"/>
      <c r="AS172" s="125"/>
      <c r="AT172" s="125"/>
      <c r="AU172" s="125"/>
      <c r="AV172" s="125"/>
      <c r="AW172" s="125"/>
      <c r="AX172" s="125"/>
      <c r="AY172" s="125"/>
      <c r="AZ172" s="125"/>
      <c r="BA172" s="125"/>
      <c r="BB172" s="125"/>
      <c r="BC172" s="125"/>
      <c r="BD172" s="125"/>
      <c r="BE172" s="125"/>
      <c r="BF172" s="125"/>
      <c r="BG172" s="125"/>
      <c r="BH172" s="125"/>
      <c r="BI172" s="125"/>
      <c r="BJ172" s="125"/>
      <c r="BK172" s="125"/>
      <c r="BL172" s="125"/>
      <c r="BM172" s="125"/>
    </row>
    <row r="173" spans="1:65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5"/>
      <c r="AO173" s="125"/>
      <c r="AP173" s="125"/>
      <c r="AQ173" s="125"/>
      <c r="AR173" s="125"/>
      <c r="AS173" s="125"/>
      <c r="AT173" s="125"/>
      <c r="AU173" s="125"/>
      <c r="AV173" s="125"/>
      <c r="AW173" s="125"/>
      <c r="AX173" s="125"/>
      <c r="AY173" s="125"/>
      <c r="AZ173" s="125"/>
      <c r="BA173" s="125"/>
      <c r="BB173" s="125"/>
      <c r="BC173" s="125"/>
      <c r="BD173" s="125"/>
      <c r="BE173" s="125"/>
      <c r="BF173" s="125"/>
      <c r="BG173" s="125"/>
      <c r="BH173" s="125"/>
      <c r="BI173" s="125"/>
      <c r="BJ173" s="125"/>
      <c r="BK173" s="125"/>
      <c r="BL173" s="125"/>
      <c r="BM173" s="125"/>
    </row>
    <row r="174" spans="1:65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25"/>
      <c r="AO174" s="125"/>
      <c r="AP174" s="125"/>
      <c r="AQ174" s="125"/>
      <c r="AR174" s="125"/>
      <c r="AS174" s="125"/>
      <c r="AT174" s="125"/>
      <c r="AU174" s="125"/>
      <c r="AV174" s="125"/>
      <c r="AW174" s="125"/>
      <c r="AX174" s="125"/>
      <c r="AY174" s="125"/>
      <c r="AZ174" s="125"/>
      <c r="BA174" s="125"/>
      <c r="BB174" s="125"/>
      <c r="BC174" s="125"/>
      <c r="BD174" s="125"/>
      <c r="BE174" s="125"/>
      <c r="BF174" s="125"/>
      <c r="BG174" s="125"/>
      <c r="BH174" s="125"/>
      <c r="BI174" s="125"/>
      <c r="BJ174" s="125"/>
      <c r="BK174" s="125"/>
      <c r="BL174" s="125"/>
      <c r="BM174" s="125"/>
    </row>
    <row r="175" spans="1:65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  <c r="AH175" s="125"/>
      <c r="AI175" s="125"/>
      <c r="AJ175" s="125"/>
      <c r="AK175" s="125"/>
      <c r="AL175" s="125"/>
      <c r="AM175" s="125"/>
      <c r="AN175" s="125"/>
      <c r="AO175" s="125"/>
      <c r="AP175" s="125"/>
      <c r="AQ175" s="125"/>
      <c r="AR175" s="125"/>
      <c r="AS175" s="125"/>
      <c r="AT175" s="125"/>
      <c r="AU175" s="125"/>
      <c r="AV175" s="125"/>
      <c r="AW175" s="125"/>
      <c r="AX175" s="125"/>
      <c r="AY175" s="125"/>
      <c r="AZ175" s="125"/>
      <c r="BA175" s="125"/>
      <c r="BB175" s="125"/>
      <c r="BC175" s="125"/>
      <c r="BD175" s="125"/>
      <c r="BE175" s="125"/>
      <c r="BF175" s="125"/>
      <c r="BG175" s="125"/>
      <c r="BH175" s="125"/>
      <c r="BI175" s="125"/>
      <c r="BJ175" s="125"/>
      <c r="BK175" s="125"/>
      <c r="BL175" s="125"/>
      <c r="BM175" s="125"/>
    </row>
    <row r="176" spans="1:65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  <c r="AX176" s="125"/>
      <c r="AY176" s="125"/>
      <c r="AZ176" s="125"/>
      <c r="BA176" s="125"/>
      <c r="BB176" s="125"/>
      <c r="BC176" s="125"/>
      <c r="BD176" s="125"/>
      <c r="BE176" s="125"/>
      <c r="BF176" s="125"/>
      <c r="BG176" s="125"/>
      <c r="BH176" s="125"/>
      <c r="BI176" s="125"/>
      <c r="BJ176" s="125"/>
      <c r="BK176" s="125"/>
      <c r="BL176" s="125"/>
      <c r="BM176" s="125"/>
    </row>
    <row r="177" spans="1:65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  <c r="AX177" s="125"/>
      <c r="AY177" s="125"/>
      <c r="AZ177" s="125"/>
      <c r="BA177" s="125"/>
      <c r="BB177" s="125"/>
      <c r="BC177" s="125"/>
      <c r="BD177" s="125"/>
      <c r="BE177" s="125"/>
      <c r="BF177" s="125"/>
      <c r="BG177" s="125"/>
      <c r="BH177" s="125"/>
      <c r="BI177" s="125"/>
      <c r="BJ177" s="125"/>
      <c r="BK177" s="125"/>
      <c r="BL177" s="125"/>
      <c r="BM177" s="125"/>
    </row>
    <row r="178" spans="1:65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25"/>
      <c r="AO178" s="125"/>
      <c r="AP178" s="125"/>
      <c r="AQ178" s="125"/>
      <c r="AR178" s="125"/>
      <c r="AS178" s="125"/>
      <c r="AT178" s="125"/>
      <c r="AU178" s="125"/>
      <c r="AV178" s="125"/>
      <c r="AW178" s="125"/>
      <c r="AX178" s="125"/>
      <c r="AY178" s="125"/>
      <c r="AZ178" s="125"/>
      <c r="BA178" s="125"/>
      <c r="BB178" s="125"/>
      <c r="BC178" s="125"/>
      <c r="BD178" s="125"/>
      <c r="BE178" s="125"/>
      <c r="BF178" s="125"/>
      <c r="BG178" s="125"/>
      <c r="BH178" s="125"/>
      <c r="BI178" s="125"/>
      <c r="BJ178" s="125"/>
      <c r="BK178" s="125"/>
      <c r="BL178" s="125"/>
      <c r="BM178" s="125"/>
    </row>
    <row r="179" spans="1:65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  <c r="AK179" s="125"/>
      <c r="AL179" s="125"/>
      <c r="AM179" s="125"/>
      <c r="AN179" s="125"/>
      <c r="AO179" s="125"/>
      <c r="AP179" s="125"/>
      <c r="AQ179" s="125"/>
      <c r="AR179" s="125"/>
      <c r="AS179" s="125"/>
      <c r="AT179" s="125"/>
      <c r="AU179" s="125"/>
      <c r="AV179" s="125"/>
      <c r="AW179" s="125"/>
      <c r="AX179" s="125"/>
      <c r="AY179" s="125"/>
      <c r="AZ179" s="125"/>
      <c r="BA179" s="125"/>
      <c r="BB179" s="125"/>
      <c r="BC179" s="125"/>
      <c r="BD179" s="125"/>
      <c r="BE179" s="125"/>
      <c r="BF179" s="125"/>
      <c r="BG179" s="125"/>
      <c r="BH179" s="125"/>
      <c r="BI179" s="125"/>
      <c r="BJ179" s="125"/>
      <c r="BK179" s="125"/>
      <c r="BL179" s="125"/>
      <c r="BM179" s="125"/>
    </row>
    <row r="180" spans="1:65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  <c r="AW180" s="125"/>
      <c r="AX180" s="125"/>
      <c r="AY180" s="125"/>
      <c r="AZ180" s="125"/>
      <c r="BA180" s="125"/>
      <c r="BB180" s="125"/>
      <c r="BC180" s="125"/>
      <c r="BD180" s="125"/>
      <c r="BE180" s="125"/>
      <c r="BF180" s="125"/>
      <c r="BG180" s="125"/>
      <c r="BH180" s="125"/>
      <c r="BI180" s="125"/>
      <c r="BJ180" s="125"/>
      <c r="BK180" s="125"/>
      <c r="BL180" s="125"/>
      <c r="BM180" s="125"/>
    </row>
    <row r="181" spans="1:65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  <c r="AW181" s="125"/>
      <c r="AX181" s="125"/>
      <c r="AY181" s="125"/>
      <c r="AZ181" s="125"/>
      <c r="BA181" s="125"/>
      <c r="BB181" s="125"/>
      <c r="BC181" s="125"/>
      <c r="BD181" s="125"/>
      <c r="BE181" s="125"/>
      <c r="BF181" s="125"/>
      <c r="BG181" s="125"/>
      <c r="BH181" s="125"/>
      <c r="BI181" s="125"/>
      <c r="BJ181" s="125"/>
      <c r="BK181" s="125"/>
      <c r="BL181" s="125"/>
      <c r="BM181" s="125"/>
    </row>
    <row r="182" spans="1:65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5"/>
      <c r="BD182" s="125"/>
      <c r="BE182" s="125"/>
      <c r="BF182" s="125"/>
      <c r="BG182" s="125"/>
      <c r="BH182" s="125"/>
      <c r="BI182" s="125"/>
      <c r="BJ182" s="125"/>
      <c r="BK182" s="125"/>
      <c r="BL182" s="125"/>
      <c r="BM182" s="125"/>
    </row>
    <row r="183" spans="1:65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  <c r="AX183" s="125"/>
      <c r="AY183" s="125"/>
      <c r="AZ183" s="125"/>
      <c r="BA183" s="125"/>
      <c r="BB183" s="125"/>
      <c r="BC183" s="125"/>
      <c r="BD183" s="125"/>
      <c r="BE183" s="125"/>
      <c r="BF183" s="125"/>
      <c r="BG183" s="125"/>
      <c r="BH183" s="125"/>
      <c r="BI183" s="125"/>
      <c r="BJ183" s="125"/>
      <c r="BK183" s="125"/>
      <c r="BL183" s="125"/>
      <c r="BM183" s="125"/>
    </row>
    <row r="184" spans="1:65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5"/>
      <c r="BD184" s="125"/>
      <c r="BE184" s="125"/>
      <c r="BF184" s="125"/>
      <c r="BG184" s="125"/>
      <c r="BH184" s="125"/>
      <c r="BI184" s="125"/>
      <c r="BJ184" s="125"/>
      <c r="BK184" s="125"/>
      <c r="BL184" s="125"/>
      <c r="BM184" s="125"/>
    </row>
    <row r="185" spans="1:65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5"/>
      <c r="BD185" s="125"/>
      <c r="BE185" s="125"/>
      <c r="BF185" s="125"/>
      <c r="BG185" s="125"/>
      <c r="BH185" s="125"/>
      <c r="BI185" s="125"/>
      <c r="BJ185" s="125"/>
      <c r="BK185" s="125"/>
      <c r="BL185" s="125"/>
      <c r="BM185" s="125"/>
    </row>
    <row r="186" spans="1:65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5"/>
      <c r="BD186" s="125"/>
      <c r="BE186" s="125"/>
      <c r="BF186" s="125"/>
      <c r="BG186" s="125"/>
      <c r="BH186" s="125"/>
      <c r="BI186" s="125"/>
      <c r="BJ186" s="125"/>
      <c r="BK186" s="125"/>
      <c r="BL186" s="125"/>
      <c r="BM186" s="125"/>
    </row>
    <row r="187" spans="1:65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  <c r="BC187" s="125"/>
      <c r="BD187" s="125"/>
      <c r="BE187" s="125"/>
      <c r="BF187" s="125"/>
      <c r="BG187" s="125"/>
      <c r="BH187" s="125"/>
      <c r="BI187" s="125"/>
      <c r="BJ187" s="125"/>
      <c r="BK187" s="125"/>
      <c r="BL187" s="125"/>
      <c r="BM187" s="125"/>
    </row>
    <row r="188" spans="1:65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  <c r="BF188" s="125"/>
      <c r="BG188" s="125"/>
      <c r="BH188" s="125"/>
      <c r="BI188" s="125"/>
      <c r="BJ188" s="125"/>
      <c r="BK188" s="125"/>
      <c r="BL188" s="125"/>
      <c r="BM188" s="125"/>
    </row>
    <row r="189" spans="1:65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  <c r="BC189" s="125"/>
      <c r="BD189" s="125"/>
      <c r="BE189" s="125"/>
      <c r="BF189" s="125"/>
      <c r="BG189" s="125"/>
      <c r="BH189" s="125"/>
      <c r="BI189" s="125"/>
      <c r="BJ189" s="125"/>
      <c r="BK189" s="125"/>
      <c r="BL189" s="125"/>
      <c r="BM189" s="125"/>
    </row>
    <row r="190" spans="1:65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  <c r="AX190" s="125"/>
      <c r="AY190" s="125"/>
      <c r="AZ190" s="125"/>
      <c r="BA190" s="125"/>
      <c r="BB190" s="125"/>
      <c r="BC190" s="125"/>
      <c r="BD190" s="125"/>
      <c r="BE190" s="125"/>
      <c r="BF190" s="125"/>
      <c r="BG190" s="125"/>
      <c r="BH190" s="125"/>
      <c r="BI190" s="125"/>
      <c r="BJ190" s="125"/>
      <c r="BK190" s="125"/>
      <c r="BL190" s="125"/>
      <c r="BM190" s="125"/>
    </row>
    <row r="191" spans="1:65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  <c r="AX191" s="125"/>
      <c r="AY191" s="125"/>
      <c r="AZ191" s="125"/>
      <c r="BA191" s="125"/>
      <c r="BB191" s="125"/>
      <c r="BC191" s="125"/>
      <c r="BD191" s="125"/>
      <c r="BE191" s="125"/>
      <c r="BF191" s="125"/>
      <c r="BG191" s="125"/>
      <c r="BH191" s="125"/>
      <c r="BI191" s="125"/>
      <c r="BJ191" s="125"/>
      <c r="BK191" s="125"/>
      <c r="BL191" s="125"/>
      <c r="BM191" s="125"/>
    </row>
    <row r="192" spans="1:65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  <c r="AX192" s="125"/>
      <c r="AY192" s="125"/>
      <c r="AZ192" s="125"/>
      <c r="BA192" s="125"/>
      <c r="BB192" s="125"/>
      <c r="BC192" s="125"/>
      <c r="BD192" s="125"/>
      <c r="BE192" s="125"/>
      <c r="BF192" s="125"/>
      <c r="BG192" s="125"/>
      <c r="BH192" s="125"/>
      <c r="BI192" s="125"/>
      <c r="BJ192" s="125"/>
      <c r="BK192" s="125"/>
      <c r="BL192" s="125"/>
      <c r="BM192" s="125"/>
    </row>
    <row r="193" spans="1:65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  <c r="AX193" s="125"/>
      <c r="AY193" s="125"/>
      <c r="AZ193" s="125"/>
      <c r="BA193" s="125"/>
      <c r="BB193" s="125"/>
      <c r="BC193" s="125"/>
      <c r="BD193" s="125"/>
      <c r="BE193" s="125"/>
      <c r="BF193" s="125"/>
      <c r="BG193" s="125"/>
      <c r="BH193" s="125"/>
      <c r="BI193" s="125"/>
      <c r="BJ193" s="125"/>
      <c r="BK193" s="125"/>
      <c r="BL193" s="125"/>
      <c r="BM193" s="125"/>
    </row>
    <row r="194" spans="1:65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  <c r="AX194" s="125"/>
      <c r="AY194" s="125"/>
      <c r="AZ194" s="125"/>
      <c r="BA194" s="125"/>
      <c r="BB194" s="125"/>
      <c r="BC194" s="125"/>
      <c r="BD194" s="125"/>
      <c r="BE194" s="125"/>
      <c r="BF194" s="125"/>
      <c r="BG194" s="125"/>
      <c r="BH194" s="125"/>
      <c r="BI194" s="125"/>
      <c r="BJ194" s="125"/>
      <c r="BK194" s="125"/>
      <c r="BL194" s="125"/>
      <c r="BM194" s="125"/>
    </row>
    <row r="195" spans="1:65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  <c r="AW195" s="125"/>
      <c r="AX195" s="125"/>
      <c r="AY195" s="125"/>
      <c r="AZ195" s="125"/>
      <c r="BA195" s="125"/>
      <c r="BB195" s="125"/>
      <c r="BC195" s="125"/>
      <c r="BD195" s="125"/>
      <c r="BE195" s="125"/>
      <c r="BF195" s="125"/>
      <c r="BG195" s="125"/>
      <c r="BH195" s="125"/>
      <c r="BI195" s="125"/>
      <c r="BJ195" s="125"/>
      <c r="BK195" s="125"/>
      <c r="BL195" s="125"/>
      <c r="BM195" s="125"/>
    </row>
    <row r="196" spans="1:65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  <c r="AW196" s="125"/>
      <c r="AX196" s="125"/>
      <c r="AY196" s="125"/>
      <c r="AZ196" s="125"/>
      <c r="BA196" s="125"/>
      <c r="BB196" s="125"/>
      <c r="BC196" s="125"/>
      <c r="BD196" s="125"/>
      <c r="BE196" s="125"/>
      <c r="BF196" s="125"/>
      <c r="BG196" s="125"/>
      <c r="BH196" s="125"/>
      <c r="BI196" s="125"/>
      <c r="BJ196" s="125"/>
      <c r="BK196" s="125"/>
      <c r="BL196" s="125"/>
      <c r="BM196" s="125"/>
    </row>
    <row r="197" spans="1:65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  <c r="AQ197" s="125"/>
      <c r="AR197" s="125"/>
      <c r="AS197" s="125"/>
      <c r="AT197" s="125"/>
      <c r="AU197" s="125"/>
      <c r="AV197" s="125"/>
      <c r="AW197" s="125"/>
      <c r="AX197" s="125"/>
      <c r="AY197" s="125"/>
      <c r="AZ197" s="125"/>
      <c r="BA197" s="125"/>
      <c r="BB197" s="125"/>
      <c r="BC197" s="125"/>
      <c r="BD197" s="125"/>
      <c r="BE197" s="125"/>
      <c r="BF197" s="125"/>
      <c r="BG197" s="125"/>
      <c r="BH197" s="125"/>
      <c r="BI197" s="125"/>
      <c r="BJ197" s="125"/>
      <c r="BK197" s="125"/>
      <c r="BL197" s="125"/>
      <c r="BM197" s="125"/>
    </row>
    <row r="198" spans="1:65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  <c r="AW198" s="125"/>
      <c r="AX198" s="125"/>
      <c r="AY198" s="125"/>
      <c r="AZ198" s="125"/>
      <c r="BA198" s="125"/>
      <c r="BB198" s="125"/>
      <c r="BC198" s="125"/>
      <c r="BD198" s="125"/>
      <c r="BE198" s="125"/>
      <c r="BF198" s="125"/>
      <c r="BG198" s="125"/>
      <c r="BH198" s="125"/>
      <c r="BI198" s="125"/>
      <c r="BJ198" s="125"/>
      <c r="BK198" s="125"/>
      <c r="BL198" s="125"/>
      <c r="BM198" s="125"/>
    </row>
    <row r="199" spans="1:65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5"/>
      <c r="AS199" s="125"/>
      <c r="AT199" s="125"/>
      <c r="AU199" s="125"/>
      <c r="AV199" s="125"/>
      <c r="AW199" s="125"/>
      <c r="AX199" s="125"/>
      <c r="AY199" s="125"/>
      <c r="AZ199" s="125"/>
      <c r="BA199" s="125"/>
      <c r="BB199" s="125"/>
      <c r="BC199" s="125"/>
      <c r="BD199" s="125"/>
      <c r="BE199" s="125"/>
      <c r="BF199" s="125"/>
      <c r="BG199" s="125"/>
      <c r="BH199" s="125"/>
      <c r="BI199" s="125"/>
      <c r="BJ199" s="125"/>
      <c r="BK199" s="125"/>
      <c r="BL199" s="125"/>
      <c r="BM199" s="125"/>
    </row>
    <row r="200" spans="1:65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  <c r="AX200" s="125"/>
      <c r="AY200" s="125"/>
      <c r="AZ200" s="125"/>
      <c r="BA200" s="125"/>
      <c r="BB200" s="125"/>
      <c r="BC200" s="125"/>
      <c r="BD200" s="125"/>
      <c r="BE200" s="125"/>
      <c r="BF200" s="125"/>
      <c r="BG200" s="125"/>
      <c r="BH200" s="125"/>
      <c r="BI200" s="125"/>
      <c r="BJ200" s="125"/>
      <c r="BK200" s="125"/>
      <c r="BL200" s="125"/>
      <c r="BM200" s="125"/>
    </row>
    <row r="201" spans="1:65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5"/>
      <c r="AO201" s="125"/>
      <c r="AP201" s="125"/>
      <c r="AQ201" s="125"/>
      <c r="AR201" s="125"/>
      <c r="AS201" s="125"/>
      <c r="AT201" s="125"/>
      <c r="AU201" s="125"/>
      <c r="AV201" s="125"/>
      <c r="AW201" s="125"/>
      <c r="AX201" s="125"/>
      <c r="AY201" s="125"/>
      <c r="AZ201" s="125"/>
      <c r="BA201" s="125"/>
      <c r="BB201" s="125"/>
      <c r="BC201" s="125"/>
      <c r="BD201" s="125"/>
      <c r="BE201" s="125"/>
      <c r="BF201" s="125"/>
      <c r="BG201" s="125"/>
      <c r="BH201" s="125"/>
      <c r="BI201" s="125"/>
      <c r="BJ201" s="125"/>
      <c r="BK201" s="125"/>
      <c r="BL201" s="125"/>
      <c r="BM201" s="125"/>
    </row>
    <row r="202" spans="1:65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5"/>
      <c r="AO202" s="125"/>
      <c r="AP202" s="125"/>
      <c r="AQ202" s="125"/>
      <c r="AR202" s="125"/>
      <c r="AS202" s="125"/>
      <c r="AT202" s="125"/>
      <c r="AU202" s="125"/>
      <c r="AV202" s="125"/>
      <c r="AW202" s="125"/>
      <c r="AX202" s="125"/>
      <c r="AY202" s="125"/>
      <c r="AZ202" s="125"/>
      <c r="BA202" s="125"/>
      <c r="BB202" s="125"/>
      <c r="BC202" s="125"/>
      <c r="BD202" s="125"/>
      <c r="BE202" s="125"/>
      <c r="BF202" s="125"/>
      <c r="BG202" s="125"/>
      <c r="BH202" s="125"/>
      <c r="BI202" s="125"/>
      <c r="BJ202" s="125"/>
      <c r="BK202" s="125"/>
      <c r="BL202" s="125"/>
      <c r="BM202" s="125"/>
    </row>
    <row r="203" spans="1:65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5"/>
      <c r="AO203" s="125"/>
      <c r="AP203" s="125"/>
      <c r="AQ203" s="125"/>
      <c r="AR203" s="125"/>
      <c r="AS203" s="125"/>
      <c r="AT203" s="125"/>
      <c r="AU203" s="125"/>
      <c r="AV203" s="125"/>
      <c r="AW203" s="125"/>
      <c r="AX203" s="125"/>
      <c r="AY203" s="125"/>
      <c r="AZ203" s="125"/>
      <c r="BA203" s="125"/>
      <c r="BB203" s="125"/>
      <c r="BC203" s="125"/>
      <c r="BD203" s="125"/>
      <c r="BE203" s="125"/>
      <c r="BF203" s="125"/>
      <c r="BG203" s="125"/>
      <c r="BH203" s="125"/>
      <c r="BI203" s="125"/>
      <c r="BJ203" s="125"/>
      <c r="BK203" s="125"/>
      <c r="BL203" s="125"/>
      <c r="BM203" s="125"/>
    </row>
    <row r="204" spans="1:65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5"/>
      <c r="AO204" s="125"/>
      <c r="AP204" s="125"/>
      <c r="AQ204" s="125"/>
      <c r="AR204" s="125"/>
      <c r="AS204" s="125"/>
      <c r="AT204" s="125"/>
      <c r="AU204" s="125"/>
      <c r="AV204" s="125"/>
      <c r="AW204" s="125"/>
      <c r="AX204" s="125"/>
      <c r="AY204" s="125"/>
      <c r="AZ204" s="125"/>
      <c r="BA204" s="125"/>
      <c r="BB204" s="125"/>
      <c r="BC204" s="125"/>
      <c r="BD204" s="125"/>
      <c r="BE204" s="125"/>
      <c r="BF204" s="125"/>
      <c r="BG204" s="125"/>
      <c r="BH204" s="125"/>
      <c r="BI204" s="125"/>
      <c r="BJ204" s="125"/>
      <c r="BK204" s="125"/>
      <c r="BL204" s="125"/>
      <c r="BM204" s="125"/>
    </row>
    <row r="205" spans="1:65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25"/>
      <c r="AO205" s="125"/>
      <c r="AP205" s="125"/>
      <c r="AQ205" s="125"/>
      <c r="AR205" s="125"/>
      <c r="AS205" s="125"/>
      <c r="AT205" s="125"/>
      <c r="AU205" s="125"/>
      <c r="AV205" s="125"/>
      <c r="AW205" s="125"/>
      <c r="AX205" s="125"/>
      <c r="AY205" s="125"/>
      <c r="AZ205" s="125"/>
      <c r="BA205" s="125"/>
      <c r="BB205" s="125"/>
      <c r="BC205" s="125"/>
      <c r="BD205" s="125"/>
      <c r="BE205" s="125"/>
      <c r="BF205" s="125"/>
      <c r="BG205" s="125"/>
      <c r="BH205" s="125"/>
      <c r="BI205" s="125"/>
      <c r="BJ205" s="125"/>
      <c r="BK205" s="125"/>
      <c r="BL205" s="125"/>
      <c r="BM205" s="125"/>
    </row>
    <row r="206" spans="1:65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25"/>
      <c r="AO206" s="125"/>
      <c r="AP206" s="125"/>
      <c r="AQ206" s="125"/>
      <c r="AR206" s="125"/>
      <c r="AS206" s="125"/>
      <c r="AT206" s="125"/>
      <c r="AU206" s="125"/>
      <c r="AV206" s="125"/>
      <c r="AW206" s="125"/>
      <c r="AX206" s="125"/>
      <c r="AY206" s="125"/>
      <c r="AZ206" s="125"/>
      <c r="BA206" s="125"/>
      <c r="BB206" s="125"/>
      <c r="BC206" s="125"/>
      <c r="BD206" s="125"/>
      <c r="BE206" s="125"/>
      <c r="BF206" s="125"/>
      <c r="BG206" s="125"/>
      <c r="BH206" s="125"/>
      <c r="BI206" s="125"/>
      <c r="BJ206" s="125"/>
      <c r="BK206" s="125"/>
      <c r="BL206" s="125"/>
      <c r="BM206" s="125"/>
    </row>
    <row r="207" spans="1:65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  <c r="AC207" s="125"/>
      <c r="AD207" s="125"/>
      <c r="AE207" s="125"/>
      <c r="AF207" s="125"/>
      <c r="AG207" s="125"/>
      <c r="AH207" s="125"/>
      <c r="AI207" s="125"/>
      <c r="AJ207" s="125"/>
      <c r="AK207" s="125"/>
      <c r="AL207" s="125"/>
      <c r="AM207" s="125"/>
      <c r="AN207" s="125"/>
      <c r="AO207" s="125"/>
      <c r="AP207" s="125"/>
      <c r="AQ207" s="125"/>
      <c r="AR207" s="125"/>
      <c r="AS207" s="125"/>
      <c r="AT207" s="125"/>
      <c r="AU207" s="125"/>
      <c r="AV207" s="125"/>
      <c r="AW207" s="125"/>
      <c r="AX207" s="125"/>
      <c r="AY207" s="125"/>
      <c r="AZ207" s="125"/>
      <c r="BA207" s="125"/>
      <c r="BB207" s="125"/>
      <c r="BC207" s="125"/>
      <c r="BD207" s="125"/>
      <c r="BE207" s="125"/>
      <c r="BF207" s="125"/>
      <c r="BG207" s="125"/>
      <c r="BH207" s="125"/>
      <c r="BI207" s="125"/>
      <c r="BJ207" s="125"/>
      <c r="BK207" s="125"/>
      <c r="BL207" s="125"/>
      <c r="BM207" s="125"/>
    </row>
    <row r="208" spans="1:65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  <c r="AH208" s="125"/>
      <c r="AI208" s="125"/>
      <c r="AJ208" s="125"/>
      <c r="AK208" s="125"/>
      <c r="AL208" s="125"/>
      <c r="AM208" s="125"/>
      <c r="AN208" s="125"/>
      <c r="AO208" s="125"/>
      <c r="AP208" s="125"/>
      <c r="AQ208" s="125"/>
      <c r="AR208" s="125"/>
      <c r="AS208" s="125"/>
      <c r="AT208" s="125"/>
      <c r="AU208" s="125"/>
      <c r="AV208" s="125"/>
      <c r="AW208" s="125"/>
      <c r="AX208" s="125"/>
      <c r="AY208" s="125"/>
      <c r="AZ208" s="125"/>
      <c r="BA208" s="125"/>
      <c r="BB208" s="125"/>
      <c r="BC208" s="125"/>
      <c r="BD208" s="125"/>
      <c r="BE208" s="125"/>
      <c r="BF208" s="125"/>
      <c r="BG208" s="125"/>
      <c r="BH208" s="125"/>
      <c r="BI208" s="125"/>
      <c r="BJ208" s="125"/>
      <c r="BK208" s="125"/>
      <c r="BL208" s="125"/>
      <c r="BM208" s="125"/>
    </row>
    <row r="209" spans="1:65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125"/>
      <c r="AQ209" s="125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125"/>
      <c r="BB209" s="125"/>
      <c r="BC209" s="125"/>
      <c r="BD209" s="125"/>
      <c r="BE209" s="125"/>
      <c r="BF209" s="125"/>
      <c r="BG209" s="125"/>
      <c r="BH209" s="125"/>
      <c r="BI209" s="125"/>
      <c r="BJ209" s="125"/>
      <c r="BK209" s="125"/>
      <c r="BL209" s="125"/>
      <c r="BM209" s="125"/>
    </row>
    <row r="210" spans="1:65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  <c r="AC210" s="125"/>
      <c r="AD210" s="125"/>
      <c r="AE210" s="125"/>
      <c r="AF210" s="125"/>
      <c r="AG210" s="125"/>
      <c r="AH210" s="125"/>
      <c r="AI210" s="125"/>
      <c r="AJ210" s="125"/>
      <c r="AK210" s="125"/>
      <c r="AL210" s="125"/>
      <c r="AM210" s="125"/>
      <c r="AN210" s="125"/>
      <c r="AO210" s="125"/>
      <c r="AP210" s="125"/>
      <c r="AQ210" s="125"/>
      <c r="AR210" s="125"/>
      <c r="AS210" s="125"/>
      <c r="AT210" s="125"/>
      <c r="AU210" s="125"/>
      <c r="AV210" s="125"/>
      <c r="AW210" s="125"/>
      <c r="AX210" s="125"/>
      <c r="AY210" s="125"/>
      <c r="AZ210" s="125"/>
      <c r="BA210" s="125"/>
      <c r="BB210" s="125"/>
      <c r="BC210" s="125"/>
      <c r="BD210" s="125"/>
      <c r="BE210" s="125"/>
      <c r="BF210" s="125"/>
      <c r="BG210" s="125"/>
      <c r="BH210" s="125"/>
      <c r="BI210" s="125"/>
      <c r="BJ210" s="125"/>
      <c r="BK210" s="125"/>
      <c r="BL210" s="125"/>
      <c r="BM210" s="125"/>
    </row>
    <row r="211" spans="1:65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N211" s="125"/>
      <c r="AO211" s="125"/>
      <c r="AP211" s="125"/>
      <c r="AQ211" s="125"/>
      <c r="AR211" s="125"/>
      <c r="AS211" s="125"/>
      <c r="AT211" s="125"/>
      <c r="AU211" s="125"/>
      <c r="AV211" s="125"/>
      <c r="AW211" s="125"/>
      <c r="AX211" s="125"/>
      <c r="AY211" s="125"/>
      <c r="AZ211" s="125"/>
      <c r="BA211" s="125"/>
      <c r="BB211" s="125"/>
      <c r="BC211" s="125"/>
      <c r="BD211" s="125"/>
      <c r="BE211" s="125"/>
      <c r="BF211" s="125"/>
      <c r="BG211" s="125"/>
      <c r="BH211" s="125"/>
      <c r="BI211" s="125"/>
      <c r="BJ211" s="125"/>
      <c r="BK211" s="125"/>
      <c r="BL211" s="125"/>
      <c r="BM211" s="125"/>
    </row>
    <row r="212" spans="1:65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  <c r="AK212" s="125"/>
      <c r="AL212" s="125"/>
      <c r="AM212" s="125"/>
      <c r="AN212" s="125"/>
      <c r="AO212" s="125"/>
      <c r="AP212" s="125"/>
      <c r="AQ212" s="125"/>
      <c r="AR212" s="125"/>
      <c r="AS212" s="125"/>
      <c r="AT212" s="125"/>
      <c r="AU212" s="125"/>
      <c r="AV212" s="125"/>
      <c r="AW212" s="125"/>
      <c r="AX212" s="125"/>
      <c r="AY212" s="125"/>
      <c r="AZ212" s="125"/>
      <c r="BA212" s="125"/>
      <c r="BB212" s="125"/>
      <c r="BC212" s="125"/>
      <c r="BD212" s="125"/>
      <c r="BE212" s="125"/>
      <c r="BF212" s="125"/>
      <c r="BG212" s="125"/>
      <c r="BH212" s="125"/>
      <c r="BI212" s="125"/>
      <c r="BJ212" s="125"/>
      <c r="BK212" s="125"/>
      <c r="BL212" s="125"/>
      <c r="BM212" s="125"/>
    </row>
    <row r="213" spans="1:65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  <c r="AC213" s="125"/>
      <c r="AD213" s="125"/>
      <c r="AE213" s="125"/>
      <c r="AF213" s="125"/>
      <c r="AG213" s="125"/>
      <c r="AH213" s="125"/>
      <c r="AI213" s="125"/>
      <c r="AJ213" s="125"/>
      <c r="AK213" s="125"/>
      <c r="AL213" s="125"/>
      <c r="AM213" s="125"/>
      <c r="AN213" s="125"/>
      <c r="AO213" s="125"/>
      <c r="AP213" s="125"/>
      <c r="AQ213" s="125"/>
      <c r="AR213" s="125"/>
      <c r="AS213" s="125"/>
      <c r="AT213" s="125"/>
      <c r="AU213" s="125"/>
      <c r="AV213" s="125"/>
      <c r="AW213" s="125"/>
      <c r="AX213" s="125"/>
      <c r="AY213" s="125"/>
      <c r="AZ213" s="125"/>
      <c r="BA213" s="125"/>
      <c r="BB213" s="125"/>
      <c r="BC213" s="125"/>
      <c r="BD213" s="125"/>
      <c r="BE213" s="125"/>
      <c r="BF213" s="125"/>
      <c r="BG213" s="125"/>
      <c r="BH213" s="125"/>
      <c r="BI213" s="125"/>
      <c r="BJ213" s="125"/>
      <c r="BK213" s="125"/>
      <c r="BL213" s="125"/>
      <c r="BM213" s="125"/>
    </row>
    <row r="214" spans="1:65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  <c r="AV214" s="125"/>
      <c r="AW214" s="125"/>
      <c r="AX214" s="125"/>
      <c r="AY214" s="125"/>
      <c r="AZ214" s="125"/>
      <c r="BA214" s="125"/>
      <c r="BB214" s="125"/>
      <c r="BC214" s="125"/>
      <c r="BD214" s="125"/>
      <c r="BE214" s="125"/>
      <c r="BF214" s="125"/>
      <c r="BG214" s="125"/>
      <c r="BH214" s="125"/>
      <c r="BI214" s="125"/>
      <c r="BJ214" s="125"/>
      <c r="BK214" s="125"/>
      <c r="BL214" s="125"/>
      <c r="BM214" s="125"/>
    </row>
    <row r="215" spans="1:65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  <c r="AC215" s="125"/>
      <c r="AD215" s="125"/>
      <c r="AE215" s="125"/>
      <c r="AF215" s="125"/>
      <c r="AG215" s="125"/>
      <c r="AH215" s="125"/>
      <c r="AI215" s="125"/>
      <c r="AJ215" s="125"/>
      <c r="AK215" s="125"/>
      <c r="AL215" s="125"/>
      <c r="AM215" s="125"/>
      <c r="AN215" s="125"/>
      <c r="AO215" s="125"/>
      <c r="AP215" s="125"/>
      <c r="AQ215" s="125"/>
      <c r="AR215" s="125"/>
      <c r="AS215" s="125"/>
      <c r="AT215" s="125"/>
      <c r="AU215" s="125"/>
      <c r="AV215" s="125"/>
      <c r="AW215" s="125"/>
      <c r="AX215" s="125"/>
      <c r="AY215" s="125"/>
      <c r="AZ215" s="125"/>
      <c r="BA215" s="125"/>
      <c r="BB215" s="125"/>
      <c r="BC215" s="125"/>
      <c r="BD215" s="125"/>
      <c r="BE215" s="125"/>
      <c r="BF215" s="125"/>
      <c r="BG215" s="125"/>
      <c r="BH215" s="125"/>
      <c r="BI215" s="125"/>
      <c r="BJ215" s="125"/>
      <c r="BK215" s="125"/>
      <c r="BL215" s="125"/>
      <c r="BM215" s="125"/>
    </row>
    <row r="216" spans="1:65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  <c r="AH216" s="125"/>
      <c r="AI216" s="125"/>
      <c r="AJ216" s="125"/>
      <c r="AK216" s="125"/>
      <c r="AL216" s="125"/>
      <c r="AM216" s="125"/>
      <c r="AN216" s="125"/>
      <c r="AO216" s="125"/>
      <c r="AP216" s="125"/>
      <c r="AQ216" s="125"/>
      <c r="AR216" s="125"/>
      <c r="AS216" s="125"/>
      <c r="AT216" s="125"/>
      <c r="AU216" s="125"/>
      <c r="AV216" s="125"/>
      <c r="AW216" s="125"/>
      <c r="AX216" s="125"/>
      <c r="AY216" s="125"/>
      <c r="AZ216" s="125"/>
      <c r="BA216" s="125"/>
      <c r="BB216" s="125"/>
      <c r="BC216" s="125"/>
      <c r="BD216" s="125"/>
      <c r="BE216" s="125"/>
      <c r="BF216" s="125"/>
      <c r="BG216" s="125"/>
      <c r="BH216" s="125"/>
      <c r="BI216" s="125"/>
      <c r="BJ216" s="125"/>
      <c r="BK216" s="125"/>
      <c r="BL216" s="125"/>
      <c r="BM216" s="125"/>
    </row>
    <row r="217" spans="1:65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  <c r="AD217" s="125"/>
      <c r="AE217" s="125"/>
      <c r="AF217" s="125"/>
      <c r="AG217" s="125"/>
      <c r="AH217" s="125"/>
      <c r="AI217" s="125"/>
      <c r="AJ217" s="125"/>
      <c r="AK217" s="125"/>
      <c r="AL217" s="125"/>
      <c r="AM217" s="125"/>
      <c r="AN217" s="125"/>
      <c r="AO217" s="125"/>
      <c r="AP217" s="125"/>
      <c r="AQ217" s="125"/>
      <c r="AR217" s="125"/>
      <c r="AS217" s="125"/>
      <c r="AT217" s="125"/>
      <c r="AU217" s="125"/>
      <c r="AV217" s="125"/>
      <c r="AW217" s="125"/>
      <c r="AX217" s="125"/>
      <c r="AY217" s="125"/>
      <c r="AZ217" s="125"/>
      <c r="BA217" s="125"/>
      <c r="BB217" s="125"/>
      <c r="BC217" s="125"/>
      <c r="BD217" s="125"/>
      <c r="BE217" s="125"/>
      <c r="BF217" s="125"/>
      <c r="BG217" s="125"/>
      <c r="BH217" s="125"/>
      <c r="BI217" s="125"/>
      <c r="BJ217" s="125"/>
      <c r="BK217" s="125"/>
      <c r="BL217" s="125"/>
      <c r="BM217" s="125"/>
    </row>
    <row r="218" spans="1:65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  <c r="AD218" s="125"/>
      <c r="AE218" s="125"/>
      <c r="AF218" s="125"/>
      <c r="AG218" s="125"/>
      <c r="AH218" s="125"/>
      <c r="AI218" s="125"/>
      <c r="AJ218" s="125"/>
      <c r="AK218" s="125"/>
      <c r="AL218" s="125"/>
      <c r="AM218" s="125"/>
      <c r="AN218" s="125"/>
      <c r="AO218" s="125"/>
      <c r="AP218" s="125"/>
      <c r="AQ218" s="125"/>
      <c r="AR218" s="125"/>
      <c r="AS218" s="125"/>
      <c r="AT218" s="125"/>
      <c r="AU218" s="125"/>
      <c r="AV218" s="125"/>
      <c r="AW218" s="125"/>
      <c r="AX218" s="125"/>
      <c r="AY218" s="125"/>
      <c r="AZ218" s="125"/>
      <c r="BA218" s="125"/>
      <c r="BB218" s="125"/>
      <c r="BC218" s="125"/>
      <c r="BD218" s="125"/>
      <c r="BE218" s="125"/>
      <c r="BF218" s="125"/>
      <c r="BG218" s="125"/>
      <c r="BH218" s="125"/>
      <c r="BI218" s="125"/>
      <c r="BJ218" s="125"/>
      <c r="BK218" s="125"/>
      <c r="BL218" s="125"/>
      <c r="BM218" s="125"/>
    </row>
    <row r="219" spans="1:65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  <c r="AD219" s="125"/>
      <c r="AE219" s="125"/>
      <c r="AF219" s="125"/>
      <c r="AG219" s="125"/>
      <c r="AH219" s="125"/>
      <c r="AI219" s="125"/>
      <c r="AJ219" s="125"/>
      <c r="AK219" s="125"/>
      <c r="AL219" s="125"/>
      <c r="AM219" s="125"/>
      <c r="AN219" s="125"/>
      <c r="AO219" s="125"/>
      <c r="AP219" s="125"/>
      <c r="AQ219" s="125"/>
      <c r="AR219" s="125"/>
      <c r="AS219" s="125"/>
      <c r="AT219" s="125"/>
      <c r="AU219" s="125"/>
      <c r="AV219" s="125"/>
      <c r="AW219" s="125"/>
      <c r="AX219" s="125"/>
      <c r="AY219" s="125"/>
      <c r="AZ219" s="125"/>
      <c r="BA219" s="125"/>
      <c r="BB219" s="125"/>
      <c r="BC219" s="125"/>
      <c r="BD219" s="125"/>
      <c r="BE219" s="125"/>
      <c r="BF219" s="125"/>
      <c r="BG219" s="125"/>
      <c r="BH219" s="125"/>
      <c r="BI219" s="125"/>
      <c r="BJ219" s="125"/>
      <c r="BK219" s="125"/>
      <c r="BL219" s="125"/>
      <c r="BM219" s="125"/>
    </row>
    <row r="220" spans="1:65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5"/>
      <c r="AT220" s="125"/>
      <c r="AU220" s="125"/>
      <c r="AV220" s="125"/>
      <c r="AW220" s="125"/>
      <c r="AX220" s="125"/>
      <c r="AY220" s="125"/>
      <c r="AZ220" s="125"/>
      <c r="BA220" s="125"/>
      <c r="BB220" s="125"/>
      <c r="BC220" s="125"/>
      <c r="BD220" s="125"/>
      <c r="BE220" s="125"/>
      <c r="BF220" s="125"/>
      <c r="BG220" s="125"/>
      <c r="BH220" s="125"/>
      <c r="BI220" s="125"/>
      <c r="BJ220" s="125"/>
      <c r="BK220" s="125"/>
      <c r="BL220" s="125"/>
      <c r="BM220" s="125"/>
    </row>
    <row r="221" spans="1:65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  <c r="AC221" s="125"/>
      <c r="AD221" s="125"/>
      <c r="AE221" s="125"/>
      <c r="AF221" s="125"/>
      <c r="AG221" s="125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  <c r="AX221" s="125"/>
      <c r="AY221" s="125"/>
      <c r="AZ221" s="125"/>
      <c r="BA221" s="125"/>
      <c r="BB221" s="125"/>
      <c r="BC221" s="125"/>
      <c r="BD221" s="125"/>
      <c r="BE221" s="125"/>
      <c r="BF221" s="125"/>
      <c r="BG221" s="125"/>
      <c r="BH221" s="125"/>
      <c r="BI221" s="125"/>
      <c r="BJ221" s="125"/>
      <c r="BK221" s="125"/>
      <c r="BL221" s="125"/>
      <c r="BM221" s="125"/>
    </row>
    <row r="222" spans="1:65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  <c r="AC222" s="125"/>
      <c r="AD222" s="125"/>
      <c r="AE222" s="125"/>
      <c r="AF222" s="125"/>
      <c r="AG222" s="125"/>
      <c r="AH222" s="125"/>
      <c r="AI222" s="125"/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  <c r="AX222" s="125"/>
      <c r="AY222" s="125"/>
      <c r="AZ222" s="125"/>
      <c r="BA222" s="125"/>
      <c r="BB222" s="125"/>
      <c r="BC222" s="125"/>
      <c r="BD222" s="125"/>
      <c r="BE222" s="125"/>
      <c r="BF222" s="125"/>
      <c r="BG222" s="125"/>
      <c r="BH222" s="125"/>
      <c r="BI222" s="125"/>
      <c r="BJ222" s="125"/>
      <c r="BK222" s="125"/>
      <c r="BL222" s="125"/>
      <c r="BM222" s="125"/>
    </row>
    <row r="223" spans="1:65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  <c r="AC223" s="125"/>
      <c r="AD223" s="125"/>
      <c r="AE223" s="125"/>
      <c r="AF223" s="125"/>
      <c r="AG223" s="125"/>
      <c r="AH223" s="125"/>
      <c r="AI223" s="125"/>
      <c r="AJ223" s="125"/>
      <c r="AK223" s="125"/>
      <c r="AL223" s="125"/>
      <c r="AM223" s="125"/>
      <c r="AN223" s="125"/>
      <c r="AO223" s="125"/>
      <c r="AP223" s="125"/>
      <c r="AQ223" s="125"/>
      <c r="AR223" s="125"/>
      <c r="AS223" s="125"/>
      <c r="AT223" s="125"/>
      <c r="AU223" s="125"/>
      <c r="AV223" s="125"/>
      <c r="AW223" s="125"/>
      <c r="AX223" s="125"/>
      <c r="AY223" s="125"/>
      <c r="AZ223" s="125"/>
      <c r="BA223" s="125"/>
      <c r="BB223" s="125"/>
      <c r="BC223" s="125"/>
      <c r="BD223" s="125"/>
      <c r="BE223" s="125"/>
      <c r="BF223" s="125"/>
      <c r="BG223" s="125"/>
      <c r="BH223" s="125"/>
      <c r="BI223" s="125"/>
      <c r="BJ223" s="125"/>
      <c r="BK223" s="125"/>
      <c r="BL223" s="125"/>
      <c r="BM223" s="125"/>
    </row>
    <row r="224" spans="1:65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  <c r="AC224" s="125"/>
      <c r="AD224" s="125"/>
      <c r="AE224" s="125"/>
      <c r="AF224" s="125"/>
      <c r="AG224" s="125"/>
      <c r="AH224" s="125"/>
      <c r="AI224" s="125"/>
      <c r="AJ224" s="125"/>
      <c r="AK224" s="125"/>
      <c r="AL224" s="125"/>
      <c r="AM224" s="125"/>
      <c r="AN224" s="125"/>
      <c r="AO224" s="125"/>
      <c r="AP224" s="125"/>
      <c r="AQ224" s="125"/>
      <c r="AR224" s="125"/>
      <c r="AS224" s="125"/>
      <c r="AT224" s="125"/>
      <c r="AU224" s="125"/>
      <c r="AV224" s="125"/>
      <c r="AW224" s="125"/>
      <c r="AX224" s="125"/>
      <c r="AY224" s="125"/>
      <c r="AZ224" s="125"/>
      <c r="BA224" s="125"/>
      <c r="BB224" s="125"/>
      <c r="BC224" s="125"/>
      <c r="BD224" s="125"/>
      <c r="BE224" s="125"/>
      <c r="BF224" s="125"/>
      <c r="BG224" s="125"/>
      <c r="BH224" s="125"/>
      <c r="BI224" s="125"/>
      <c r="BJ224" s="125"/>
      <c r="BK224" s="125"/>
      <c r="BL224" s="125"/>
      <c r="BM224" s="125"/>
    </row>
    <row r="225" spans="1:65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  <c r="AC225" s="125"/>
      <c r="AD225" s="125"/>
      <c r="AE225" s="125"/>
      <c r="AF225" s="125"/>
      <c r="AG225" s="125"/>
      <c r="AH225" s="125"/>
      <c r="AI225" s="125"/>
      <c r="AJ225" s="125"/>
      <c r="AK225" s="125"/>
      <c r="AL225" s="125"/>
      <c r="AM225" s="125"/>
      <c r="AN225" s="125"/>
      <c r="AO225" s="125"/>
      <c r="AP225" s="125"/>
      <c r="AQ225" s="125"/>
      <c r="AR225" s="125"/>
      <c r="AS225" s="125"/>
      <c r="AT225" s="125"/>
      <c r="AU225" s="125"/>
      <c r="AV225" s="125"/>
      <c r="AW225" s="125"/>
      <c r="AX225" s="125"/>
      <c r="AY225" s="125"/>
      <c r="AZ225" s="125"/>
      <c r="BA225" s="125"/>
      <c r="BB225" s="125"/>
      <c r="BC225" s="125"/>
      <c r="BD225" s="125"/>
      <c r="BE225" s="125"/>
      <c r="BF225" s="125"/>
      <c r="BG225" s="125"/>
      <c r="BH225" s="125"/>
      <c r="BI225" s="125"/>
      <c r="BJ225" s="125"/>
      <c r="BK225" s="125"/>
      <c r="BL225" s="125"/>
      <c r="BM225" s="125"/>
    </row>
    <row r="226" spans="1:65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  <c r="AC226" s="125"/>
      <c r="AD226" s="125"/>
      <c r="AE226" s="125"/>
      <c r="AF226" s="125"/>
      <c r="AG226" s="125"/>
      <c r="AH226" s="125"/>
      <c r="AI226" s="125"/>
      <c r="AJ226" s="125"/>
      <c r="AK226" s="125"/>
      <c r="AL226" s="125"/>
      <c r="AM226" s="125"/>
      <c r="AN226" s="125"/>
      <c r="AO226" s="125"/>
      <c r="AP226" s="125"/>
      <c r="AQ226" s="125"/>
      <c r="AR226" s="125"/>
      <c r="AS226" s="125"/>
      <c r="AT226" s="125"/>
      <c r="AU226" s="125"/>
      <c r="AV226" s="125"/>
      <c r="AW226" s="125"/>
      <c r="AX226" s="125"/>
      <c r="AY226" s="125"/>
      <c r="AZ226" s="125"/>
      <c r="BA226" s="125"/>
      <c r="BB226" s="125"/>
      <c r="BC226" s="125"/>
      <c r="BD226" s="125"/>
      <c r="BE226" s="125"/>
      <c r="BF226" s="125"/>
      <c r="BG226" s="125"/>
      <c r="BH226" s="125"/>
      <c r="BI226" s="125"/>
      <c r="BJ226" s="125"/>
      <c r="BK226" s="125"/>
      <c r="BL226" s="125"/>
      <c r="BM226" s="125"/>
    </row>
    <row r="227" spans="1:65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  <c r="AC227" s="125"/>
      <c r="AD227" s="125"/>
      <c r="AE227" s="125"/>
      <c r="AF227" s="125"/>
      <c r="AG227" s="125"/>
      <c r="AH227" s="125"/>
      <c r="AI227" s="125"/>
      <c r="AJ227" s="125"/>
      <c r="AK227" s="125"/>
      <c r="AL227" s="125"/>
      <c r="AM227" s="125"/>
      <c r="AN227" s="125"/>
      <c r="AO227" s="125"/>
      <c r="AP227" s="125"/>
      <c r="AQ227" s="125"/>
      <c r="AR227" s="125"/>
      <c r="AS227" s="125"/>
      <c r="AT227" s="125"/>
      <c r="AU227" s="125"/>
      <c r="AV227" s="125"/>
      <c r="AW227" s="125"/>
      <c r="AX227" s="125"/>
      <c r="AY227" s="125"/>
      <c r="AZ227" s="125"/>
      <c r="BA227" s="125"/>
      <c r="BB227" s="125"/>
      <c r="BC227" s="125"/>
      <c r="BD227" s="125"/>
      <c r="BE227" s="125"/>
      <c r="BF227" s="125"/>
      <c r="BG227" s="125"/>
      <c r="BH227" s="125"/>
      <c r="BI227" s="125"/>
      <c r="BJ227" s="125"/>
      <c r="BK227" s="125"/>
      <c r="BL227" s="125"/>
      <c r="BM227" s="125"/>
    </row>
    <row r="228" spans="1:65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5"/>
      <c r="AD228" s="125"/>
      <c r="AE228" s="125"/>
      <c r="AF228" s="125"/>
      <c r="AG228" s="125"/>
      <c r="AH228" s="125"/>
      <c r="AI228" s="125"/>
      <c r="AJ228" s="125"/>
      <c r="AK228" s="125"/>
      <c r="AL228" s="125"/>
      <c r="AM228" s="125"/>
      <c r="AN228" s="125"/>
      <c r="AO228" s="125"/>
      <c r="AP228" s="125"/>
      <c r="AQ228" s="125"/>
      <c r="AR228" s="125"/>
      <c r="AS228" s="125"/>
      <c r="AT228" s="125"/>
      <c r="AU228" s="125"/>
      <c r="AV228" s="125"/>
      <c r="AW228" s="125"/>
      <c r="AX228" s="125"/>
      <c r="AY228" s="125"/>
      <c r="AZ228" s="125"/>
      <c r="BA228" s="125"/>
      <c r="BB228" s="125"/>
      <c r="BC228" s="125"/>
      <c r="BD228" s="125"/>
      <c r="BE228" s="125"/>
      <c r="BF228" s="125"/>
      <c r="BG228" s="125"/>
      <c r="BH228" s="125"/>
      <c r="BI228" s="125"/>
      <c r="BJ228" s="125"/>
      <c r="BK228" s="125"/>
      <c r="BL228" s="125"/>
      <c r="BM228" s="125"/>
    </row>
    <row r="229" spans="1:65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  <c r="AC229" s="125"/>
      <c r="AD229" s="125"/>
      <c r="AE229" s="125"/>
      <c r="AF229" s="125"/>
      <c r="AG229" s="125"/>
      <c r="AH229" s="125"/>
      <c r="AI229" s="125"/>
      <c r="AJ229" s="125"/>
      <c r="AK229" s="125"/>
      <c r="AL229" s="125"/>
      <c r="AM229" s="125"/>
      <c r="AN229" s="125"/>
      <c r="AO229" s="125"/>
      <c r="AP229" s="125"/>
      <c r="AQ229" s="125"/>
      <c r="AR229" s="125"/>
      <c r="AS229" s="125"/>
      <c r="AT229" s="125"/>
      <c r="AU229" s="125"/>
      <c r="AV229" s="125"/>
      <c r="AW229" s="125"/>
      <c r="AX229" s="125"/>
      <c r="AY229" s="125"/>
      <c r="AZ229" s="125"/>
      <c r="BA229" s="125"/>
      <c r="BB229" s="125"/>
      <c r="BC229" s="125"/>
      <c r="BD229" s="125"/>
      <c r="BE229" s="125"/>
      <c r="BF229" s="125"/>
      <c r="BG229" s="125"/>
      <c r="BH229" s="125"/>
      <c r="BI229" s="125"/>
      <c r="BJ229" s="125"/>
      <c r="BK229" s="125"/>
      <c r="BL229" s="125"/>
      <c r="BM229" s="125"/>
    </row>
    <row r="230" spans="1:65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  <c r="AC230" s="125"/>
      <c r="AD230" s="125"/>
      <c r="AE230" s="125"/>
      <c r="AF230" s="125"/>
      <c r="AG230" s="125"/>
      <c r="AH230" s="125"/>
      <c r="AI230" s="125"/>
      <c r="AJ230" s="125"/>
      <c r="AK230" s="125"/>
      <c r="AL230" s="125"/>
      <c r="AM230" s="125"/>
      <c r="AN230" s="125"/>
      <c r="AO230" s="125"/>
      <c r="AP230" s="125"/>
      <c r="AQ230" s="125"/>
      <c r="AR230" s="125"/>
      <c r="AS230" s="125"/>
      <c r="AT230" s="125"/>
      <c r="AU230" s="125"/>
      <c r="AV230" s="125"/>
      <c r="AW230" s="125"/>
      <c r="AX230" s="125"/>
      <c r="AY230" s="125"/>
      <c r="AZ230" s="125"/>
      <c r="BA230" s="125"/>
      <c r="BB230" s="125"/>
      <c r="BC230" s="125"/>
      <c r="BD230" s="125"/>
      <c r="BE230" s="125"/>
      <c r="BF230" s="125"/>
      <c r="BG230" s="125"/>
      <c r="BH230" s="125"/>
      <c r="BI230" s="125"/>
      <c r="BJ230" s="125"/>
      <c r="BK230" s="125"/>
      <c r="BL230" s="125"/>
      <c r="BM230" s="125"/>
    </row>
    <row r="231" spans="1:65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  <c r="AC231" s="125"/>
      <c r="AD231" s="125"/>
      <c r="AE231" s="125"/>
      <c r="AF231" s="125"/>
      <c r="AG231" s="125"/>
      <c r="AH231" s="125"/>
      <c r="AI231" s="125"/>
      <c r="AJ231" s="125"/>
      <c r="AK231" s="125"/>
      <c r="AL231" s="125"/>
      <c r="AM231" s="125"/>
      <c r="AN231" s="125"/>
      <c r="AO231" s="125"/>
      <c r="AP231" s="125"/>
      <c r="AQ231" s="125"/>
      <c r="AR231" s="125"/>
      <c r="AS231" s="125"/>
      <c r="AT231" s="125"/>
      <c r="AU231" s="125"/>
      <c r="AV231" s="125"/>
      <c r="AW231" s="125"/>
      <c r="AX231" s="125"/>
      <c r="AY231" s="125"/>
      <c r="AZ231" s="125"/>
      <c r="BA231" s="125"/>
      <c r="BB231" s="125"/>
      <c r="BC231" s="125"/>
      <c r="BD231" s="125"/>
      <c r="BE231" s="125"/>
      <c r="BF231" s="125"/>
      <c r="BG231" s="125"/>
      <c r="BH231" s="125"/>
      <c r="BI231" s="125"/>
      <c r="BJ231" s="125"/>
      <c r="BK231" s="125"/>
      <c r="BL231" s="125"/>
      <c r="BM231" s="125"/>
    </row>
    <row r="232" spans="1:65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5"/>
      <c r="AD232" s="125"/>
      <c r="AE232" s="125"/>
      <c r="AF232" s="125"/>
      <c r="AG232" s="125"/>
      <c r="AH232" s="125"/>
      <c r="AI232" s="125"/>
      <c r="AJ232" s="125"/>
      <c r="AK232" s="125"/>
      <c r="AL232" s="125"/>
      <c r="AM232" s="125"/>
      <c r="AN232" s="125"/>
      <c r="AO232" s="125"/>
      <c r="AP232" s="125"/>
      <c r="AQ232" s="125"/>
      <c r="AR232" s="125"/>
      <c r="AS232" s="125"/>
      <c r="AT232" s="125"/>
      <c r="AU232" s="125"/>
      <c r="AV232" s="125"/>
      <c r="AW232" s="125"/>
      <c r="AX232" s="125"/>
      <c r="AY232" s="125"/>
      <c r="AZ232" s="125"/>
      <c r="BA232" s="125"/>
      <c r="BB232" s="125"/>
      <c r="BC232" s="125"/>
      <c r="BD232" s="125"/>
      <c r="BE232" s="125"/>
      <c r="BF232" s="125"/>
      <c r="BG232" s="125"/>
      <c r="BH232" s="125"/>
      <c r="BI232" s="125"/>
      <c r="BJ232" s="125"/>
      <c r="BK232" s="125"/>
      <c r="BL232" s="125"/>
      <c r="BM232" s="125"/>
    </row>
    <row r="233" spans="1:65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  <c r="AC233" s="125"/>
      <c r="AD233" s="125"/>
      <c r="AE233" s="125"/>
      <c r="AF233" s="125"/>
      <c r="AG233" s="125"/>
      <c r="AH233" s="125"/>
      <c r="AI233" s="125"/>
      <c r="AJ233" s="125"/>
      <c r="AK233" s="125"/>
      <c r="AL233" s="125"/>
      <c r="AM233" s="125"/>
      <c r="AN233" s="125"/>
      <c r="AO233" s="125"/>
      <c r="AP233" s="125"/>
      <c r="AQ233" s="125"/>
      <c r="AR233" s="125"/>
      <c r="AS233" s="125"/>
      <c r="AT233" s="125"/>
      <c r="AU233" s="125"/>
      <c r="AV233" s="125"/>
      <c r="AW233" s="125"/>
      <c r="AX233" s="125"/>
      <c r="AY233" s="125"/>
      <c r="AZ233" s="125"/>
      <c r="BA233" s="125"/>
      <c r="BB233" s="125"/>
      <c r="BC233" s="125"/>
      <c r="BD233" s="125"/>
      <c r="BE233" s="125"/>
      <c r="BF233" s="125"/>
      <c r="BG233" s="125"/>
      <c r="BH233" s="125"/>
      <c r="BI233" s="125"/>
      <c r="BJ233" s="125"/>
      <c r="BK233" s="125"/>
      <c r="BL233" s="125"/>
      <c r="BM233" s="125"/>
    </row>
    <row r="234" spans="1:65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5"/>
      <c r="AE234" s="125"/>
      <c r="AF234" s="125"/>
      <c r="AG234" s="125"/>
      <c r="AH234" s="125"/>
      <c r="AI234" s="125"/>
      <c r="AJ234" s="125"/>
      <c r="AK234" s="125"/>
      <c r="AL234" s="125"/>
      <c r="AM234" s="125"/>
      <c r="AN234" s="125"/>
      <c r="AO234" s="125"/>
      <c r="AP234" s="125"/>
      <c r="AQ234" s="125"/>
      <c r="AR234" s="125"/>
      <c r="AS234" s="125"/>
      <c r="AT234" s="125"/>
      <c r="AU234" s="125"/>
      <c r="AV234" s="125"/>
      <c r="AW234" s="125"/>
      <c r="AX234" s="125"/>
      <c r="AY234" s="125"/>
      <c r="AZ234" s="125"/>
      <c r="BA234" s="125"/>
      <c r="BB234" s="125"/>
      <c r="BC234" s="125"/>
      <c r="BD234" s="125"/>
      <c r="BE234" s="125"/>
      <c r="BF234" s="125"/>
      <c r="BG234" s="125"/>
      <c r="BH234" s="125"/>
      <c r="BI234" s="125"/>
      <c r="BJ234" s="125"/>
      <c r="BK234" s="125"/>
      <c r="BL234" s="125"/>
      <c r="BM234" s="125"/>
    </row>
    <row r="235" spans="1:65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5"/>
      <c r="AG235" s="125"/>
      <c r="AH235" s="125"/>
      <c r="AI235" s="125"/>
      <c r="AJ235" s="125"/>
      <c r="AK235" s="125"/>
      <c r="AL235" s="125"/>
      <c r="AM235" s="125"/>
      <c r="AN235" s="125"/>
      <c r="AO235" s="125"/>
      <c r="AP235" s="125"/>
      <c r="AQ235" s="125"/>
      <c r="AR235" s="125"/>
      <c r="AS235" s="125"/>
      <c r="AT235" s="125"/>
      <c r="AU235" s="125"/>
      <c r="AV235" s="125"/>
      <c r="AW235" s="125"/>
      <c r="AX235" s="125"/>
      <c r="AY235" s="125"/>
      <c r="AZ235" s="125"/>
      <c r="BA235" s="125"/>
      <c r="BB235" s="125"/>
      <c r="BC235" s="125"/>
      <c r="BD235" s="125"/>
      <c r="BE235" s="125"/>
      <c r="BF235" s="125"/>
      <c r="BG235" s="125"/>
      <c r="BH235" s="125"/>
      <c r="BI235" s="125"/>
      <c r="BJ235" s="125"/>
      <c r="BK235" s="125"/>
      <c r="BL235" s="125"/>
      <c r="BM235" s="125"/>
    </row>
    <row r="236" spans="1:65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D236" s="125"/>
      <c r="AE236" s="125"/>
      <c r="AF236" s="125"/>
      <c r="AG236" s="125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25"/>
      <c r="AS236" s="125"/>
      <c r="AT236" s="125"/>
      <c r="AU236" s="125"/>
      <c r="AV236" s="125"/>
      <c r="AW236" s="125"/>
      <c r="AX236" s="125"/>
      <c r="AY236" s="125"/>
      <c r="AZ236" s="125"/>
      <c r="BA236" s="125"/>
      <c r="BB236" s="125"/>
      <c r="BC236" s="125"/>
      <c r="BD236" s="125"/>
      <c r="BE236" s="125"/>
      <c r="BF236" s="125"/>
      <c r="BG236" s="125"/>
      <c r="BH236" s="125"/>
      <c r="BI236" s="125"/>
      <c r="BJ236" s="125"/>
      <c r="BK236" s="125"/>
      <c r="BL236" s="125"/>
      <c r="BM236" s="125"/>
    </row>
    <row r="237" spans="1:65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  <c r="AC237" s="125"/>
      <c r="AD237" s="125"/>
      <c r="AE237" s="125"/>
      <c r="AF237" s="125"/>
      <c r="AG237" s="125"/>
      <c r="AH237" s="125"/>
      <c r="AI237" s="125"/>
      <c r="AJ237" s="125"/>
      <c r="AK237" s="125"/>
      <c r="AL237" s="125"/>
      <c r="AM237" s="125"/>
      <c r="AN237" s="125"/>
      <c r="AO237" s="125"/>
      <c r="AP237" s="125"/>
      <c r="AQ237" s="125"/>
      <c r="AR237" s="125"/>
      <c r="AS237" s="125"/>
      <c r="AT237" s="125"/>
      <c r="AU237" s="125"/>
      <c r="AV237" s="125"/>
      <c r="AW237" s="125"/>
      <c r="AX237" s="125"/>
      <c r="AY237" s="125"/>
      <c r="AZ237" s="125"/>
      <c r="BA237" s="125"/>
      <c r="BB237" s="125"/>
      <c r="BC237" s="125"/>
      <c r="BD237" s="125"/>
      <c r="BE237" s="125"/>
      <c r="BF237" s="125"/>
      <c r="BG237" s="125"/>
      <c r="BH237" s="125"/>
      <c r="BI237" s="125"/>
      <c r="BJ237" s="125"/>
      <c r="BK237" s="125"/>
      <c r="BL237" s="125"/>
      <c r="BM237" s="125"/>
    </row>
    <row r="238" spans="1:65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125"/>
      <c r="AH238" s="125"/>
      <c r="AI238" s="125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  <c r="AV238" s="125"/>
      <c r="AW238" s="125"/>
      <c r="AX238" s="125"/>
      <c r="AY238" s="125"/>
      <c r="AZ238" s="125"/>
      <c r="BA238" s="125"/>
      <c r="BB238" s="125"/>
      <c r="BC238" s="125"/>
      <c r="BD238" s="125"/>
      <c r="BE238" s="125"/>
      <c r="BF238" s="125"/>
      <c r="BG238" s="125"/>
      <c r="BH238" s="125"/>
      <c r="BI238" s="125"/>
      <c r="BJ238" s="125"/>
      <c r="BK238" s="125"/>
      <c r="BL238" s="125"/>
      <c r="BM238" s="125"/>
    </row>
    <row r="239" spans="1:65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  <c r="AC239" s="125"/>
      <c r="AD239" s="125"/>
      <c r="AE239" s="125"/>
      <c r="AF239" s="125"/>
      <c r="AG239" s="125"/>
      <c r="AH239" s="125"/>
      <c r="AI239" s="125"/>
      <c r="AJ239" s="125"/>
      <c r="AK239" s="125"/>
      <c r="AL239" s="125"/>
      <c r="AM239" s="125"/>
      <c r="AN239" s="125"/>
      <c r="AO239" s="125"/>
      <c r="AP239" s="125"/>
      <c r="AQ239" s="125"/>
      <c r="AR239" s="125"/>
      <c r="AS239" s="125"/>
      <c r="AT239" s="125"/>
      <c r="AU239" s="125"/>
      <c r="AV239" s="125"/>
      <c r="AW239" s="125"/>
      <c r="AX239" s="125"/>
      <c r="AY239" s="125"/>
      <c r="AZ239" s="125"/>
      <c r="BA239" s="125"/>
      <c r="BB239" s="125"/>
      <c r="BC239" s="125"/>
      <c r="BD239" s="125"/>
      <c r="BE239" s="125"/>
      <c r="BF239" s="125"/>
      <c r="BG239" s="125"/>
      <c r="BH239" s="125"/>
      <c r="BI239" s="125"/>
      <c r="BJ239" s="125"/>
      <c r="BK239" s="125"/>
      <c r="BL239" s="125"/>
      <c r="BM239" s="125"/>
    </row>
    <row r="240" spans="1:65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  <c r="AC240" s="125"/>
      <c r="AD240" s="125"/>
      <c r="AE240" s="125"/>
      <c r="AF240" s="125"/>
      <c r="AG240" s="125"/>
      <c r="AH240" s="125"/>
      <c r="AI240" s="125"/>
      <c r="AJ240" s="125"/>
      <c r="AK240" s="125"/>
      <c r="AL240" s="125"/>
      <c r="AM240" s="125"/>
      <c r="AN240" s="125"/>
      <c r="AO240" s="125"/>
      <c r="AP240" s="125"/>
      <c r="AQ240" s="125"/>
      <c r="AR240" s="125"/>
      <c r="AS240" s="125"/>
      <c r="AT240" s="125"/>
      <c r="AU240" s="125"/>
      <c r="AV240" s="125"/>
      <c r="AW240" s="125"/>
      <c r="AX240" s="125"/>
      <c r="AY240" s="125"/>
      <c r="AZ240" s="125"/>
      <c r="BA240" s="125"/>
      <c r="BB240" s="125"/>
      <c r="BC240" s="125"/>
      <c r="BD240" s="125"/>
      <c r="BE240" s="125"/>
      <c r="BF240" s="125"/>
      <c r="BG240" s="125"/>
      <c r="BH240" s="125"/>
      <c r="BI240" s="125"/>
      <c r="BJ240" s="125"/>
      <c r="BK240" s="125"/>
      <c r="BL240" s="125"/>
      <c r="BM240" s="125"/>
    </row>
    <row r="241" spans="1:65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  <c r="AD241" s="125"/>
      <c r="AE241" s="125"/>
      <c r="AF241" s="125"/>
      <c r="AG241" s="125"/>
      <c r="AH241" s="125"/>
      <c r="AI241" s="125"/>
      <c r="AJ241" s="125"/>
      <c r="AK241" s="125"/>
      <c r="AL241" s="125"/>
      <c r="AM241" s="125"/>
      <c r="AN241" s="125"/>
      <c r="AO241" s="125"/>
      <c r="AP241" s="125"/>
      <c r="AQ241" s="125"/>
      <c r="AR241" s="125"/>
      <c r="AS241" s="125"/>
      <c r="AT241" s="125"/>
      <c r="AU241" s="125"/>
      <c r="AV241" s="125"/>
      <c r="AW241" s="125"/>
      <c r="AX241" s="125"/>
      <c r="AY241" s="125"/>
      <c r="AZ241" s="125"/>
      <c r="BA241" s="125"/>
      <c r="BB241" s="125"/>
      <c r="BC241" s="125"/>
      <c r="BD241" s="125"/>
      <c r="BE241" s="125"/>
      <c r="BF241" s="125"/>
      <c r="BG241" s="125"/>
      <c r="BH241" s="125"/>
      <c r="BI241" s="125"/>
      <c r="BJ241" s="125"/>
      <c r="BK241" s="125"/>
      <c r="BL241" s="125"/>
      <c r="BM241" s="125"/>
    </row>
    <row r="242" spans="1:65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  <c r="AC242" s="125"/>
      <c r="AD242" s="125"/>
      <c r="AE242" s="125"/>
      <c r="AF242" s="125"/>
      <c r="AG242" s="125"/>
      <c r="AH242" s="125"/>
      <c r="AI242" s="125"/>
      <c r="AJ242" s="125"/>
      <c r="AK242" s="125"/>
      <c r="AL242" s="125"/>
      <c r="AM242" s="125"/>
      <c r="AN242" s="125"/>
      <c r="AO242" s="125"/>
      <c r="AP242" s="125"/>
      <c r="AQ242" s="125"/>
      <c r="AR242" s="125"/>
      <c r="AS242" s="125"/>
      <c r="AT242" s="125"/>
      <c r="AU242" s="125"/>
      <c r="AV242" s="125"/>
      <c r="AW242" s="125"/>
      <c r="AX242" s="125"/>
      <c r="AY242" s="125"/>
      <c r="AZ242" s="125"/>
      <c r="BA242" s="125"/>
      <c r="BB242" s="125"/>
      <c r="BC242" s="125"/>
      <c r="BD242" s="125"/>
      <c r="BE242" s="125"/>
      <c r="BF242" s="125"/>
      <c r="BG242" s="125"/>
      <c r="BH242" s="125"/>
      <c r="BI242" s="125"/>
      <c r="BJ242" s="125"/>
      <c r="BK242" s="125"/>
      <c r="BL242" s="125"/>
      <c r="BM242" s="125"/>
    </row>
    <row r="243" spans="1:65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  <c r="AC243" s="125"/>
      <c r="AD243" s="125"/>
      <c r="AE243" s="125"/>
      <c r="AF243" s="125"/>
      <c r="AG243" s="125"/>
      <c r="AH243" s="125"/>
      <c r="AI243" s="125"/>
      <c r="AJ243" s="125"/>
      <c r="AK243" s="125"/>
      <c r="AL243" s="125"/>
      <c r="AM243" s="125"/>
      <c r="AN243" s="125"/>
      <c r="AO243" s="125"/>
      <c r="AP243" s="125"/>
      <c r="AQ243" s="125"/>
      <c r="AR243" s="125"/>
      <c r="AS243" s="125"/>
      <c r="AT243" s="125"/>
      <c r="AU243" s="125"/>
      <c r="AV243" s="125"/>
      <c r="AW243" s="125"/>
      <c r="AX243" s="125"/>
      <c r="AY243" s="125"/>
      <c r="AZ243" s="125"/>
      <c r="BA243" s="125"/>
      <c r="BB243" s="125"/>
      <c r="BC243" s="125"/>
      <c r="BD243" s="125"/>
      <c r="BE243" s="125"/>
      <c r="BF243" s="125"/>
      <c r="BG243" s="125"/>
      <c r="BH243" s="125"/>
      <c r="BI243" s="125"/>
      <c r="BJ243" s="125"/>
      <c r="BK243" s="125"/>
      <c r="BL243" s="125"/>
      <c r="BM243" s="125"/>
    </row>
    <row r="244" spans="1:65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5"/>
      <c r="AT244" s="125"/>
      <c r="AU244" s="125"/>
      <c r="AV244" s="125"/>
      <c r="AW244" s="125"/>
      <c r="AX244" s="125"/>
      <c r="AY244" s="125"/>
      <c r="AZ244" s="125"/>
      <c r="BA244" s="125"/>
      <c r="BB244" s="125"/>
      <c r="BC244" s="125"/>
      <c r="BD244" s="125"/>
      <c r="BE244" s="125"/>
      <c r="BF244" s="125"/>
      <c r="BG244" s="125"/>
      <c r="BH244" s="125"/>
      <c r="BI244" s="125"/>
      <c r="BJ244" s="125"/>
      <c r="BK244" s="125"/>
      <c r="BL244" s="125"/>
      <c r="BM244" s="125"/>
    </row>
    <row r="245" spans="1:65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  <c r="AC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5"/>
      <c r="AT245" s="125"/>
      <c r="AU245" s="125"/>
      <c r="AV245" s="125"/>
      <c r="AW245" s="125"/>
      <c r="AX245" s="125"/>
      <c r="AY245" s="125"/>
      <c r="AZ245" s="125"/>
      <c r="BA245" s="125"/>
      <c r="BB245" s="125"/>
      <c r="BC245" s="125"/>
      <c r="BD245" s="125"/>
      <c r="BE245" s="125"/>
      <c r="BF245" s="125"/>
      <c r="BG245" s="125"/>
      <c r="BH245" s="125"/>
      <c r="BI245" s="125"/>
      <c r="BJ245" s="125"/>
      <c r="BK245" s="125"/>
      <c r="BL245" s="125"/>
      <c r="BM245" s="125"/>
    </row>
    <row r="246" spans="1:65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  <c r="AC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5"/>
      <c r="AT246" s="125"/>
      <c r="AU246" s="125"/>
      <c r="AV246" s="125"/>
      <c r="AW246" s="125"/>
      <c r="AX246" s="125"/>
      <c r="AY246" s="125"/>
      <c r="AZ246" s="125"/>
      <c r="BA246" s="125"/>
      <c r="BB246" s="125"/>
      <c r="BC246" s="125"/>
      <c r="BD246" s="125"/>
      <c r="BE246" s="125"/>
      <c r="BF246" s="125"/>
      <c r="BG246" s="125"/>
      <c r="BH246" s="125"/>
      <c r="BI246" s="125"/>
      <c r="BJ246" s="125"/>
      <c r="BK246" s="125"/>
      <c r="BL246" s="125"/>
      <c r="BM246" s="125"/>
    </row>
    <row r="247" spans="1:65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  <c r="AV247" s="125"/>
      <c r="AW247" s="125"/>
      <c r="AX247" s="125"/>
      <c r="AY247" s="125"/>
      <c r="AZ247" s="125"/>
      <c r="BA247" s="125"/>
      <c r="BB247" s="125"/>
      <c r="BC247" s="125"/>
      <c r="BD247" s="125"/>
      <c r="BE247" s="125"/>
      <c r="BF247" s="125"/>
      <c r="BG247" s="125"/>
      <c r="BH247" s="125"/>
      <c r="BI247" s="125"/>
      <c r="BJ247" s="125"/>
      <c r="BK247" s="125"/>
      <c r="BL247" s="125"/>
      <c r="BM247" s="125"/>
    </row>
    <row r="248" spans="1:65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  <c r="AV248" s="125"/>
      <c r="AW248" s="125"/>
      <c r="AX248" s="125"/>
      <c r="AY248" s="125"/>
      <c r="AZ248" s="125"/>
      <c r="BA248" s="125"/>
      <c r="BB248" s="125"/>
      <c r="BC248" s="125"/>
      <c r="BD248" s="125"/>
      <c r="BE248" s="125"/>
      <c r="BF248" s="125"/>
      <c r="BG248" s="125"/>
      <c r="BH248" s="125"/>
      <c r="BI248" s="125"/>
      <c r="BJ248" s="125"/>
      <c r="BK248" s="125"/>
      <c r="BL248" s="125"/>
      <c r="BM248" s="125"/>
    </row>
    <row r="249" spans="1:65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  <c r="AX249" s="125"/>
      <c r="AY249" s="125"/>
      <c r="AZ249" s="125"/>
      <c r="BA249" s="125"/>
      <c r="BB249" s="125"/>
      <c r="BC249" s="125"/>
      <c r="BD249" s="125"/>
      <c r="BE249" s="125"/>
      <c r="BF249" s="125"/>
      <c r="BG249" s="125"/>
      <c r="BH249" s="125"/>
      <c r="BI249" s="125"/>
      <c r="BJ249" s="125"/>
      <c r="BK249" s="125"/>
      <c r="BL249" s="125"/>
      <c r="BM249" s="125"/>
    </row>
    <row r="250" spans="1:65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  <c r="AX250" s="125"/>
      <c r="AY250" s="125"/>
      <c r="AZ250" s="125"/>
      <c r="BA250" s="125"/>
      <c r="BB250" s="125"/>
      <c r="BC250" s="125"/>
      <c r="BD250" s="125"/>
      <c r="BE250" s="125"/>
      <c r="BF250" s="125"/>
      <c r="BG250" s="125"/>
      <c r="BH250" s="125"/>
      <c r="BI250" s="125"/>
      <c r="BJ250" s="125"/>
      <c r="BK250" s="125"/>
      <c r="BL250" s="125"/>
      <c r="BM250" s="125"/>
    </row>
    <row r="251" spans="1:65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  <c r="AC251" s="125"/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25"/>
      <c r="AS251" s="125"/>
      <c r="AT251" s="125"/>
      <c r="AU251" s="125"/>
      <c r="AV251" s="125"/>
      <c r="AW251" s="125"/>
      <c r="AX251" s="125"/>
      <c r="AY251" s="125"/>
      <c r="AZ251" s="125"/>
      <c r="BA251" s="125"/>
      <c r="BB251" s="125"/>
      <c r="BC251" s="125"/>
      <c r="BD251" s="125"/>
      <c r="BE251" s="125"/>
      <c r="BF251" s="125"/>
      <c r="BG251" s="125"/>
      <c r="BH251" s="125"/>
      <c r="BI251" s="125"/>
      <c r="BJ251" s="125"/>
      <c r="BK251" s="125"/>
      <c r="BL251" s="125"/>
      <c r="BM251" s="125"/>
    </row>
    <row r="252" spans="1:65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  <c r="AV252" s="125"/>
      <c r="AW252" s="125"/>
      <c r="AX252" s="125"/>
      <c r="AY252" s="125"/>
      <c r="AZ252" s="125"/>
      <c r="BA252" s="125"/>
      <c r="BB252" s="125"/>
      <c r="BC252" s="125"/>
      <c r="BD252" s="125"/>
      <c r="BE252" s="125"/>
      <c r="BF252" s="125"/>
      <c r="BG252" s="125"/>
      <c r="BH252" s="125"/>
      <c r="BI252" s="125"/>
      <c r="BJ252" s="125"/>
      <c r="BK252" s="125"/>
      <c r="BL252" s="125"/>
      <c r="BM252" s="125"/>
    </row>
    <row r="253" spans="1:65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N253" s="125"/>
      <c r="AO253" s="125"/>
      <c r="AP253" s="125"/>
      <c r="AQ253" s="125"/>
      <c r="AR253" s="125"/>
      <c r="AS253" s="125"/>
      <c r="AT253" s="125"/>
      <c r="AU253" s="125"/>
      <c r="AV253" s="125"/>
      <c r="AW253" s="125"/>
      <c r="AX253" s="125"/>
      <c r="AY253" s="125"/>
      <c r="AZ253" s="125"/>
      <c r="BA253" s="125"/>
      <c r="BB253" s="125"/>
      <c r="BC253" s="125"/>
      <c r="BD253" s="125"/>
      <c r="BE253" s="125"/>
      <c r="BF253" s="125"/>
      <c r="BG253" s="125"/>
      <c r="BH253" s="125"/>
      <c r="BI253" s="125"/>
      <c r="BJ253" s="125"/>
      <c r="BK253" s="125"/>
      <c r="BL253" s="125"/>
      <c r="BM253" s="125"/>
    </row>
    <row r="254" spans="1:65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125"/>
      <c r="AF254" s="125"/>
      <c r="AG254" s="125"/>
      <c r="AH254" s="125"/>
      <c r="AI254" s="125"/>
      <c r="AJ254" s="125"/>
      <c r="AK254" s="125"/>
      <c r="AL254" s="125"/>
      <c r="AM254" s="125"/>
      <c r="AN254" s="125"/>
      <c r="AO254" s="125"/>
      <c r="AP254" s="125"/>
      <c r="AQ254" s="125"/>
      <c r="AR254" s="125"/>
      <c r="AS254" s="125"/>
      <c r="AT254" s="125"/>
      <c r="AU254" s="125"/>
      <c r="AV254" s="125"/>
      <c r="AW254" s="125"/>
      <c r="AX254" s="125"/>
      <c r="AY254" s="125"/>
      <c r="AZ254" s="125"/>
      <c r="BA254" s="125"/>
      <c r="BB254" s="125"/>
      <c r="BC254" s="125"/>
      <c r="BD254" s="125"/>
      <c r="BE254" s="125"/>
      <c r="BF254" s="125"/>
      <c r="BG254" s="125"/>
      <c r="BH254" s="125"/>
      <c r="BI254" s="125"/>
      <c r="BJ254" s="125"/>
      <c r="BK254" s="125"/>
      <c r="BL254" s="125"/>
      <c r="BM254" s="125"/>
    </row>
    <row r="255" spans="1:65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25"/>
      <c r="AO255" s="125"/>
      <c r="AP255" s="125"/>
      <c r="AQ255" s="125"/>
      <c r="AR255" s="125"/>
      <c r="AS255" s="125"/>
      <c r="AT255" s="125"/>
      <c r="AU255" s="125"/>
      <c r="AV255" s="125"/>
      <c r="AW255" s="125"/>
      <c r="AX255" s="125"/>
      <c r="AY255" s="125"/>
      <c r="AZ255" s="125"/>
      <c r="BA255" s="125"/>
      <c r="BB255" s="125"/>
      <c r="BC255" s="125"/>
      <c r="BD255" s="125"/>
      <c r="BE255" s="125"/>
      <c r="BF255" s="125"/>
      <c r="BG255" s="125"/>
      <c r="BH255" s="125"/>
      <c r="BI255" s="125"/>
      <c r="BJ255" s="125"/>
      <c r="BK255" s="125"/>
      <c r="BL255" s="125"/>
      <c r="BM255" s="125"/>
    </row>
    <row r="256" spans="1:65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125"/>
      <c r="AF256" s="125"/>
      <c r="AG256" s="125"/>
      <c r="AH256" s="125"/>
      <c r="AI256" s="125"/>
      <c r="AJ256" s="125"/>
      <c r="AK256" s="125"/>
      <c r="AL256" s="125"/>
      <c r="AM256" s="125"/>
      <c r="AN256" s="125"/>
      <c r="AO256" s="125"/>
      <c r="AP256" s="125"/>
      <c r="AQ256" s="125"/>
      <c r="AR256" s="125"/>
      <c r="AS256" s="125"/>
      <c r="AT256" s="125"/>
      <c r="AU256" s="125"/>
      <c r="AV256" s="125"/>
      <c r="AW256" s="125"/>
      <c r="AX256" s="125"/>
      <c r="AY256" s="125"/>
      <c r="AZ256" s="125"/>
      <c r="BA256" s="125"/>
      <c r="BB256" s="125"/>
      <c r="BC256" s="125"/>
      <c r="BD256" s="125"/>
      <c r="BE256" s="125"/>
      <c r="BF256" s="125"/>
      <c r="BG256" s="125"/>
      <c r="BH256" s="125"/>
      <c r="BI256" s="125"/>
      <c r="BJ256" s="125"/>
      <c r="BK256" s="125"/>
      <c r="BL256" s="125"/>
      <c r="BM256" s="125"/>
    </row>
    <row r="257" spans="1:65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125"/>
      <c r="AF257" s="125"/>
      <c r="AG257" s="125"/>
      <c r="AH257" s="125"/>
      <c r="AI257" s="125"/>
      <c r="AJ257" s="125"/>
      <c r="AK257" s="125"/>
      <c r="AL257" s="125"/>
      <c r="AM257" s="125"/>
      <c r="AN257" s="125"/>
      <c r="AO257" s="125"/>
      <c r="AP257" s="125"/>
      <c r="AQ257" s="125"/>
      <c r="AR257" s="125"/>
      <c r="AS257" s="125"/>
      <c r="AT257" s="125"/>
      <c r="AU257" s="125"/>
      <c r="AV257" s="125"/>
      <c r="AW257" s="125"/>
      <c r="AX257" s="125"/>
      <c r="AY257" s="125"/>
      <c r="AZ257" s="125"/>
      <c r="BA257" s="125"/>
      <c r="BB257" s="125"/>
      <c r="BC257" s="125"/>
      <c r="BD257" s="125"/>
      <c r="BE257" s="125"/>
      <c r="BF257" s="125"/>
      <c r="BG257" s="125"/>
      <c r="BH257" s="125"/>
      <c r="BI257" s="125"/>
      <c r="BJ257" s="125"/>
      <c r="BK257" s="125"/>
      <c r="BL257" s="125"/>
      <c r="BM257" s="125"/>
    </row>
    <row r="258" spans="1:65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N258" s="125"/>
      <c r="AO258" s="125"/>
      <c r="AP258" s="125"/>
      <c r="AQ258" s="125"/>
      <c r="AR258" s="125"/>
      <c r="AS258" s="125"/>
      <c r="AT258" s="125"/>
      <c r="AU258" s="125"/>
      <c r="AV258" s="125"/>
      <c r="AW258" s="125"/>
      <c r="AX258" s="125"/>
      <c r="AY258" s="125"/>
      <c r="AZ258" s="125"/>
      <c r="BA258" s="125"/>
      <c r="BB258" s="125"/>
      <c r="BC258" s="125"/>
      <c r="BD258" s="125"/>
      <c r="BE258" s="125"/>
      <c r="BF258" s="125"/>
      <c r="BG258" s="125"/>
      <c r="BH258" s="125"/>
      <c r="BI258" s="125"/>
      <c r="BJ258" s="125"/>
      <c r="BK258" s="125"/>
      <c r="BL258" s="125"/>
      <c r="BM258" s="125"/>
    </row>
    <row r="259" spans="1:65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125"/>
      <c r="AF259" s="125"/>
      <c r="AG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5"/>
      <c r="AT259" s="125"/>
      <c r="AU259" s="125"/>
      <c r="AV259" s="125"/>
      <c r="AW259" s="125"/>
      <c r="AX259" s="125"/>
      <c r="AY259" s="125"/>
      <c r="AZ259" s="125"/>
      <c r="BA259" s="125"/>
      <c r="BB259" s="125"/>
      <c r="BC259" s="125"/>
      <c r="BD259" s="125"/>
      <c r="BE259" s="125"/>
      <c r="BF259" s="125"/>
      <c r="BG259" s="125"/>
      <c r="BH259" s="125"/>
      <c r="BI259" s="125"/>
      <c r="BJ259" s="125"/>
      <c r="BK259" s="125"/>
      <c r="BL259" s="125"/>
      <c r="BM259" s="125"/>
    </row>
    <row r="260" spans="1:65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25"/>
      <c r="AS260" s="125"/>
      <c r="AT260" s="125"/>
      <c r="AU260" s="125"/>
      <c r="AV260" s="125"/>
      <c r="AW260" s="125"/>
      <c r="AX260" s="125"/>
      <c r="AY260" s="125"/>
      <c r="AZ260" s="125"/>
      <c r="BA260" s="125"/>
      <c r="BB260" s="125"/>
      <c r="BC260" s="125"/>
      <c r="BD260" s="125"/>
      <c r="BE260" s="125"/>
      <c r="BF260" s="125"/>
      <c r="BG260" s="125"/>
      <c r="BH260" s="125"/>
      <c r="BI260" s="125"/>
      <c r="BJ260" s="125"/>
      <c r="BK260" s="125"/>
      <c r="BL260" s="125"/>
      <c r="BM260" s="125"/>
    </row>
    <row r="261" spans="1:65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25"/>
      <c r="AS261" s="125"/>
      <c r="AT261" s="125"/>
      <c r="AU261" s="125"/>
      <c r="AV261" s="125"/>
      <c r="AW261" s="125"/>
      <c r="AX261" s="125"/>
      <c r="AY261" s="125"/>
      <c r="AZ261" s="125"/>
      <c r="BA261" s="125"/>
      <c r="BB261" s="125"/>
      <c r="BC261" s="125"/>
      <c r="BD261" s="125"/>
      <c r="BE261" s="125"/>
      <c r="BF261" s="125"/>
      <c r="BG261" s="125"/>
      <c r="BH261" s="125"/>
      <c r="BI261" s="125"/>
      <c r="BJ261" s="125"/>
      <c r="BK261" s="125"/>
      <c r="BL261" s="125"/>
      <c r="BM261" s="125"/>
    </row>
    <row r="262" spans="1:65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  <c r="AP262" s="125"/>
      <c r="AQ262" s="125"/>
      <c r="AR262" s="125"/>
      <c r="AS262" s="125"/>
      <c r="AT262" s="125"/>
      <c r="AU262" s="125"/>
      <c r="AV262" s="125"/>
      <c r="AW262" s="125"/>
      <c r="AX262" s="125"/>
      <c r="AY262" s="125"/>
      <c r="AZ262" s="125"/>
      <c r="BA262" s="125"/>
      <c r="BB262" s="125"/>
      <c r="BC262" s="125"/>
      <c r="BD262" s="125"/>
      <c r="BE262" s="125"/>
      <c r="BF262" s="125"/>
      <c r="BG262" s="125"/>
      <c r="BH262" s="125"/>
      <c r="BI262" s="125"/>
      <c r="BJ262" s="125"/>
      <c r="BK262" s="125"/>
      <c r="BL262" s="125"/>
      <c r="BM262" s="125"/>
    </row>
    <row r="263" spans="1:65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125"/>
      <c r="AF263" s="125"/>
      <c r="AG263" s="125"/>
      <c r="AH263" s="125"/>
      <c r="AI263" s="125"/>
      <c r="AJ263" s="125"/>
      <c r="AK263" s="125"/>
      <c r="AL263" s="125"/>
      <c r="AM263" s="125"/>
      <c r="AN263" s="125"/>
      <c r="AO263" s="125"/>
      <c r="AP263" s="125"/>
      <c r="AQ263" s="125"/>
      <c r="AR263" s="125"/>
      <c r="AS263" s="125"/>
      <c r="AT263" s="125"/>
      <c r="AU263" s="125"/>
      <c r="AV263" s="125"/>
      <c r="AW263" s="125"/>
      <c r="AX263" s="125"/>
      <c r="AY263" s="125"/>
      <c r="AZ263" s="125"/>
      <c r="BA263" s="125"/>
      <c r="BB263" s="125"/>
      <c r="BC263" s="125"/>
      <c r="BD263" s="125"/>
      <c r="BE263" s="125"/>
      <c r="BF263" s="125"/>
      <c r="BG263" s="125"/>
      <c r="BH263" s="125"/>
      <c r="BI263" s="125"/>
      <c r="BJ263" s="125"/>
      <c r="BK263" s="125"/>
      <c r="BL263" s="125"/>
      <c r="BM263" s="125"/>
    </row>
    <row r="264" spans="1:65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5"/>
      <c r="AL264" s="125"/>
      <c r="AM264" s="125"/>
      <c r="AN264" s="125"/>
      <c r="AO264" s="125"/>
      <c r="AP264" s="125"/>
      <c r="AQ264" s="125"/>
      <c r="AR264" s="125"/>
      <c r="AS264" s="125"/>
      <c r="AT264" s="125"/>
      <c r="AU264" s="125"/>
      <c r="AV264" s="125"/>
      <c r="AW264" s="125"/>
      <c r="AX264" s="125"/>
      <c r="AY264" s="125"/>
      <c r="AZ264" s="125"/>
      <c r="BA264" s="125"/>
      <c r="BB264" s="125"/>
      <c r="BC264" s="125"/>
      <c r="BD264" s="125"/>
      <c r="BE264" s="125"/>
      <c r="BF264" s="125"/>
      <c r="BG264" s="125"/>
      <c r="BH264" s="125"/>
      <c r="BI264" s="125"/>
      <c r="BJ264" s="125"/>
      <c r="BK264" s="125"/>
      <c r="BL264" s="125"/>
      <c r="BM264" s="125"/>
    </row>
    <row r="265" spans="1:65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125"/>
      <c r="AF265" s="125"/>
      <c r="AG265" s="125"/>
      <c r="AH265" s="125"/>
      <c r="AI265" s="125"/>
      <c r="AJ265" s="125"/>
      <c r="AK265" s="125"/>
      <c r="AL265" s="125"/>
      <c r="AM265" s="125"/>
      <c r="AN265" s="125"/>
      <c r="AO265" s="125"/>
      <c r="AP265" s="125"/>
      <c r="AQ265" s="125"/>
      <c r="AR265" s="125"/>
      <c r="AS265" s="125"/>
      <c r="AT265" s="125"/>
      <c r="AU265" s="125"/>
      <c r="AV265" s="125"/>
      <c r="AW265" s="125"/>
      <c r="AX265" s="125"/>
      <c r="AY265" s="125"/>
      <c r="AZ265" s="125"/>
      <c r="BA265" s="125"/>
      <c r="BB265" s="125"/>
      <c r="BC265" s="125"/>
      <c r="BD265" s="125"/>
      <c r="BE265" s="125"/>
      <c r="BF265" s="125"/>
      <c r="BG265" s="125"/>
      <c r="BH265" s="125"/>
      <c r="BI265" s="125"/>
      <c r="BJ265" s="125"/>
      <c r="BK265" s="125"/>
      <c r="BL265" s="125"/>
      <c r="BM265" s="125"/>
    </row>
    <row r="266" spans="1:65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125"/>
      <c r="AF266" s="125"/>
      <c r="AG266" s="125"/>
      <c r="AH266" s="125"/>
      <c r="AI266" s="125"/>
      <c r="AJ266" s="125"/>
      <c r="AK266" s="125"/>
      <c r="AL266" s="125"/>
      <c r="AM266" s="125"/>
      <c r="AN266" s="125"/>
      <c r="AO266" s="125"/>
      <c r="AP266" s="125"/>
      <c r="AQ266" s="125"/>
      <c r="AR266" s="125"/>
      <c r="AS266" s="125"/>
      <c r="AT266" s="125"/>
      <c r="AU266" s="125"/>
      <c r="AV266" s="125"/>
      <c r="AW266" s="125"/>
      <c r="AX266" s="125"/>
      <c r="AY266" s="125"/>
      <c r="AZ266" s="125"/>
      <c r="BA266" s="125"/>
      <c r="BB266" s="125"/>
      <c r="BC266" s="125"/>
      <c r="BD266" s="125"/>
      <c r="BE266" s="125"/>
      <c r="BF266" s="125"/>
      <c r="BG266" s="125"/>
      <c r="BH266" s="125"/>
      <c r="BI266" s="125"/>
      <c r="BJ266" s="125"/>
      <c r="BK266" s="125"/>
      <c r="BL266" s="125"/>
      <c r="BM266" s="125"/>
    </row>
    <row r="267" spans="1:65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5"/>
      <c r="AL267" s="125"/>
      <c r="AM267" s="125"/>
      <c r="AN267" s="125"/>
      <c r="AO267" s="125"/>
      <c r="AP267" s="125"/>
      <c r="AQ267" s="125"/>
      <c r="AR267" s="125"/>
      <c r="AS267" s="125"/>
      <c r="AT267" s="125"/>
      <c r="AU267" s="125"/>
      <c r="AV267" s="125"/>
      <c r="AW267" s="125"/>
      <c r="AX267" s="125"/>
      <c r="AY267" s="125"/>
      <c r="AZ267" s="125"/>
      <c r="BA267" s="125"/>
      <c r="BB267" s="125"/>
      <c r="BC267" s="125"/>
      <c r="BD267" s="125"/>
      <c r="BE267" s="125"/>
      <c r="BF267" s="125"/>
      <c r="BG267" s="125"/>
      <c r="BH267" s="125"/>
      <c r="BI267" s="125"/>
      <c r="BJ267" s="125"/>
      <c r="BK267" s="125"/>
      <c r="BL267" s="125"/>
      <c r="BM267" s="125"/>
    </row>
    <row r="268" spans="1:65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  <c r="AC268" s="125"/>
      <c r="AD268" s="125"/>
      <c r="AE268" s="125"/>
      <c r="AF268" s="125"/>
      <c r="AG268" s="125"/>
      <c r="AH268" s="125"/>
      <c r="AI268" s="125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  <c r="AV268" s="125"/>
      <c r="AW268" s="125"/>
      <c r="AX268" s="125"/>
      <c r="AY268" s="125"/>
      <c r="AZ268" s="125"/>
      <c r="BA268" s="125"/>
      <c r="BB268" s="125"/>
      <c r="BC268" s="125"/>
      <c r="BD268" s="125"/>
      <c r="BE268" s="125"/>
      <c r="BF268" s="125"/>
      <c r="BG268" s="125"/>
      <c r="BH268" s="125"/>
      <c r="BI268" s="125"/>
      <c r="BJ268" s="125"/>
      <c r="BK268" s="125"/>
      <c r="BL268" s="125"/>
      <c r="BM268" s="125"/>
    </row>
    <row r="269" spans="1:65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25"/>
      <c r="AS269" s="125"/>
      <c r="AT269" s="125"/>
      <c r="AU269" s="125"/>
      <c r="AV269" s="125"/>
      <c r="AW269" s="125"/>
      <c r="AX269" s="125"/>
      <c r="AY269" s="125"/>
      <c r="AZ269" s="125"/>
      <c r="BA269" s="125"/>
      <c r="BB269" s="125"/>
      <c r="BC269" s="125"/>
      <c r="BD269" s="125"/>
      <c r="BE269" s="125"/>
      <c r="BF269" s="125"/>
      <c r="BG269" s="125"/>
      <c r="BH269" s="125"/>
      <c r="BI269" s="125"/>
      <c r="BJ269" s="125"/>
      <c r="BK269" s="125"/>
      <c r="BL269" s="125"/>
      <c r="BM269" s="125"/>
    </row>
    <row r="270" spans="1:65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25"/>
      <c r="AS270" s="125"/>
      <c r="AT270" s="125"/>
      <c r="AU270" s="125"/>
      <c r="AV270" s="125"/>
      <c r="AW270" s="125"/>
      <c r="AX270" s="125"/>
      <c r="AY270" s="125"/>
      <c r="AZ270" s="125"/>
      <c r="BA270" s="125"/>
      <c r="BB270" s="125"/>
      <c r="BC270" s="125"/>
      <c r="BD270" s="125"/>
      <c r="BE270" s="125"/>
      <c r="BF270" s="125"/>
      <c r="BG270" s="125"/>
      <c r="BH270" s="125"/>
      <c r="BI270" s="125"/>
      <c r="BJ270" s="125"/>
      <c r="BK270" s="125"/>
      <c r="BL270" s="125"/>
      <c r="BM270" s="125"/>
    </row>
    <row r="271" spans="1:65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5"/>
      <c r="AW271" s="125"/>
      <c r="AX271" s="125"/>
      <c r="AY271" s="125"/>
      <c r="AZ271" s="125"/>
      <c r="BA271" s="125"/>
      <c r="BB271" s="125"/>
      <c r="BC271" s="125"/>
      <c r="BD271" s="125"/>
      <c r="BE271" s="125"/>
      <c r="BF271" s="125"/>
      <c r="BG271" s="125"/>
      <c r="BH271" s="125"/>
      <c r="BI271" s="125"/>
      <c r="BJ271" s="125"/>
      <c r="BK271" s="125"/>
      <c r="BL271" s="125"/>
      <c r="BM271" s="125"/>
    </row>
    <row r="272" spans="1:65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  <c r="AV272" s="125"/>
      <c r="AW272" s="125"/>
      <c r="AX272" s="125"/>
      <c r="AY272" s="125"/>
      <c r="AZ272" s="125"/>
      <c r="BA272" s="125"/>
      <c r="BB272" s="125"/>
      <c r="BC272" s="125"/>
      <c r="BD272" s="125"/>
      <c r="BE272" s="125"/>
      <c r="BF272" s="125"/>
      <c r="BG272" s="125"/>
      <c r="BH272" s="125"/>
      <c r="BI272" s="125"/>
      <c r="BJ272" s="125"/>
      <c r="BK272" s="125"/>
      <c r="BL272" s="125"/>
      <c r="BM272" s="125"/>
    </row>
    <row r="273" spans="1:65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  <c r="AV273" s="125"/>
      <c r="AW273" s="125"/>
      <c r="AX273" s="125"/>
      <c r="AY273" s="125"/>
      <c r="AZ273" s="125"/>
      <c r="BA273" s="125"/>
      <c r="BB273" s="125"/>
      <c r="BC273" s="125"/>
      <c r="BD273" s="125"/>
      <c r="BE273" s="125"/>
      <c r="BF273" s="125"/>
      <c r="BG273" s="125"/>
      <c r="BH273" s="125"/>
      <c r="BI273" s="125"/>
      <c r="BJ273" s="125"/>
      <c r="BK273" s="125"/>
      <c r="BL273" s="125"/>
      <c r="BM273" s="125"/>
    </row>
    <row r="274" spans="1:65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5"/>
      <c r="AT274" s="125"/>
      <c r="AU274" s="125"/>
      <c r="AV274" s="125"/>
      <c r="AW274" s="125"/>
      <c r="AX274" s="125"/>
      <c r="AY274" s="125"/>
      <c r="AZ274" s="125"/>
      <c r="BA274" s="125"/>
      <c r="BB274" s="125"/>
      <c r="BC274" s="125"/>
      <c r="BD274" s="125"/>
      <c r="BE274" s="125"/>
      <c r="BF274" s="125"/>
      <c r="BG274" s="125"/>
      <c r="BH274" s="125"/>
      <c r="BI274" s="125"/>
      <c r="BJ274" s="125"/>
      <c r="BK274" s="125"/>
      <c r="BL274" s="125"/>
      <c r="BM274" s="125"/>
    </row>
    <row r="275" spans="1:65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5"/>
      <c r="AT275" s="125"/>
      <c r="AU275" s="125"/>
      <c r="AV275" s="125"/>
      <c r="AW275" s="125"/>
      <c r="AX275" s="125"/>
      <c r="AY275" s="125"/>
      <c r="AZ275" s="125"/>
      <c r="BA275" s="125"/>
      <c r="BB275" s="125"/>
      <c r="BC275" s="125"/>
      <c r="BD275" s="125"/>
      <c r="BE275" s="125"/>
      <c r="BF275" s="125"/>
      <c r="BG275" s="125"/>
      <c r="BH275" s="125"/>
      <c r="BI275" s="125"/>
      <c r="BJ275" s="125"/>
      <c r="BK275" s="125"/>
      <c r="BL275" s="125"/>
      <c r="BM275" s="125"/>
    </row>
    <row r="276" spans="1:65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5"/>
      <c r="AT276" s="125"/>
      <c r="AU276" s="125"/>
      <c r="AV276" s="125"/>
      <c r="AW276" s="125"/>
      <c r="AX276" s="125"/>
      <c r="AY276" s="125"/>
      <c r="AZ276" s="125"/>
      <c r="BA276" s="125"/>
      <c r="BB276" s="125"/>
      <c r="BC276" s="125"/>
      <c r="BD276" s="125"/>
      <c r="BE276" s="125"/>
      <c r="BF276" s="125"/>
      <c r="BG276" s="125"/>
      <c r="BH276" s="125"/>
      <c r="BI276" s="125"/>
      <c r="BJ276" s="125"/>
      <c r="BK276" s="125"/>
      <c r="BL276" s="125"/>
      <c r="BM276" s="125"/>
    </row>
    <row r="277" spans="1:65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  <c r="AC277" s="125"/>
      <c r="AD277" s="125"/>
      <c r="AE277" s="125"/>
      <c r="AF277" s="125"/>
      <c r="AG277" s="125"/>
      <c r="AH277" s="125"/>
      <c r="AI277" s="125"/>
      <c r="AJ277" s="125"/>
      <c r="AK277" s="125"/>
      <c r="AL277" s="125"/>
      <c r="AM277" s="125"/>
      <c r="AN277" s="125"/>
      <c r="AO277" s="125"/>
      <c r="AP277" s="125"/>
      <c r="AQ277" s="125"/>
      <c r="AR277" s="125"/>
      <c r="AS277" s="125"/>
      <c r="AT277" s="125"/>
      <c r="AU277" s="125"/>
      <c r="AV277" s="125"/>
      <c r="AW277" s="125"/>
      <c r="AX277" s="125"/>
      <c r="AY277" s="125"/>
      <c r="AZ277" s="125"/>
      <c r="BA277" s="125"/>
      <c r="BB277" s="125"/>
      <c r="BC277" s="125"/>
      <c r="BD277" s="125"/>
      <c r="BE277" s="125"/>
      <c r="BF277" s="125"/>
      <c r="BG277" s="125"/>
      <c r="BH277" s="125"/>
      <c r="BI277" s="125"/>
      <c r="BJ277" s="125"/>
      <c r="BK277" s="125"/>
      <c r="BL277" s="125"/>
      <c r="BM277" s="125"/>
    </row>
    <row r="278" spans="1:65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  <c r="AC278" s="125"/>
      <c r="AD278" s="125"/>
      <c r="AE278" s="125"/>
      <c r="AF278" s="125"/>
      <c r="AG278" s="125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  <c r="AX278" s="125"/>
      <c r="AY278" s="125"/>
      <c r="AZ278" s="125"/>
      <c r="BA278" s="125"/>
      <c r="BB278" s="125"/>
      <c r="BC278" s="125"/>
      <c r="BD278" s="125"/>
      <c r="BE278" s="125"/>
      <c r="BF278" s="125"/>
      <c r="BG278" s="125"/>
      <c r="BH278" s="125"/>
      <c r="BI278" s="125"/>
      <c r="BJ278" s="125"/>
      <c r="BK278" s="125"/>
      <c r="BL278" s="125"/>
      <c r="BM278" s="125"/>
    </row>
    <row r="279" spans="1:65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  <c r="AX279" s="125"/>
      <c r="AY279" s="125"/>
      <c r="AZ279" s="125"/>
      <c r="BA279" s="125"/>
      <c r="BB279" s="125"/>
      <c r="BC279" s="125"/>
      <c r="BD279" s="125"/>
      <c r="BE279" s="125"/>
      <c r="BF279" s="125"/>
      <c r="BG279" s="125"/>
      <c r="BH279" s="125"/>
      <c r="BI279" s="125"/>
      <c r="BJ279" s="125"/>
      <c r="BK279" s="125"/>
      <c r="BL279" s="125"/>
      <c r="BM279" s="125"/>
    </row>
    <row r="280" spans="1:65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  <c r="AD280" s="125"/>
      <c r="AE280" s="125"/>
      <c r="AF280" s="125"/>
      <c r="AG280" s="125"/>
      <c r="AH280" s="125"/>
      <c r="AI280" s="125"/>
      <c r="AJ280" s="125"/>
      <c r="AK280" s="125"/>
      <c r="AL280" s="125"/>
      <c r="AM280" s="125"/>
      <c r="AN280" s="125"/>
      <c r="AO280" s="125"/>
      <c r="AP280" s="125"/>
      <c r="AQ280" s="125"/>
      <c r="AR280" s="125"/>
      <c r="AS280" s="125"/>
      <c r="AT280" s="125"/>
      <c r="AU280" s="125"/>
      <c r="AV280" s="125"/>
      <c r="AW280" s="125"/>
      <c r="AX280" s="125"/>
      <c r="AY280" s="125"/>
      <c r="AZ280" s="125"/>
      <c r="BA280" s="125"/>
      <c r="BB280" s="125"/>
      <c r="BC280" s="125"/>
      <c r="BD280" s="125"/>
      <c r="BE280" s="125"/>
      <c r="BF280" s="125"/>
      <c r="BG280" s="125"/>
      <c r="BH280" s="125"/>
      <c r="BI280" s="125"/>
      <c r="BJ280" s="125"/>
      <c r="BK280" s="125"/>
      <c r="BL280" s="125"/>
      <c r="BM280" s="125"/>
    </row>
    <row r="281" spans="1:65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  <c r="AC281" s="125"/>
      <c r="AD281" s="125"/>
      <c r="AE281" s="125"/>
      <c r="AF281" s="125"/>
      <c r="AG281" s="125"/>
      <c r="AH281" s="125"/>
      <c r="AI281" s="125"/>
      <c r="AJ281" s="125"/>
      <c r="AK281" s="125"/>
      <c r="AL281" s="125"/>
      <c r="AM281" s="125"/>
      <c r="AN281" s="125"/>
      <c r="AO281" s="125"/>
      <c r="AP281" s="125"/>
      <c r="AQ281" s="125"/>
      <c r="AR281" s="125"/>
      <c r="AS281" s="125"/>
      <c r="AT281" s="125"/>
      <c r="AU281" s="125"/>
      <c r="AV281" s="125"/>
      <c r="AW281" s="125"/>
      <c r="AX281" s="125"/>
      <c r="AY281" s="125"/>
      <c r="AZ281" s="125"/>
      <c r="BA281" s="125"/>
      <c r="BB281" s="125"/>
      <c r="BC281" s="125"/>
      <c r="BD281" s="125"/>
      <c r="BE281" s="125"/>
      <c r="BF281" s="125"/>
      <c r="BG281" s="125"/>
      <c r="BH281" s="125"/>
      <c r="BI281" s="125"/>
      <c r="BJ281" s="125"/>
      <c r="BK281" s="125"/>
      <c r="BL281" s="125"/>
      <c r="BM281" s="125"/>
    </row>
    <row r="282" spans="1:65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5"/>
      <c r="AL282" s="125"/>
      <c r="AM282" s="125"/>
      <c r="AN282" s="125"/>
      <c r="AO282" s="125"/>
      <c r="AP282" s="125"/>
      <c r="AQ282" s="125"/>
      <c r="AR282" s="125"/>
      <c r="AS282" s="125"/>
      <c r="AT282" s="125"/>
      <c r="AU282" s="125"/>
      <c r="AV282" s="125"/>
      <c r="AW282" s="125"/>
      <c r="AX282" s="125"/>
      <c r="AY282" s="125"/>
      <c r="AZ282" s="125"/>
      <c r="BA282" s="125"/>
      <c r="BB282" s="125"/>
      <c r="BC282" s="125"/>
      <c r="BD282" s="125"/>
      <c r="BE282" s="125"/>
      <c r="BF282" s="125"/>
      <c r="BG282" s="125"/>
      <c r="BH282" s="125"/>
      <c r="BI282" s="125"/>
      <c r="BJ282" s="125"/>
      <c r="BK282" s="125"/>
      <c r="BL282" s="125"/>
      <c r="BM282" s="125"/>
    </row>
    <row r="283" spans="1:65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  <c r="AC283" s="125"/>
      <c r="AD283" s="125"/>
      <c r="AE283" s="125"/>
      <c r="AF283" s="125"/>
      <c r="AG283" s="125"/>
      <c r="AH283" s="125"/>
      <c r="AI283" s="125"/>
      <c r="AJ283" s="125"/>
      <c r="AK283" s="125"/>
      <c r="AL283" s="125"/>
      <c r="AM283" s="125"/>
      <c r="AN283" s="125"/>
      <c r="AO283" s="125"/>
      <c r="AP283" s="125"/>
      <c r="AQ283" s="125"/>
      <c r="AR283" s="125"/>
      <c r="AS283" s="125"/>
      <c r="AT283" s="125"/>
      <c r="AU283" s="125"/>
      <c r="AV283" s="125"/>
      <c r="AW283" s="125"/>
      <c r="AX283" s="125"/>
      <c r="AY283" s="125"/>
      <c r="AZ283" s="125"/>
      <c r="BA283" s="125"/>
      <c r="BB283" s="125"/>
      <c r="BC283" s="125"/>
      <c r="BD283" s="125"/>
      <c r="BE283" s="125"/>
      <c r="BF283" s="125"/>
      <c r="BG283" s="125"/>
      <c r="BH283" s="125"/>
      <c r="BI283" s="125"/>
      <c r="BJ283" s="125"/>
      <c r="BK283" s="125"/>
      <c r="BL283" s="125"/>
      <c r="BM283" s="125"/>
    </row>
    <row r="284" spans="1:65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  <c r="AC284" s="125"/>
      <c r="AD284" s="125"/>
      <c r="AE284" s="125"/>
      <c r="AF284" s="125"/>
      <c r="AG284" s="125"/>
      <c r="AH284" s="125"/>
      <c r="AI284" s="125"/>
      <c r="AJ284" s="125"/>
      <c r="AK284" s="125"/>
      <c r="AL284" s="125"/>
      <c r="AM284" s="125"/>
      <c r="AN284" s="125"/>
      <c r="AO284" s="125"/>
      <c r="AP284" s="125"/>
      <c r="AQ284" s="125"/>
      <c r="AR284" s="125"/>
      <c r="AS284" s="125"/>
      <c r="AT284" s="125"/>
      <c r="AU284" s="125"/>
      <c r="AV284" s="125"/>
      <c r="AW284" s="125"/>
      <c r="AX284" s="125"/>
      <c r="AY284" s="125"/>
      <c r="AZ284" s="125"/>
      <c r="BA284" s="125"/>
      <c r="BB284" s="125"/>
      <c r="BC284" s="125"/>
      <c r="BD284" s="125"/>
      <c r="BE284" s="125"/>
      <c r="BF284" s="125"/>
      <c r="BG284" s="125"/>
      <c r="BH284" s="125"/>
      <c r="BI284" s="125"/>
      <c r="BJ284" s="125"/>
      <c r="BK284" s="125"/>
      <c r="BL284" s="125"/>
      <c r="BM284" s="125"/>
    </row>
    <row r="285" spans="1:65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125"/>
      <c r="AQ285" s="125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125"/>
      <c r="BB285" s="125"/>
      <c r="BC285" s="125"/>
      <c r="BD285" s="125"/>
      <c r="BE285" s="125"/>
      <c r="BF285" s="125"/>
      <c r="BG285" s="125"/>
      <c r="BH285" s="125"/>
      <c r="BI285" s="125"/>
      <c r="BJ285" s="125"/>
      <c r="BK285" s="125"/>
      <c r="BL285" s="125"/>
      <c r="BM285" s="125"/>
    </row>
    <row r="286" spans="1:65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  <c r="AC286" s="125"/>
      <c r="AD286" s="125"/>
      <c r="AE286" s="125"/>
      <c r="AF286" s="125"/>
      <c r="AG286" s="125"/>
      <c r="AH286" s="125"/>
      <c r="AI286" s="125"/>
      <c r="AJ286" s="125"/>
      <c r="AK286" s="125"/>
      <c r="AL286" s="125"/>
      <c r="AM286" s="125"/>
      <c r="AN286" s="125"/>
      <c r="AO286" s="125"/>
      <c r="AP286" s="125"/>
      <c r="AQ286" s="125"/>
      <c r="AR286" s="125"/>
      <c r="AS286" s="125"/>
      <c r="AT286" s="125"/>
      <c r="AU286" s="125"/>
      <c r="AV286" s="125"/>
      <c r="AW286" s="125"/>
      <c r="AX286" s="125"/>
      <c r="AY286" s="125"/>
      <c r="AZ286" s="125"/>
      <c r="BA286" s="125"/>
      <c r="BB286" s="125"/>
      <c r="BC286" s="125"/>
      <c r="BD286" s="125"/>
      <c r="BE286" s="125"/>
      <c r="BF286" s="125"/>
      <c r="BG286" s="125"/>
      <c r="BH286" s="125"/>
      <c r="BI286" s="125"/>
      <c r="BJ286" s="125"/>
      <c r="BK286" s="125"/>
      <c r="BL286" s="125"/>
      <c r="BM286" s="125"/>
    </row>
    <row r="287" spans="1:65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  <c r="AC287" s="125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  <c r="AP287" s="125"/>
      <c r="AQ287" s="125"/>
      <c r="AR287" s="125"/>
      <c r="AS287" s="125"/>
      <c r="AT287" s="125"/>
      <c r="AU287" s="125"/>
      <c r="AV287" s="125"/>
      <c r="AW287" s="125"/>
      <c r="AX287" s="125"/>
      <c r="AY287" s="125"/>
      <c r="AZ287" s="125"/>
      <c r="BA287" s="125"/>
      <c r="BB287" s="125"/>
      <c r="BC287" s="125"/>
      <c r="BD287" s="125"/>
      <c r="BE287" s="125"/>
      <c r="BF287" s="125"/>
      <c r="BG287" s="125"/>
      <c r="BH287" s="125"/>
      <c r="BI287" s="125"/>
      <c r="BJ287" s="125"/>
      <c r="BK287" s="125"/>
      <c r="BL287" s="125"/>
      <c r="BM287" s="125"/>
    </row>
    <row r="288" spans="1:65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5"/>
      <c r="AL288" s="125"/>
      <c r="AM288" s="125"/>
      <c r="AN288" s="125"/>
      <c r="AO288" s="125"/>
      <c r="AP288" s="125"/>
      <c r="AQ288" s="125"/>
      <c r="AR288" s="125"/>
      <c r="AS288" s="125"/>
      <c r="AT288" s="125"/>
      <c r="AU288" s="125"/>
      <c r="AV288" s="125"/>
      <c r="AW288" s="125"/>
      <c r="AX288" s="125"/>
      <c r="AY288" s="125"/>
      <c r="AZ288" s="125"/>
      <c r="BA288" s="125"/>
      <c r="BB288" s="125"/>
      <c r="BC288" s="125"/>
      <c r="BD288" s="125"/>
      <c r="BE288" s="125"/>
      <c r="BF288" s="125"/>
      <c r="BG288" s="125"/>
      <c r="BH288" s="125"/>
      <c r="BI288" s="125"/>
      <c r="BJ288" s="125"/>
      <c r="BK288" s="125"/>
      <c r="BL288" s="125"/>
      <c r="BM288" s="125"/>
    </row>
    <row r="289" spans="1:65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  <c r="AC289" s="125"/>
      <c r="AD289" s="125"/>
      <c r="AE289" s="125"/>
      <c r="AF289" s="125"/>
      <c r="AG289" s="125"/>
      <c r="AH289" s="125"/>
      <c r="AI289" s="125"/>
      <c r="AJ289" s="125"/>
      <c r="AK289" s="125"/>
      <c r="AL289" s="125"/>
      <c r="AM289" s="125"/>
      <c r="AN289" s="125"/>
      <c r="AO289" s="125"/>
      <c r="AP289" s="125"/>
      <c r="AQ289" s="125"/>
      <c r="AR289" s="125"/>
      <c r="AS289" s="125"/>
      <c r="AT289" s="125"/>
      <c r="AU289" s="125"/>
      <c r="AV289" s="125"/>
      <c r="AW289" s="125"/>
      <c r="AX289" s="125"/>
      <c r="AY289" s="125"/>
      <c r="AZ289" s="125"/>
      <c r="BA289" s="125"/>
      <c r="BB289" s="125"/>
      <c r="BC289" s="125"/>
      <c r="BD289" s="125"/>
      <c r="BE289" s="125"/>
      <c r="BF289" s="125"/>
      <c r="BG289" s="125"/>
      <c r="BH289" s="125"/>
      <c r="BI289" s="125"/>
      <c r="BJ289" s="125"/>
      <c r="BK289" s="125"/>
      <c r="BL289" s="125"/>
      <c r="BM289" s="125"/>
    </row>
    <row r="290" spans="1:65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  <c r="AC290" s="125"/>
      <c r="AD290" s="125"/>
      <c r="AE290" s="125"/>
      <c r="AF290" s="125"/>
      <c r="AG290" s="125"/>
      <c r="AH290" s="125"/>
      <c r="AI290" s="125"/>
      <c r="AJ290" s="125"/>
      <c r="AK290" s="125"/>
      <c r="AL290" s="125"/>
      <c r="AM290" s="125"/>
      <c r="AN290" s="125"/>
      <c r="AO290" s="125"/>
      <c r="AP290" s="125"/>
      <c r="AQ290" s="125"/>
      <c r="AR290" s="125"/>
      <c r="AS290" s="125"/>
      <c r="AT290" s="125"/>
      <c r="AU290" s="125"/>
      <c r="AV290" s="125"/>
      <c r="AW290" s="125"/>
      <c r="AX290" s="125"/>
      <c r="AY290" s="125"/>
      <c r="AZ290" s="125"/>
      <c r="BA290" s="125"/>
      <c r="BB290" s="125"/>
      <c r="BC290" s="125"/>
      <c r="BD290" s="125"/>
      <c r="BE290" s="125"/>
      <c r="BF290" s="125"/>
      <c r="BG290" s="125"/>
      <c r="BH290" s="125"/>
      <c r="BI290" s="125"/>
      <c r="BJ290" s="125"/>
      <c r="BK290" s="125"/>
      <c r="BL290" s="125"/>
      <c r="BM290" s="125"/>
    </row>
    <row r="291" spans="1:65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5"/>
      <c r="AL291" s="125"/>
      <c r="AM291" s="125"/>
      <c r="AN291" s="125"/>
      <c r="AO291" s="125"/>
      <c r="AP291" s="125"/>
      <c r="AQ291" s="125"/>
      <c r="AR291" s="125"/>
      <c r="AS291" s="125"/>
      <c r="AT291" s="125"/>
      <c r="AU291" s="125"/>
      <c r="AV291" s="125"/>
      <c r="AW291" s="125"/>
      <c r="AX291" s="125"/>
      <c r="AY291" s="125"/>
      <c r="AZ291" s="125"/>
      <c r="BA291" s="125"/>
      <c r="BB291" s="125"/>
      <c r="BC291" s="125"/>
      <c r="BD291" s="125"/>
      <c r="BE291" s="125"/>
      <c r="BF291" s="125"/>
      <c r="BG291" s="125"/>
      <c r="BH291" s="125"/>
      <c r="BI291" s="125"/>
      <c r="BJ291" s="125"/>
      <c r="BK291" s="125"/>
      <c r="BL291" s="125"/>
      <c r="BM291" s="125"/>
    </row>
    <row r="292" spans="1:65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  <c r="AD292" s="125"/>
      <c r="AE292" s="125"/>
      <c r="AF292" s="125"/>
      <c r="AG292" s="125"/>
      <c r="AH292" s="125"/>
      <c r="AI292" s="125"/>
      <c r="AJ292" s="125"/>
      <c r="AK292" s="125"/>
      <c r="AL292" s="125"/>
      <c r="AM292" s="125"/>
      <c r="AN292" s="125"/>
      <c r="AO292" s="125"/>
      <c r="AP292" s="125"/>
      <c r="AQ292" s="125"/>
      <c r="AR292" s="125"/>
      <c r="AS292" s="125"/>
      <c r="AT292" s="125"/>
      <c r="AU292" s="125"/>
      <c r="AV292" s="125"/>
      <c r="AW292" s="125"/>
      <c r="AX292" s="125"/>
      <c r="AY292" s="125"/>
      <c r="AZ292" s="125"/>
      <c r="BA292" s="125"/>
      <c r="BB292" s="125"/>
      <c r="BC292" s="125"/>
      <c r="BD292" s="125"/>
      <c r="BE292" s="125"/>
      <c r="BF292" s="125"/>
      <c r="BG292" s="125"/>
      <c r="BH292" s="125"/>
      <c r="BI292" s="125"/>
      <c r="BJ292" s="125"/>
      <c r="BK292" s="125"/>
      <c r="BL292" s="125"/>
      <c r="BM292" s="125"/>
    </row>
    <row r="293" spans="1:65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  <c r="AC293" s="125"/>
      <c r="AD293" s="125"/>
      <c r="AE293" s="125"/>
      <c r="AF293" s="125"/>
      <c r="AG293" s="125"/>
      <c r="AH293" s="125"/>
      <c r="AI293" s="125"/>
      <c r="AJ293" s="125"/>
      <c r="AK293" s="125"/>
      <c r="AL293" s="125"/>
      <c r="AM293" s="125"/>
      <c r="AN293" s="125"/>
      <c r="AO293" s="125"/>
      <c r="AP293" s="125"/>
      <c r="AQ293" s="125"/>
      <c r="AR293" s="125"/>
      <c r="AS293" s="125"/>
      <c r="AT293" s="125"/>
      <c r="AU293" s="125"/>
      <c r="AV293" s="125"/>
      <c r="AW293" s="125"/>
      <c r="AX293" s="125"/>
      <c r="AY293" s="125"/>
      <c r="AZ293" s="125"/>
      <c r="BA293" s="125"/>
      <c r="BB293" s="125"/>
      <c r="BC293" s="125"/>
      <c r="BD293" s="125"/>
      <c r="BE293" s="125"/>
      <c r="BF293" s="125"/>
      <c r="BG293" s="125"/>
      <c r="BH293" s="125"/>
      <c r="BI293" s="125"/>
      <c r="BJ293" s="125"/>
      <c r="BK293" s="125"/>
      <c r="BL293" s="125"/>
      <c r="BM293" s="125"/>
    </row>
    <row r="294" spans="1:65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25"/>
      <c r="AS294" s="125"/>
      <c r="AT294" s="125"/>
      <c r="AU294" s="125"/>
      <c r="AV294" s="125"/>
      <c r="AW294" s="125"/>
      <c r="AX294" s="125"/>
      <c r="AY294" s="125"/>
      <c r="AZ294" s="125"/>
      <c r="BA294" s="125"/>
      <c r="BB294" s="125"/>
      <c r="BC294" s="125"/>
      <c r="BD294" s="125"/>
      <c r="BE294" s="125"/>
      <c r="BF294" s="125"/>
      <c r="BG294" s="125"/>
      <c r="BH294" s="125"/>
      <c r="BI294" s="125"/>
      <c r="BJ294" s="125"/>
      <c r="BK294" s="125"/>
      <c r="BL294" s="125"/>
      <c r="BM294" s="125"/>
    </row>
    <row r="295" spans="1:65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  <c r="AB295" s="125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25"/>
      <c r="AS295" s="125"/>
      <c r="AT295" s="125"/>
      <c r="AU295" s="125"/>
      <c r="AV295" s="125"/>
      <c r="AW295" s="125"/>
      <c r="AX295" s="125"/>
      <c r="AY295" s="125"/>
      <c r="AZ295" s="125"/>
      <c r="BA295" s="125"/>
      <c r="BB295" s="125"/>
      <c r="BC295" s="125"/>
      <c r="BD295" s="125"/>
      <c r="BE295" s="125"/>
      <c r="BF295" s="125"/>
      <c r="BG295" s="125"/>
      <c r="BH295" s="125"/>
      <c r="BI295" s="125"/>
      <c r="BJ295" s="125"/>
      <c r="BK295" s="125"/>
      <c r="BL295" s="125"/>
      <c r="BM295" s="125"/>
    </row>
    <row r="296" spans="1:65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25"/>
      <c r="AS296" s="125"/>
      <c r="AT296" s="125"/>
      <c r="AU296" s="125"/>
      <c r="AV296" s="125"/>
      <c r="AW296" s="125"/>
      <c r="AX296" s="125"/>
      <c r="AY296" s="125"/>
      <c r="AZ296" s="125"/>
      <c r="BA296" s="125"/>
      <c r="BB296" s="125"/>
      <c r="BC296" s="125"/>
      <c r="BD296" s="125"/>
      <c r="BE296" s="125"/>
      <c r="BF296" s="125"/>
      <c r="BG296" s="125"/>
      <c r="BH296" s="125"/>
      <c r="BI296" s="125"/>
      <c r="BJ296" s="125"/>
      <c r="BK296" s="125"/>
      <c r="BL296" s="125"/>
      <c r="BM296" s="125"/>
    </row>
    <row r="297" spans="1:65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25"/>
      <c r="AS297" s="125"/>
      <c r="AT297" s="125"/>
      <c r="AU297" s="125"/>
      <c r="AV297" s="125"/>
      <c r="AW297" s="125"/>
      <c r="AX297" s="125"/>
      <c r="AY297" s="125"/>
      <c r="AZ297" s="125"/>
      <c r="BA297" s="125"/>
      <c r="BB297" s="125"/>
      <c r="BC297" s="125"/>
      <c r="BD297" s="125"/>
      <c r="BE297" s="125"/>
      <c r="BF297" s="125"/>
      <c r="BG297" s="125"/>
      <c r="BH297" s="125"/>
      <c r="BI297" s="125"/>
      <c r="BJ297" s="125"/>
      <c r="BK297" s="125"/>
      <c r="BL297" s="125"/>
      <c r="BM297" s="125"/>
    </row>
    <row r="298" spans="1:65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  <c r="AC298" s="125"/>
      <c r="AD298" s="125"/>
      <c r="AE298" s="125"/>
      <c r="AF298" s="125"/>
      <c r="AG298" s="125"/>
      <c r="AH298" s="125"/>
      <c r="AI298" s="125"/>
      <c r="AJ298" s="125"/>
      <c r="AK298" s="125"/>
      <c r="AL298" s="125"/>
      <c r="AM298" s="125"/>
      <c r="AN298" s="125"/>
      <c r="AO298" s="125"/>
      <c r="AP298" s="125"/>
      <c r="AQ298" s="125"/>
      <c r="AR298" s="125"/>
      <c r="AS298" s="125"/>
      <c r="AT298" s="125"/>
      <c r="AU298" s="125"/>
      <c r="AV298" s="125"/>
      <c r="AW298" s="125"/>
      <c r="AX298" s="125"/>
      <c r="AY298" s="125"/>
      <c r="AZ298" s="125"/>
      <c r="BA298" s="125"/>
      <c r="BB298" s="125"/>
      <c r="BC298" s="125"/>
      <c r="BD298" s="125"/>
      <c r="BE298" s="125"/>
      <c r="BF298" s="125"/>
      <c r="BG298" s="125"/>
      <c r="BH298" s="125"/>
      <c r="BI298" s="125"/>
      <c r="BJ298" s="125"/>
      <c r="BK298" s="125"/>
      <c r="BL298" s="125"/>
      <c r="BM298" s="125"/>
    </row>
    <row r="299" spans="1:65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  <c r="AC299" s="125"/>
      <c r="AD299" s="125"/>
      <c r="AE299" s="125"/>
      <c r="AF299" s="125"/>
      <c r="AG299" s="125"/>
      <c r="AH299" s="125"/>
      <c r="AI299" s="125"/>
      <c r="AJ299" s="125"/>
      <c r="AK299" s="125"/>
      <c r="AL299" s="125"/>
      <c r="AM299" s="125"/>
      <c r="AN299" s="125"/>
      <c r="AO299" s="125"/>
      <c r="AP299" s="125"/>
      <c r="AQ299" s="125"/>
      <c r="AR299" s="125"/>
      <c r="AS299" s="125"/>
      <c r="AT299" s="125"/>
      <c r="AU299" s="125"/>
      <c r="AV299" s="125"/>
      <c r="AW299" s="125"/>
      <c r="AX299" s="125"/>
      <c r="AY299" s="125"/>
      <c r="AZ299" s="125"/>
      <c r="BA299" s="125"/>
      <c r="BB299" s="125"/>
      <c r="BC299" s="125"/>
      <c r="BD299" s="125"/>
      <c r="BE299" s="125"/>
      <c r="BF299" s="125"/>
      <c r="BG299" s="125"/>
      <c r="BH299" s="125"/>
      <c r="BI299" s="125"/>
      <c r="BJ299" s="125"/>
      <c r="BK299" s="125"/>
      <c r="BL299" s="125"/>
      <c r="BM299" s="125"/>
    </row>
    <row r="300" spans="1:65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5"/>
      <c r="AL300" s="125"/>
      <c r="AM300" s="125"/>
      <c r="AN300" s="125"/>
      <c r="AO300" s="125"/>
      <c r="AP300" s="125"/>
      <c r="AQ300" s="125"/>
      <c r="AR300" s="125"/>
      <c r="AS300" s="125"/>
      <c r="AT300" s="125"/>
      <c r="AU300" s="125"/>
      <c r="AV300" s="125"/>
      <c r="AW300" s="125"/>
      <c r="AX300" s="125"/>
      <c r="AY300" s="125"/>
      <c r="AZ300" s="125"/>
      <c r="BA300" s="125"/>
      <c r="BB300" s="125"/>
      <c r="BC300" s="125"/>
      <c r="BD300" s="125"/>
      <c r="BE300" s="125"/>
      <c r="BF300" s="125"/>
      <c r="BG300" s="125"/>
      <c r="BH300" s="125"/>
      <c r="BI300" s="125"/>
      <c r="BJ300" s="125"/>
      <c r="BK300" s="125"/>
      <c r="BL300" s="125"/>
      <c r="BM300" s="125"/>
    </row>
    <row r="301" spans="1:65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  <c r="AC301" s="125"/>
      <c r="AD301" s="125"/>
      <c r="AE301" s="125"/>
      <c r="AF301" s="125"/>
      <c r="AG301" s="125"/>
      <c r="AH301" s="125"/>
      <c r="AI301" s="125"/>
      <c r="AJ301" s="125"/>
      <c r="AK301" s="125"/>
      <c r="AL301" s="125"/>
      <c r="AM301" s="125"/>
      <c r="AN301" s="125"/>
      <c r="AO301" s="125"/>
      <c r="AP301" s="125"/>
      <c r="AQ301" s="125"/>
      <c r="AR301" s="125"/>
      <c r="AS301" s="125"/>
      <c r="AT301" s="125"/>
      <c r="AU301" s="125"/>
      <c r="AV301" s="125"/>
      <c r="AW301" s="125"/>
      <c r="AX301" s="125"/>
      <c r="AY301" s="125"/>
      <c r="AZ301" s="125"/>
      <c r="BA301" s="125"/>
      <c r="BB301" s="125"/>
      <c r="BC301" s="125"/>
      <c r="BD301" s="125"/>
      <c r="BE301" s="125"/>
      <c r="BF301" s="125"/>
      <c r="BG301" s="125"/>
      <c r="BH301" s="125"/>
      <c r="BI301" s="125"/>
      <c r="BJ301" s="125"/>
      <c r="BK301" s="125"/>
      <c r="BL301" s="125"/>
      <c r="BM301" s="125"/>
    </row>
    <row r="302" spans="1:65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  <c r="AD302" s="125"/>
      <c r="AE302" s="125"/>
      <c r="AF302" s="125"/>
      <c r="AG302" s="125"/>
      <c r="AH302" s="125"/>
      <c r="AI302" s="125"/>
      <c r="AJ302" s="125"/>
      <c r="AK302" s="125"/>
      <c r="AL302" s="125"/>
      <c r="AM302" s="125"/>
      <c r="AN302" s="125"/>
      <c r="AO302" s="125"/>
      <c r="AP302" s="125"/>
      <c r="AQ302" s="125"/>
      <c r="AR302" s="125"/>
      <c r="AS302" s="125"/>
      <c r="AT302" s="125"/>
      <c r="AU302" s="125"/>
      <c r="AV302" s="125"/>
      <c r="AW302" s="125"/>
      <c r="AX302" s="125"/>
      <c r="AY302" s="125"/>
      <c r="AZ302" s="125"/>
      <c r="BA302" s="125"/>
      <c r="BB302" s="125"/>
      <c r="BC302" s="125"/>
      <c r="BD302" s="125"/>
      <c r="BE302" s="125"/>
      <c r="BF302" s="125"/>
      <c r="BG302" s="125"/>
      <c r="BH302" s="125"/>
      <c r="BI302" s="125"/>
      <c r="BJ302" s="125"/>
      <c r="BK302" s="125"/>
      <c r="BL302" s="125"/>
      <c r="BM302" s="125"/>
    </row>
    <row r="303" spans="1:65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5"/>
      <c r="AL303" s="125"/>
      <c r="AM303" s="125"/>
      <c r="AN303" s="125"/>
      <c r="AO303" s="125"/>
      <c r="AP303" s="125"/>
      <c r="AQ303" s="125"/>
      <c r="AR303" s="125"/>
      <c r="AS303" s="125"/>
      <c r="AT303" s="125"/>
      <c r="AU303" s="125"/>
      <c r="AV303" s="125"/>
      <c r="AW303" s="125"/>
      <c r="AX303" s="125"/>
      <c r="AY303" s="125"/>
      <c r="AZ303" s="125"/>
      <c r="BA303" s="125"/>
      <c r="BB303" s="125"/>
      <c r="BC303" s="125"/>
      <c r="BD303" s="125"/>
      <c r="BE303" s="125"/>
      <c r="BF303" s="125"/>
      <c r="BG303" s="125"/>
      <c r="BH303" s="125"/>
      <c r="BI303" s="125"/>
      <c r="BJ303" s="125"/>
      <c r="BK303" s="125"/>
      <c r="BL303" s="125"/>
      <c r="BM303" s="125"/>
    </row>
    <row r="304" spans="1:65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  <c r="AC304" s="125"/>
      <c r="AD304" s="125"/>
      <c r="AE304" s="125"/>
      <c r="AF304" s="125"/>
      <c r="AG304" s="125"/>
      <c r="AH304" s="125"/>
      <c r="AI304" s="125"/>
      <c r="AJ304" s="125"/>
      <c r="AK304" s="125"/>
      <c r="AL304" s="125"/>
      <c r="AM304" s="125"/>
      <c r="AN304" s="125"/>
      <c r="AO304" s="125"/>
      <c r="AP304" s="125"/>
      <c r="AQ304" s="125"/>
      <c r="AR304" s="125"/>
      <c r="AS304" s="125"/>
      <c r="AT304" s="125"/>
      <c r="AU304" s="125"/>
      <c r="AV304" s="125"/>
      <c r="AW304" s="125"/>
      <c r="AX304" s="125"/>
      <c r="AY304" s="125"/>
      <c r="AZ304" s="125"/>
      <c r="BA304" s="125"/>
      <c r="BB304" s="125"/>
      <c r="BC304" s="125"/>
      <c r="BD304" s="125"/>
      <c r="BE304" s="125"/>
      <c r="BF304" s="125"/>
      <c r="BG304" s="125"/>
      <c r="BH304" s="125"/>
      <c r="BI304" s="125"/>
      <c r="BJ304" s="125"/>
      <c r="BK304" s="125"/>
      <c r="BL304" s="125"/>
      <c r="BM304" s="125"/>
    </row>
    <row r="305" spans="1:65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  <c r="AC305" s="125"/>
      <c r="AD305" s="125"/>
      <c r="AE305" s="125"/>
      <c r="AF305" s="125"/>
      <c r="AG305" s="125"/>
      <c r="AH305" s="125"/>
      <c r="AI305" s="125"/>
      <c r="AJ305" s="125"/>
      <c r="AK305" s="125"/>
      <c r="AL305" s="125"/>
      <c r="AM305" s="125"/>
      <c r="AN305" s="125"/>
      <c r="AO305" s="125"/>
      <c r="AP305" s="125"/>
      <c r="AQ305" s="125"/>
      <c r="AR305" s="125"/>
      <c r="AS305" s="125"/>
      <c r="AT305" s="125"/>
      <c r="AU305" s="125"/>
      <c r="AV305" s="125"/>
      <c r="AW305" s="125"/>
      <c r="AX305" s="125"/>
      <c r="AY305" s="125"/>
      <c r="AZ305" s="125"/>
      <c r="BA305" s="125"/>
      <c r="BB305" s="125"/>
      <c r="BC305" s="125"/>
      <c r="BD305" s="125"/>
      <c r="BE305" s="125"/>
      <c r="BF305" s="125"/>
      <c r="BG305" s="125"/>
      <c r="BH305" s="125"/>
      <c r="BI305" s="125"/>
      <c r="BJ305" s="125"/>
      <c r="BK305" s="125"/>
      <c r="BL305" s="125"/>
      <c r="BM305" s="125"/>
    </row>
    <row r="306" spans="1:65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5"/>
      <c r="AL306" s="125"/>
      <c r="AM306" s="125"/>
      <c r="AN306" s="125"/>
      <c r="AO306" s="125"/>
      <c r="AP306" s="125"/>
      <c r="AQ306" s="125"/>
      <c r="AR306" s="125"/>
      <c r="AS306" s="125"/>
      <c r="AT306" s="125"/>
      <c r="AU306" s="125"/>
      <c r="AV306" s="125"/>
      <c r="AW306" s="125"/>
      <c r="AX306" s="125"/>
      <c r="AY306" s="125"/>
      <c r="AZ306" s="125"/>
      <c r="BA306" s="125"/>
      <c r="BB306" s="125"/>
      <c r="BC306" s="125"/>
      <c r="BD306" s="125"/>
      <c r="BE306" s="125"/>
      <c r="BF306" s="125"/>
      <c r="BG306" s="125"/>
      <c r="BH306" s="125"/>
      <c r="BI306" s="125"/>
      <c r="BJ306" s="125"/>
      <c r="BK306" s="125"/>
      <c r="BL306" s="125"/>
      <c r="BM306" s="125"/>
    </row>
    <row r="307" spans="1:65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A307" s="125"/>
      <c r="AB307" s="125"/>
      <c r="AC307" s="125"/>
      <c r="AD307" s="125"/>
      <c r="AE307" s="125"/>
      <c r="AF307" s="125"/>
      <c r="AG307" s="125"/>
      <c r="AH307" s="125"/>
      <c r="AI307" s="125"/>
      <c r="AJ307" s="125"/>
      <c r="AK307" s="125"/>
      <c r="AL307" s="125"/>
      <c r="AM307" s="125"/>
      <c r="AN307" s="125"/>
      <c r="AO307" s="125"/>
      <c r="AP307" s="125"/>
      <c r="AQ307" s="125"/>
      <c r="AR307" s="125"/>
      <c r="AS307" s="125"/>
      <c r="AT307" s="125"/>
      <c r="AU307" s="125"/>
      <c r="AV307" s="125"/>
      <c r="AW307" s="125"/>
      <c r="AX307" s="125"/>
      <c r="AY307" s="125"/>
      <c r="AZ307" s="125"/>
      <c r="BA307" s="125"/>
      <c r="BB307" s="125"/>
      <c r="BC307" s="125"/>
      <c r="BD307" s="125"/>
      <c r="BE307" s="125"/>
      <c r="BF307" s="125"/>
      <c r="BG307" s="125"/>
      <c r="BH307" s="125"/>
      <c r="BI307" s="125"/>
      <c r="BJ307" s="125"/>
      <c r="BK307" s="125"/>
      <c r="BL307" s="125"/>
      <c r="BM307" s="125"/>
    </row>
    <row r="308" spans="1:65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5"/>
      <c r="AL308" s="125"/>
      <c r="AM308" s="125"/>
      <c r="AN308" s="125"/>
      <c r="AO308" s="125"/>
      <c r="AP308" s="125"/>
      <c r="AQ308" s="125"/>
      <c r="AR308" s="125"/>
      <c r="AS308" s="125"/>
      <c r="AT308" s="125"/>
      <c r="AU308" s="125"/>
      <c r="AV308" s="125"/>
      <c r="AW308" s="125"/>
      <c r="AX308" s="125"/>
      <c r="AY308" s="125"/>
      <c r="AZ308" s="125"/>
      <c r="BA308" s="125"/>
      <c r="BB308" s="125"/>
      <c r="BC308" s="125"/>
      <c r="BD308" s="125"/>
      <c r="BE308" s="125"/>
      <c r="BF308" s="125"/>
      <c r="BG308" s="125"/>
      <c r="BH308" s="125"/>
      <c r="BI308" s="125"/>
      <c r="BJ308" s="125"/>
      <c r="BK308" s="125"/>
      <c r="BL308" s="125"/>
      <c r="BM308" s="125"/>
    </row>
    <row r="309" spans="1:65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  <c r="AC309" s="125"/>
      <c r="AD309" s="125"/>
      <c r="AE309" s="125"/>
      <c r="AF309" s="125"/>
      <c r="AG309" s="125"/>
      <c r="AH309" s="125"/>
      <c r="AI309" s="125"/>
      <c r="AJ309" s="125"/>
      <c r="AK309" s="125"/>
      <c r="AL309" s="125"/>
      <c r="AM309" s="125"/>
      <c r="AN309" s="125"/>
      <c r="AO309" s="125"/>
      <c r="AP309" s="125"/>
      <c r="AQ309" s="125"/>
      <c r="AR309" s="125"/>
      <c r="AS309" s="125"/>
      <c r="AT309" s="125"/>
      <c r="AU309" s="125"/>
      <c r="AV309" s="125"/>
      <c r="AW309" s="125"/>
      <c r="AX309" s="125"/>
      <c r="AY309" s="125"/>
      <c r="AZ309" s="125"/>
      <c r="BA309" s="125"/>
      <c r="BB309" s="125"/>
      <c r="BC309" s="125"/>
      <c r="BD309" s="125"/>
      <c r="BE309" s="125"/>
      <c r="BF309" s="125"/>
      <c r="BG309" s="125"/>
      <c r="BH309" s="125"/>
      <c r="BI309" s="125"/>
      <c r="BJ309" s="125"/>
      <c r="BK309" s="125"/>
      <c r="BL309" s="125"/>
      <c r="BM309" s="125"/>
    </row>
    <row r="310" spans="1:65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5"/>
      <c r="AL310" s="125"/>
      <c r="AM310" s="125"/>
      <c r="AN310" s="125"/>
      <c r="AO310" s="125"/>
      <c r="AP310" s="125"/>
      <c r="AQ310" s="125"/>
      <c r="AR310" s="125"/>
      <c r="AS310" s="125"/>
      <c r="AT310" s="125"/>
      <c r="AU310" s="125"/>
      <c r="AV310" s="125"/>
      <c r="AW310" s="125"/>
      <c r="AX310" s="125"/>
      <c r="AY310" s="125"/>
      <c r="AZ310" s="125"/>
      <c r="BA310" s="125"/>
      <c r="BB310" s="125"/>
      <c r="BC310" s="125"/>
      <c r="BD310" s="125"/>
      <c r="BE310" s="125"/>
      <c r="BF310" s="125"/>
      <c r="BG310" s="125"/>
      <c r="BH310" s="125"/>
      <c r="BI310" s="125"/>
      <c r="BJ310" s="125"/>
      <c r="BK310" s="125"/>
      <c r="BL310" s="125"/>
      <c r="BM310" s="125"/>
    </row>
    <row r="311" spans="1:65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  <c r="AC311" s="125"/>
      <c r="AD311" s="125"/>
      <c r="AE311" s="125"/>
      <c r="AF311" s="125"/>
      <c r="AG311" s="125"/>
      <c r="AH311" s="125"/>
      <c r="AI311" s="125"/>
      <c r="AJ311" s="125"/>
      <c r="AK311" s="125"/>
      <c r="AL311" s="125"/>
      <c r="AM311" s="125"/>
      <c r="AN311" s="125"/>
      <c r="AO311" s="125"/>
      <c r="AP311" s="125"/>
      <c r="AQ311" s="125"/>
      <c r="AR311" s="125"/>
      <c r="AS311" s="125"/>
      <c r="AT311" s="125"/>
      <c r="AU311" s="125"/>
      <c r="AV311" s="125"/>
      <c r="AW311" s="125"/>
      <c r="AX311" s="125"/>
      <c r="AY311" s="125"/>
      <c r="AZ311" s="125"/>
      <c r="BA311" s="125"/>
      <c r="BB311" s="125"/>
      <c r="BC311" s="125"/>
      <c r="BD311" s="125"/>
      <c r="BE311" s="125"/>
      <c r="BF311" s="125"/>
      <c r="BG311" s="125"/>
      <c r="BH311" s="125"/>
      <c r="BI311" s="125"/>
      <c r="BJ311" s="125"/>
      <c r="BK311" s="125"/>
      <c r="BL311" s="125"/>
      <c r="BM311" s="125"/>
    </row>
    <row r="312" spans="1:65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5"/>
      <c r="AL312" s="125"/>
      <c r="AM312" s="125"/>
      <c r="AN312" s="125"/>
      <c r="AO312" s="125"/>
      <c r="AP312" s="125"/>
      <c r="AQ312" s="125"/>
      <c r="AR312" s="125"/>
      <c r="AS312" s="125"/>
      <c r="AT312" s="125"/>
      <c r="AU312" s="125"/>
      <c r="AV312" s="125"/>
      <c r="AW312" s="125"/>
      <c r="AX312" s="125"/>
      <c r="AY312" s="125"/>
      <c r="AZ312" s="125"/>
      <c r="BA312" s="125"/>
      <c r="BB312" s="125"/>
      <c r="BC312" s="125"/>
      <c r="BD312" s="125"/>
      <c r="BE312" s="125"/>
      <c r="BF312" s="125"/>
      <c r="BG312" s="125"/>
      <c r="BH312" s="125"/>
      <c r="BI312" s="125"/>
      <c r="BJ312" s="125"/>
      <c r="BK312" s="125"/>
      <c r="BL312" s="125"/>
      <c r="BM312" s="125"/>
    </row>
    <row r="313" spans="1:65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  <c r="AC313" s="125"/>
      <c r="AD313" s="125"/>
      <c r="AE313" s="125"/>
      <c r="AF313" s="125"/>
      <c r="AG313" s="125"/>
      <c r="AH313" s="125"/>
      <c r="AI313" s="125"/>
      <c r="AJ313" s="125"/>
      <c r="AK313" s="125"/>
      <c r="AL313" s="125"/>
      <c r="AM313" s="125"/>
      <c r="AN313" s="125"/>
      <c r="AO313" s="125"/>
      <c r="AP313" s="125"/>
      <c r="AQ313" s="125"/>
      <c r="AR313" s="125"/>
      <c r="AS313" s="125"/>
      <c r="AT313" s="125"/>
      <c r="AU313" s="125"/>
      <c r="AV313" s="125"/>
      <c r="AW313" s="125"/>
      <c r="AX313" s="125"/>
      <c r="AY313" s="125"/>
      <c r="AZ313" s="125"/>
      <c r="BA313" s="125"/>
      <c r="BB313" s="125"/>
      <c r="BC313" s="125"/>
      <c r="BD313" s="125"/>
      <c r="BE313" s="125"/>
      <c r="BF313" s="125"/>
      <c r="BG313" s="125"/>
      <c r="BH313" s="125"/>
      <c r="BI313" s="125"/>
      <c r="BJ313" s="125"/>
      <c r="BK313" s="125"/>
      <c r="BL313" s="125"/>
      <c r="BM313" s="125"/>
    </row>
    <row r="314" spans="1:65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5"/>
      <c r="AL314" s="125"/>
      <c r="AM314" s="125"/>
      <c r="AN314" s="125"/>
      <c r="AO314" s="125"/>
      <c r="AP314" s="125"/>
      <c r="AQ314" s="125"/>
      <c r="AR314" s="125"/>
      <c r="AS314" s="125"/>
      <c r="AT314" s="125"/>
      <c r="AU314" s="125"/>
      <c r="AV314" s="125"/>
      <c r="AW314" s="125"/>
      <c r="AX314" s="125"/>
      <c r="AY314" s="125"/>
      <c r="AZ314" s="125"/>
      <c r="BA314" s="125"/>
      <c r="BB314" s="125"/>
      <c r="BC314" s="125"/>
      <c r="BD314" s="125"/>
      <c r="BE314" s="125"/>
      <c r="BF314" s="125"/>
      <c r="BG314" s="125"/>
      <c r="BH314" s="125"/>
      <c r="BI314" s="125"/>
      <c r="BJ314" s="125"/>
      <c r="BK314" s="125"/>
      <c r="BL314" s="125"/>
      <c r="BM314" s="125"/>
    </row>
    <row r="315" spans="1:65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  <c r="AC315" s="125"/>
      <c r="AD315" s="125"/>
      <c r="AE315" s="125"/>
      <c r="AF315" s="125"/>
      <c r="AG315" s="125"/>
      <c r="AH315" s="125"/>
      <c r="AI315" s="125"/>
      <c r="AJ315" s="125"/>
      <c r="AK315" s="125"/>
      <c r="AL315" s="125"/>
      <c r="AM315" s="125"/>
      <c r="AN315" s="125"/>
      <c r="AO315" s="125"/>
      <c r="AP315" s="125"/>
      <c r="AQ315" s="125"/>
      <c r="AR315" s="125"/>
      <c r="AS315" s="125"/>
      <c r="AT315" s="125"/>
      <c r="AU315" s="125"/>
      <c r="AV315" s="125"/>
      <c r="AW315" s="125"/>
      <c r="AX315" s="125"/>
      <c r="AY315" s="125"/>
      <c r="AZ315" s="125"/>
      <c r="BA315" s="125"/>
      <c r="BB315" s="125"/>
      <c r="BC315" s="125"/>
      <c r="BD315" s="125"/>
      <c r="BE315" s="125"/>
      <c r="BF315" s="125"/>
      <c r="BG315" s="125"/>
      <c r="BH315" s="125"/>
      <c r="BI315" s="125"/>
      <c r="BJ315" s="125"/>
      <c r="BK315" s="125"/>
      <c r="BL315" s="125"/>
      <c r="BM315" s="125"/>
    </row>
    <row r="316" spans="1:65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5"/>
      <c r="AL316" s="125"/>
      <c r="AM316" s="125"/>
      <c r="AN316" s="125"/>
      <c r="AO316" s="125"/>
      <c r="AP316" s="125"/>
      <c r="AQ316" s="125"/>
      <c r="AR316" s="125"/>
      <c r="AS316" s="125"/>
      <c r="AT316" s="125"/>
      <c r="AU316" s="125"/>
      <c r="AV316" s="125"/>
      <c r="AW316" s="125"/>
      <c r="AX316" s="125"/>
      <c r="AY316" s="125"/>
      <c r="AZ316" s="125"/>
      <c r="BA316" s="125"/>
      <c r="BB316" s="125"/>
      <c r="BC316" s="125"/>
      <c r="BD316" s="125"/>
      <c r="BE316" s="125"/>
      <c r="BF316" s="125"/>
      <c r="BG316" s="125"/>
      <c r="BH316" s="125"/>
      <c r="BI316" s="125"/>
      <c r="BJ316" s="125"/>
      <c r="BK316" s="125"/>
      <c r="BL316" s="125"/>
      <c r="BM316" s="125"/>
    </row>
    <row r="317" spans="1:65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  <c r="AE317" s="125"/>
      <c r="AF317" s="125"/>
      <c r="AG317" s="125"/>
      <c r="AH317" s="125"/>
      <c r="AI317" s="125"/>
      <c r="AJ317" s="125"/>
      <c r="AK317" s="125"/>
      <c r="AL317" s="125"/>
      <c r="AM317" s="125"/>
      <c r="AN317" s="125"/>
      <c r="AO317" s="125"/>
      <c r="AP317" s="125"/>
      <c r="AQ317" s="125"/>
      <c r="AR317" s="125"/>
      <c r="AS317" s="125"/>
      <c r="AT317" s="125"/>
      <c r="AU317" s="125"/>
      <c r="AV317" s="125"/>
      <c r="AW317" s="125"/>
      <c r="AX317" s="125"/>
      <c r="AY317" s="125"/>
      <c r="AZ317" s="125"/>
      <c r="BA317" s="125"/>
      <c r="BB317" s="125"/>
      <c r="BC317" s="125"/>
      <c r="BD317" s="125"/>
      <c r="BE317" s="125"/>
      <c r="BF317" s="125"/>
      <c r="BG317" s="125"/>
      <c r="BH317" s="125"/>
      <c r="BI317" s="125"/>
      <c r="BJ317" s="125"/>
      <c r="BK317" s="125"/>
      <c r="BL317" s="125"/>
      <c r="BM317" s="125"/>
    </row>
    <row r="318" spans="1:65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5"/>
      <c r="AL318" s="125"/>
      <c r="AM318" s="125"/>
      <c r="AN318" s="125"/>
      <c r="AO318" s="125"/>
      <c r="AP318" s="125"/>
      <c r="AQ318" s="125"/>
      <c r="AR318" s="125"/>
      <c r="AS318" s="125"/>
      <c r="AT318" s="125"/>
      <c r="AU318" s="125"/>
      <c r="AV318" s="125"/>
      <c r="AW318" s="125"/>
      <c r="AX318" s="125"/>
      <c r="AY318" s="125"/>
      <c r="AZ318" s="125"/>
      <c r="BA318" s="125"/>
      <c r="BB318" s="125"/>
      <c r="BC318" s="125"/>
      <c r="BD318" s="125"/>
      <c r="BE318" s="125"/>
      <c r="BF318" s="125"/>
      <c r="BG318" s="125"/>
      <c r="BH318" s="125"/>
      <c r="BI318" s="125"/>
      <c r="BJ318" s="125"/>
      <c r="BK318" s="125"/>
      <c r="BL318" s="125"/>
      <c r="BM318" s="125"/>
    </row>
    <row r="319" spans="1:65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125"/>
      <c r="AF319" s="125"/>
      <c r="AG319" s="125"/>
      <c r="AH319" s="125"/>
      <c r="AI319" s="125"/>
      <c r="AJ319" s="125"/>
      <c r="AK319" s="125"/>
      <c r="AL319" s="125"/>
      <c r="AM319" s="125"/>
      <c r="AN319" s="125"/>
      <c r="AO319" s="125"/>
      <c r="AP319" s="125"/>
      <c r="AQ319" s="125"/>
      <c r="AR319" s="125"/>
      <c r="AS319" s="125"/>
      <c r="AT319" s="125"/>
      <c r="AU319" s="125"/>
      <c r="AV319" s="125"/>
      <c r="AW319" s="125"/>
      <c r="AX319" s="125"/>
      <c r="AY319" s="125"/>
      <c r="AZ319" s="125"/>
      <c r="BA319" s="125"/>
      <c r="BB319" s="125"/>
      <c r="BC319" s="125"/>
      <c r="BD319" s="125"/>
      <c r="BE319" s="125"/>
      <c r="BF319" s="125"/>
      <c r="BG319" s="125"/>
      <c r="BH319" s="125"/>
      <c r="BI319" s="125"/>
      <c r="BJ319" s="125"/>
      <c r="BK319" s="125"/>
      <c r="BL319" s="125"/>
      <c r="BM319" s="125"/>
    </row>
    <row r="320" spans="1:65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5"/>
      <c r="AL320" s="125"/>
      <c r="AM320" s="125"/>
      <c r="AN320" s="125"/>
      <c r="AO320" s="125"/>
      <c r="AP320" s="125"/>
      <c r="AQ320" s="125"/>
      <c r="AR320" s="125"/>
      <c r="AS320" s="125"/>
      <c r="AT320" s="125"/>
      <c r="AU320" s="125"/>
      <c r="AV320" s="125"/>
      <c r="AW320" s="125"/>
      <c r="AX320" s="125"/>
      <c r="AY320" s="125"/>
      <c r="AZ320" s="125"/>
      <c r="BA320" s="125"/>
      <c r="BB320" s="125"/>
      <c r="BC320" s="125"/>
      <c r="BD320" s="125"/>
      <c r="BE320" s="125"/>
      <c r="BF320" s="125"/>
      <c r="BG320" s="125"/>
      <c r="BH320" s="125"/>
      <c r="BI320" s="125"/>
      <c r="BJ320" s="125"/>
      <c r="BK320" s="125"/>
      <c r="BL320" s="125"/>
      <c r="BM320" s="125"/>
    </row>
    <row r="321" spans="1:65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125"/>
      <c r="AF321" s="125"/>
      <c r="AG321" s="125"/>
      <c r="AH321" s="125"/>
      <c r="AI321" s="125"/>
      <c r="AJ321" s="125"/>
      <c r="AK321" s="125"/>
      <c r="AL321" s="125"/>
      <c r="AM321" s="125"/>
      <c r="AN321" s="125"/>
      <c r="AO321" s="125"/>
      <c r="AP321" s="125"/>
      <c r="AQ321" s="125"/>
      <c r="AR321" s="125"/>
      <c r="AS321" s="125"/>
      <c r="AT321" s="125"/>
      <c r="AU321" s="125"/>
      <c r="AV321" s="125"/>
      <c r="AW321" s="125"/>
      <c r="AX321" s="125"/>
      <c r="AY321" s="125"/>
      <c r="AZ321" s="125"/>
      <c r="BA321" s="125"/>
      <c r="BB321" s="125"/>
      <c r="BC321" s="125"/>
      <c r="BD321" s="125"/>
      <c r="BE321" s="125"/>
      <c r="BF321" s="125"/>
      <c r="BG321" s="125"/>
      <c r="BH321" s="125"/>
      <c r="BI321" s="125"/>
      <c r="BJ321" s="125"/>
      <c r="BK321" s="125"/>
      <c r="BL321" s="125"/>
      <c r="BM321" s="125"/>
    </row>
    <row r="322" spans="1:65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5"/>
      <c r="AL322" s="125"/>
      <c r="AM322" s="125"/>
      <c r="AN322" s="125"/>
      <c r="AO322" s="125"/>
      <c r="AP322" s="125"/>
      <c r="AQ322" s="125"/>
      <c r="AR322" s="125"/>
      <c r="AS322" s="125"/>
      <c r="AT322" s="125"/>
      <c r="AU322" s="125"/>
      <c r="AV322" s="125"/>
      <c r="AW322" s="125"/>
      <c r="AX322" s="125"/>
      <c r="AY322" s="125"/>
      <c r="AZ322" s="125"/>
      <c r="BA322" s="125"/>
      <c r="BB322" s="125"/>
      <c r="BC322" s="125"/>
      <c r="BD322" s="125"/>
      <c r="BE322" s="125"/>
      <c r="BF322" s="125"/>
      <c r="BG322" s="125"/>
      <c r="BH322" s="125"/>
      <c r="BI322" s="125"/>
      <c r="BJ322" s="125"/>
      <c r="BK322" s="125"/>
      <c r="BL322" s="125"/>
      <c r="BM322" s="125"/>
    </row>
    <row r="323" spans="1:65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125"/>
      <c r="AF323" s="125"/>
      <c r="AG323" s="125"/>
      <c r="AH323" s="125"/>
      <c r="AI323" s="125"/>
      <c r="AJ323" s="125"/>
      <c r="AK323" s="125"/>
      <c r="AL323" s="125"/>
      <c r="AM323" s="125"/>
      <c r="AN323" s="125"/>
      <c r="AO323" s="125"/>
      <c r="AP323" s="125"/>
      <c r="AQ323" s="125"/>
      <c r="AR323" s="125"/>
      <c r="AS323" s="125"/>
      <c r="AT323" s="125"/>
      <c r="AU323" s="125"/>
      <c r="AV323" s="125"/>
      <c r="AW323" s="125"/>
      <c r="AX323" s="125"/>
      <c r="AY323" s="125"/>
      <c r="AZ323" s="125"/>
      <c r="BA323" s="125"/>
      <c r="BB323" s="125"/>
      <c r="BC323" s="125"/>
      <c r="BD323" s="125"/>
      <c r="BE323" s="125"/>
      <c r="BF323" s="125"/>
      <c r="BG323" s="125"/>
      <c r="BH323" s="125"/>
      <c r="BI323" s="125"/>
      <c r="BJ323" s="125"/>
      <c r="BK323" s="125"/>
      <c r="BL323" s="125"/>
      <c r="BM323" s="125"/>
    </row>
    <row r="324" spans="1:65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5"/>
      <c r="AL324" s="125"/>
      <c r="AM324" s="125"/>
      <c r="AN324" s="125"/>
      <c r="AO324" s="125"/>
      <c r="AP324" s="125"/>
      <c r="AQ324" s="125"/>
      <c r="AR324" s="125"/>
      <c r="AS324" s="125"/>
      <c r="AT324" s="125"/>
      <c r="AU324" s="125"/>
      <c r="AV324" s="125"/>
      <c r="AW324" s="125"/>
      <c r="AX324" s="125"/>
      <c r="AY324" s="125"/>
      <c r="AZ324" s="125"/>
      <c r="BA324" s="125"/>
      <c r="BB324" s="125"/>
      <c r="BC324" s="125"/>
      <c r="BD324" s="125"/>
      <c r="BE324" s="125"/>
      <c r="BF324" s="125"/>
      <c r="BG324" s="125"/>
      <c r="BH324" s="125"/>
      <c r="BI324" s="125"/>
      <c r="BJ324" s="125"/>
      <c r="BK324" s="125"/>
      <c r="BL324" s="125"/>
      <c r="BM324" s="125"/>
    </row>
    <row r="325" spans="1:65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125"/>
      <c r="AF325" s="125"/>
      <c r="AG325" s="125"/>
      <c r="AH325" s="125"/>
      <c r="AI325" s="125"/>
      <c r="AJ325" s="125"/>
      <c r="AK325" s="125"/>
      <c r="AL325" s="125"/>
      <c r="AM325" s="125"/>
      <c r="AN325" s="125"/>
      <c r="AO325" s="125"/>
      <c r="AP325" s="125"/>
      <c r="AQ325" s="125"/>
      <c r="AR325" s="125"/>
      <c r="AS325" s="125"/>
      <c r="AT325" s="125"/>
      <c r="AU325" s="125"/>
      <c r="AV325" s="125"/>
      <c r="AW325" s="125"/>
      <c r="AX325" s="125"/>
      <c r="AY325" s="125"/>
      <c r="AZ325" s="125"/>
      <c r="BA325" s="125"/>
      <c r="BB325" s="125"/>
      <c r="BC325" s="125"/>
      <c r="BD325" s="125"/>
      <c r="BE325" s="125"/>
      <c r="BF325" s="125"/>
      <c r="BG325" s="125"/>
      <c r="BH325" s="125"/>
      <c r="BI325" s="125"/>
      <c r="BJ325" s="125"/>
      <c r="BK325" s="125"/>
      <c r="BL325" s="125"/>
      <c r="BM325" s="125"/>
    </row>
    <row r="326" spans="1:65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5"/>
      <c r="AL326" s="125"/>
      <c r="AM326" s="125"/>
      <c r="AN326" s="125"/>
      <c r="AO326" s="125"/>
      <c r="AP326" s="125"/>
      <c r="AQ326" s="125"/>
      <c r="AR326" s="125"/>
      <c r="AS326" s="125"/>
      <c r="AT326" s="125"/>
      <c r="AU326" s="125"/>
      <c r="AV326" s="125"/>
      <c r="AW326" s="125"/>
      <c r="AX326" s="125"/>
      <c r="AY326" s="125"/>
      <c r="AZ326" s="125"/>
      <c r="BA326" s="125"/>
      <c r="BB326" s="125"/>
      <c r="BC326" s="125"/>
      <c r="BD326" s="125"/>
      <c r="BE326" s="125"/>
      <c r="BF326" s="125"/>
      <c r="BG326" s="125"/>
      <c r="BH326" s="125"/>
      <c r="BI326" s="125"/>
      <c r="BJ326" s="125"/>
      <c r="BK326" s="125"/>
      <c r="BL326" s="125"/>
      <c r="BM326" s="125"/>
    </row>
    <row r="327" spans="1:65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125"/>
      <c r="AF327" s="125"/>
      <c r="AG327" s="125"/>
      <c r="AH327" s="125"/>
      <c r="AI327" s="125"/>
      <c r="AJ327" s="125"/>
      <c r="AK327" s="125"/>
      <c r="AL327" s="125"/>
      <c r="AM327" s="125"/>
      <c r="AN327" s="125"/>
      <c r="AO327" s="125"/>
      <c r="AP327" s="125"/>
      <c r="AQ327" s="125"/>
      <c r="AR327" s="125"/>
      <c r="AS327" s="125"/>
      <c r="AT327" s="125"/>
      <c r="AU327" s="125"/>
      <c r="AV327" s="125"/>
      <c r="AW327" s="125"/>
      <c r="AX327" s="125"/>
      <c r="AY327" s="125"/>
      <c r="AZ327" s="125"/>
      <c r="BA327" s="125"/>
      <c r="BB327" s="125"/>
      <c r="BC327" s="125"/>
      <c r="BD327" s="125"/>
      <c r="BE327" s="125"/>
      <c r="BF327" s="125"/>
      <c r="BG327" s="125"/>
      <c r="BH327" s="125"/>
      <c r="BI327" s="125"/>
      <c r="BJ327" s="125"/>
      <c r="BK327" s="125"/>
      <c r="BL327" s="125"/>
      <c r="BM327" s="125"/>
    </row>
    <row r="328" spans="1:65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N328" s="125"/>
      <c r="AO328" s="125"/>
      <c r="AP328" s="125"/>
      <c r="AQ328" s="125"/>
      <c r="AR328" s="125"/>
      <c r="AS328" s="125"/>
      <c r="AT328" s="125"/>
      <c r="AU328" s="125"/>
      <c r="AV328" s="125"/>
      <c r="AW328" s="125"/>
      <c r="AX328" s="125"/>
      <c r="AY328" s="125"/>
      <c r="AZ328" s="125"/>
      <c r="BA328" s="125"/>
      <c r="BB328" s="125"/>
      <c r="BC328" s="125"/>
      <c r="BD328" s="125"/>
      <c r="BE328" s="125"/>
      <c r="BF328" s="125"/>
      <c r="BG328" s="125"/>
      <c r="BH328" s="125"/>
      <c r="BI328" s="125"/>
      <c r="BJ328" s="125"/>
      <c r="BK328" s="125"/>
      <c r="BL328" s="125"/>
      <c r="BM328" s="125"/>
    </row>
    <row r="329" spans="1:65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  <c r="AP329" s="125"/>
      <c r="AQ329" s="125"/>
      <c r="AR329" s="125"/>
      <c r="AS329" s="125"/>
      <c r="AT329" s="125"/>
      <c r="AU329" s="125"/>
      <c r="AV329" s="125"/>
      <c r="AW329" s="125"/>
      <c r="AX329" s="125"/>
      <c r="AY329" s="125"/>
      <c r="AZ329" s="125"/>
      <c r="BA329" s="125"/>
      <c r="BB329" s="125"/>
      <c r="BC329" s="125"/>
      <c r="BD329" s="125"/>
      <c r="BE329" s="125"/>
      <c r="BF329" s="125"/>
      <c r="BG329" s="125"/>
      <c r="BH329" s="125"/>
      <c r="BI329" s="125"/>
      <c r="BJ329" s="125"/>
      <c r="BK329" s="125"/>
      <c r="BL329" s="125"/>
      <c r="BM329" s="125"/>
    </row>
    <row r="330" spans="1:65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  <c r="AP330" s="125"/>
      <c r="AQ330" s="125"/>
      <c r="AR330" s="125"/>
      <c r="AS330" s="125"/>
      <c r="AT330" s="125"/>
      <c r="AU330" s="125"/>
      <c r="AV330" s="125"/>
      <c r="AW330" s="125"/>
      <c r="AX330" s="125"/>
      <c r="AY330" s="125"/>
      <c r="AZ330" s="125"/>
      <c r="BA330" s="125"/>
      <c r="BB330" s="125"/>
      <c r="BC330" s="125"/>
      <c r="BD330" s="125"/>
      <c r="BE330" s="125"/>
      <c r="BF330" s="125"/>
      <c r="BG330" s="125"/>
      <c r="BH330" s="125"/>
      <c r="BI330" s="125"/>
      <c r="BJ330" s="125"/>
      <c r="BK330" s="125"/>
      <c r="BL330" s="125"/>
      <c r="BM330" s="125"/>
    </row>
    <row r="331" spans="1:65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  <c r="AC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N331" s="125"/>
      <c r="AO331" s="125"/>
      <c r="AP331" s="125"/>
      <c r="AQ331" s="125"/>
      <c r="AR331" s="125"/>
      <c r="AS331" s="125"/>
      <c r="AT331" s="125"/>
      <c r="AU331" s="125"/>
      <c r="AV331" s="125"/>
      <c r="AW331" s="125"/>
      <c r="AX331" s="125"/>
      <c r="AY331" s="125"/>
      <c r="AZ331" s="125"/>
      <c r="BA331" s="125"/>
      <c r="BB331" s="125"/>
      <c r="BC331" s="125"/>
      <c r="BD331" s="125"/>
      <c r="BE331" s="125"/>
      <c r="BF331" s="125"/>
      <c r="BG331" s="125"/>
      <c r="BH331" s="125"/>
      <c r="BI331" s="125"/>
      <c r="BJ331" s="125"/>
      <c r="BK331" s="125"/>
      <c r="BL331" s="125"/>
      <c r="BM331" s="125"/>
    </row>
    <row r="332" spans="1:65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  <c r="AX332" s="125"/>
      <c r="AY332" s="125"/>
      <c r="AZ332" s="125"/>
      <c r="BA332" s="125"/>
      <c r="BB332" s="125"/>
      <c r="BC332" s="125"/>
      <c r="BD332" s="125"/>
      <c r="BE332" s="125"/>
      <c r="BF332" s="125"/>
      <c r="BG332" s="125"/>
      <c r="BH332" s="125"/>
      <c r="BI332" s="125"/>
      <c r="BJ332" s="125"/>
      <c r="BK332" s="125"/>
      <c r="BL332" s="125"/>
      <c r="BM332" s="125"/>
    </row>
    <row r="333" spans="1:65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A333" s="125"/>
      <c r="AB333" s="125"/>
      <c r="AC333" s="125"/>
      <c r="AD333" s="125"/>
      <c r="AE333" s="125"/>
      <c r="AF333" s="125"/>
      <c r="AG333" s="125"/>
      <c r="AH333" s="125"/>
      <c r="AI333" s="125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  <c r="AX333" s="125"/>
      <c r="AY333" s="125"/>
      <c r="AZ333" s="125"/>
      <c r="BA333" s="125"/>
      <c r="BB333" s="125"/>
      <c r="BC333" s="125"/>
      <c r="BD333" s="125"/>
      <c r="BE333" s="125"/>
      <c r="BF333" s="125"/>
      <c r="BG333" s="125"/>
      <c r="BH333" s="125"/>
      <c r="BI333" s="125"/>
      <c r="BJ333" s="125"/>
      <c r="BK333" s="125"/>
      <c r="BL333" s="125"/>
      <c r="BM333" s="125"/>
    </row>
    <row r="334" spans="1:65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5"/>
      <c r="AL334" s="125"/>
      <c r="AM334" s="125"/>
      <c r="AN334" s="125"/>
      <c r="AO334" s="125"/>
      <c r="AP334" s="125"/>
      <c r="AQ334" s="125"/>
      <c r="AR334" s="125"/>
      <c r="AS334" s="125"/>
      <c r="AT334" s="125"/>
      <c r="AU334" s="125"/>
      <c r="AV334" s="125"/>
      <c r="AW334" s="125"/>
      <c r="AX334" s="125"/>
      <c r="AY334" s="125"/>
      <c r="AZ334" s="125"/>
      <c r="BA334" s="125"/>
      <c r="BB334" s="125"/>
      <c r="BC334" s="125"/>
      <c r="BD334" s="125"/>
      <c r="BE334" s="125"/>
      <c r="BF334" s="125"/>
      <c r="BG334" s="125"/>
      <c r="BH334" s="125"/>
      <c r="BI334" s="125"/>
      <c r="BJ334" s="125"/>
      <c r="BK334" s="125"/>
      <c r="BL334" s="125"/>
      <c r="BM334" s="125"/>
    </row>
    <row r="335" spans="1:65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A335" s="125"/>
      <c r="AB335" s="125"/>
      <c r="AC335" s="125"/>
      <c r="AD335" s="125"/>
      <c r="AE335" s="125"/>
      <c r="AF335" s="125"/>
      <c r="AG335" s="125"/>
      <c r="AH335" s="125"/>
      <c r="AI335" s="125"/>
      <c r="AJ335" s="125"/>
      <c r="AK335" s="125"/>
      <c r="AL335" s="125"/>
      <c r="AM335" s="125"/>
      <c r="AN335" s="125"/>
      <c r="AO335" s="125"/>
      <c r="AP335" s="125"/>
      <c r="AQ335" s="125"/>
      <c r="AR335" s="125"/>
      <c r="AS335" s="125"/>
      <c r="AT335" s="125"/>
      <c r="AU335" s="125"/>
      <c r="AV335" s="125"/>
      <c r="AW335" s="125"/>
      <c r="AX335" s="125"/>
      <c r="AY335" s="125"/>
      <c r="AZ335" s="125"/>
      <c r="BA335" s="125"/>
      <c r="BB335" s="125"/>
      <c r="BC335" s="125"/>
      <c r="BD335" s="125"/>
      <c r="BE335" s="125"/>
      <c r="BF335" s="125"/>
      <c r="BG335" s="125"/>
      <c r="BH335" s="125"/>
      <c r="BI335" s="125"/>
      <c r="BJ335" s="125"/>
      <c r="BK335" s="125"/>
      <c r="BL335" s="125"/>
      <c r="BM335" s="125"/>
    </row>
    <row r="336" spans="1:65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5"/>
      <c r="AL336" s="125"/>
      <c r="AM336" s="125"/>
      <c r="AN336" s="125"/>
      <c r="AO336" s="125"/>
      <c r="AP336" s="125"/>
      <c r="AQ336" s="125"/>
      <c r="AR336" s="125"/>
      <c r="AS336" s="125"/>
      <c r="AT336" s="125"/>
      <c r="AU336" s="125"/>
      <c r="AV336" s="125"/>
      <c r="AW336" s="125"/>
      <c r="AX336" s="125"/>
      <c r="AY336" s="125"/>
      <c r="AZ336" s="125"/>
      <c r="BA336" s="125"/>
      <c r="BB336" s="125"/>
      <c r="BC336" s="125"/>
      <c r="BD336" s="125"/>
      <c r="BE336" s="125"/>
      <c r="BF336" s="125"/>
      <c r="BG336" s="125"/>
      <c r="BH336" s="125"/>
      <c r="BI336" s="125"/>
      <c r="BJ336" s="125"/>
      <c r="BK336" s="125"/>
      <c r="BL336" s="125"/>
      <c r="BM336" s="125"/>
    </row>
    <row r="337" spans="1:65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  <c r="AC337" s="125"/>
      <c r="AD337" s="125"/>
      <c r="AE337" s="125"/>
      <c r="AF337" s="125"/>
      <c r="AG337" s="125"/>
      <c r="AH337" s="125"/>
      <c r="AI337" s="125"/>
      <c r="AJ337" s="125"/>
      <c r="AK337" s="125"/>
      <c r="AL337" s="125"/>
      <c r="AM337" s="125"/>
      <c r="AN337" s="125"/>
      <c r="AO337" s="125"/>
      <c r="AP337" s="125"/>
      <c r="AQ337" s="125"/>
      <c r="AR337" s="125"/>
      <c r="AS337" s="125"/>
      <c r="AT337" s="125"/>
      <c r="AU337" s="125"/>
      <c r="AV337" s="125"/>
      <c r="AW337" s="125"/>
      <c r="AX337" s="125"/>
      <c r="AY337" s="125"/>
      <c r="AZ337" s="125"/>
      <c r="BA337" s="125"/>
      <c r="BB337" s="125"/>
      <c r="BC337" s="125"/>
      <c r="BD337" s="125"/>
      <c r="BE337" s="125"/>
      <c r="BF337" s="125"/>
      <c r="BG337" s="125"/>
      <c r="BH337" s="125"/>
      <c r="BI337" s="125"/>
      <c r="BJ337" s="125"/>
      <c r="BK337" s="125"/>
      <c r="BL337" s="125"/>
      <c r="BM337" s="125"/>
    </row>
    <row r="338" spans="1:65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5"/>
      <c r="AL338" s="125"/>
      <c r="AM338" s="125"/>
      <c r="AN338" s="125"/>
      <c r="AO338" s="125"/>
      <c r="AP338" s="125"/>
      <c r="AQ338" s="125"/>
      <c r="AR338" s="125"/>
      <c r="AS338" s="125"/>
      <c r="AT338" s="125"/>
      <c r="AU338" s="125"/>
      <c r="AV338" s="125"/>
      <c r="AW338" s="125"/>
      <c r="AX338" s="125"/>
      <c r="AY338" s="125"/>
      <c r="AZ338" s="125"/>
      <c r="BA338" s="125"/>
      <c r="BB338" s="125"/>
      <c r="BC338" s="125"/>
      <c r="BD338" s="125"/>
      <c r="BE338" s="125"/>
      <c r="BF338" s="125"/>
      <c r="BG338" s="125"/>
      <c r="BH338" s="125"/>
      <c r="BI338" s="125"/>
      <c r="BJ338" s="125"/>
      <c r="BK338" s="125"/>
      <c r="BL338" s="125"/>
      <c r="BM338" s="125"/>
    </row>
    <row r="339" spans="1:65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A339" s="125"/>
      <c r="AB339" s="125"/>
      <c r="AC339" s="125"/>
      <c r="AD339" s="125"/>
      <c r="AE339" s="125"/>
      <c r="AF339" s="125"/>
      <c r="AG339" s="125"/>
      <c r="AH339" s="125"/>
      <c r="AI339" s="125"/>
      <c r="AJ339" s="125"/>
      <c r="AK339" s="125"/>
      <c r="AL339" s="125"/>
      <c r="AM339" s="125"/>
      <c r="AN339" s="125"/>
      <c r="AO339" s="125"/>
      <c r="AP339" s="125"/>
      <c r="AQ339" s="125"/>
      <c r="AR339" s="125"/>
      <c r="AS339" s="125"/>
      <c r="AT339" s="125"/>
      <c r="AU339" s="125"/>
      <c r="AV339" s="125"/>
      <c r="AW339" s="125"/>
      <c r="AX339" s="125"/>
      <c r="AY339" s="125"/>
      <c r="AZ339" s="125"/>
      <c r="BA339" s="125"/>
      <c r="BB339" s="125"/>
      <c r="BC339" s="125"/>
      <c r="BD339" s="125"/>
      <c r="BE339" s="125"/>
      <c r="BF339" s="125"/>
      <c r="BG339" s="125"/>
      <c r="BH339" s="125"/>
      <c r="BI339" s="125"/>
      <c r="BJ339" s="125"/>
      <c r="BK339" s="125"/>
      <c r="BL339" s="125"/>
      <c r="BM339" s="125"/>
    </row>
    <row r="340" spans="1:65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5"/>
      <c r="AL340" s="125"/>
      <c r="AM340" s="125"/>
      <c r="AN340" s="125"/>
      <c r="AO340" s="125"/>
      <c r="AP340" s="125"/>
      <c r="AQ340" s="125"/>
      <c r="AR340" s="125"/>
      <c r="AS340" s="125"/>
      <c r="AT340" s="125"/>
      <c r="AU340" s="125"/>
      <c r="AV340" s="125"/>
      <c r="AW340" s="125"/>
      <c r="AX340" s="125"/>
      <c r="AY340" s="125"/>
      <c r="AZ340" s="125"/>
      <c r="BA340" s="125"/>
      <c r="BB340" s="125"/>
      <c r="BC340" s="125"/>
      <c r="BD340" s="125"/>
      <c r="BE340" s="125"/>
      <c r="BF340" s="125"/>
      <c r="BG340" s="125"/>
      <c r="BH340" s="125"/>
      <c r="BI340" s="125"/>
      <c r="BJ340" s="125"/>
      <c r="BK340" s="125"/>
      <c r="BL340" s="125"/>
      <c r="BM340" s="125"/>
    </row>
    <row r="341" spans="1:65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A341" s="125"/>
      <c r="AB341" s="125"/>
      <c r="AC341" s="125"/>
      <c r="AD341" s="125"/>
      <c r="AE341" s="125"/>
      <c r="AF341" s="125"/>
      <c r="AG341" s="125"/>
      <c r="AH341" s="125"/>
      <c r="AI341" s="125"/>
      <c r="AJ341" s="125"/>
      <c r="AK341" s="125"/>
      <c r="AL341" s="125"/>
      <c r="AM341" s="125"/>
      <c r="AN341" s="125"/>
      <c r="AO341" s="125"/>
      <c r="AP341" s="125"/>
      <c r="AQ341" s="125"/>
      <c r="AR341" s="125"/>
      <c r="AS341" s="125"/>
      <c r="AT341" s="125"/>
      <c r="AU341" s="125"/>
      <c r="AV341" s="125"/>
      <c r="AW341" s="125"/>
      <c r="AX341" s="125"/>
      <c r="AY341" s="125"/>
      <c r="AZ341" s="125"/>
      <c r="BA341" s="125"/>
      <c r="BB341" s="125"/>
      <c r="BC341" s="125"/>
      <c r="BD341" s="125"/>
      <c r="BE341" s="125"/>
      <c r="BF341" s="125"/>
      <c r="BG341" s="125"/>
      <c r="BH341" s="125"/>
      <c r="BI341" s="125"/>
      <c r="BJ341" s="125"/>
      <c r="BK341" s="125"/>
      <c r="BL341" s="125"/>
      <c r="BM341" s="125"/>
    </row>
    <row r="342" spans="1:65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5"/>
      <c r="AT342" s="125"/>
      <c r="AU342" s="125"/>
      <c r="AV342" s="125"/>
      <c r="AW342" s="125"/>
      <c r="AX342" s="125"/>
      <c r="AY342" s="125"/>
      <c r="AZ342" s="125"/>
      <c r="BA342" s="125"/>
      <c r="BB342" s="125"/>
      <c r="BC342" s="125"/>
      <c r="BD342" s="125"/>
      <c r="BE342" s="125"/>
      <c r="BF342" s="125"/>
      <c r="BG342" s="125"/>
      <c r="BH342" s="125"/>
      <c r="BI342" s="125"/>
      <c r="BJ342" s="125"/>
      <c r="BK342" s="125"/>
      <c r="BL342" s="125"/>
      <c r="BM342" s="125"/>
    </row>
    <row r="343" spans="1:65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  <c r="AC343" s="125"/>
      <c r="AD343" s="125"/>
      <c r="AE343" s="125"/>
      <c r="AF343" s="125"/>
      <c r="AG343" s="125"/>
      <c r="AH343" s="125"/>
      <c r="AI343" s="125"/>
      <c r="AJ343" s="125"/>
      <c r="AK343" s="125"/>
      <c r="AL343" s="125"/>
      <c r="AM343" s="125"/>
      <c r="AN343" s="125"/>
      <c r="AO343" s="125"/>
      <c r="AP343" s="125"/>
      <c r="AQ343" s="125"/>
      <c r="AR343" s="125"/>
      <c r="AS343" s="125"/>
      <c r="AT343" s="125"/>
      <c r="AU343" s="125"/>
      <c r="AV343" s="125"/>
      <c r="AW343" s="125"/>
      <c r="AX343" s="125"/>
      <c r="AY343" s="125"/>
      <c r="AZ343" s="125"/>
      <c r="BA343" s="125"/>
      <c r="BB343" s="125"/>
      <c r="BC343" s="125"/>
      <c r="BD343" s="125"/>
      <c r="BE343" s="125"/>
      <c r="BF343" s="125"/>
      <c r="BG343" s="125"/>
      <c r="BH343" s="125"/>
      <c r="BI343" s="125"/>
      <c r="BJ343" s="125"/>
      <c r="BK343" s="125"/>
      <c r="BL343" s="125"/>
      <c r="BM343" s="125"/>
    </row>
    <row r="344" spans="1:65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N344" s="125"/>
      <c r="AO344" s="125"/>
      <c r="AP344" s="125"/>
      <c r="AQ344" s="125"/>
      <c r="AR344" s="125"/>
      <c r="AS344" s="125"/>
      <c r="AT344" s="125"/>
      <c r="AU344" s="125"/>
      <c r="AV344" s="125"/>
      <c r="AW344" s="125"/>
      <c r="AX344" s="125"/>
      <c r="AY344" s="125"/>
      <c r="AZ344" s="125"/>
      <c r="BA344" s="125"/>
      <c r="BB344" s="125"/>
      <c r="BC344" s="125"/>
      <c r="BD344" s="125"/>
      <c r="BE344" s="125"/>
      <c r="BF344" s="125"/>
      <c r="BG344" s="125"/>
      <c r="BH344" s="125"/>
      <c r="BI344" s="125"/>
      <c r="BJ344" s="125"/>
      <c r="BK344" s="125"/>
      <c r="BL344" s="125"/>
      <c r="BM344" s="125"/>
    </row>
    <row r="345" spans="1:65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  <c r="AC345" s="125"/>
      <c r="AD345" s="125"/>
      <c r="AE345" s="125"/>
      <c r="AF345" s="125"/>
      <c r="AG345" s="125"/>
      <c r="AH345" s="125"/>
      <c r="AI345" s="125"/>
      <c r="AJ345" s="125"/>
      <c r="AK345" s="125"/>
      <c r="AL345" s="125"/>
      <c r="AM345" s="125"/>
      <c r="AN345" s="125"/>
      <c r="AO345" s="125"/>
      <c r="AP345" s="125"/>
      <c r="AQ345" s="125"/>
      <c r="AR345" s="125"/>
      <c r="AS345" s="125"/>
      <c r="AT345" s="125"/>
      <c r="AU345" s="125"/>
      <c r="AV345" s="125"/>
      <c r="AW345" s="125"/>
      <c r="AX345" s="125"/>
      <c r="AY345" s="125"/>
      <c r="AZ345" s="125"/>
      <c r="BA345" s="125"/>
      <c r="BB345" s="125"/>
      <c r="BC345" s="125"/>
      <c r="BD345" s="125"/>
      <c r="BE345" s="125"/>
      <c r="BF345" s="125"/>
      <c r="BG345" s="125"/>
      <c r="BH345" s="125"/>
      <c r="BI345" s="125"/>
      <c r="BJ345" s="125"/>
      <c r="BK345" s="125"/>
      <c r="BL345" s="125"/>
      <c r="BM345" s="125"/>
    </row>
    <row r="346" spans="1:65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N346" s="125"/>
      <c r="AO346" s="125"/>
      <c r="AP346" s="125"/>
      <c r="AQ346" s="125"/>
      <c r="AR346" s="125"/>
      <c r="AS346" s="125"/>
      <c r="AT346" s="125"/>
      <c r="AU346" s="125"/>
      <c r="AV346" s="125"/>
      <c r="AW346" s="125"/>
      <c r="AX346" s="125"/>
      <c r="AY346" s="125"/>
      <c r="AZ346" s="125"/>
      <c r="BA346" s="125"/>
      <c r="BB346" s="125"/>
      <c r="BC346" s="125"/>
      <c r="BD346" s="125"/>
      <c r="BE346" s="125"/>
      <c r="BF346" s="125"/>
      <c r="BG346" s="125"/>
      <c r="BH346" s="125"/>
      <c r="BI346" s="125"/>
      <c r="BJ346" s="125"/>
      <c r="BK346" s="125"/>
      <c r="BL346" s="125"/>
      <c r="BM346" s="125"/>
    </row>
    <row r="347" spans="1:65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125"/>
      <c r="AF347" s="125"/>
      <c r="AG347" s="125"/>
      <c r="AH347" s="125"/>
      <c r="AI347" s="125"/>
      <c r="AJ347" s="125"/>
      <c r="AK347" s="125"/>
      <c r="AL347" s="125"/>
      <c r="AM347" s="125"/>
      <c r="AN347" s="125"/>
      <c r="AO347" s="125"/>
      <c r="AP347" s="125"/>
      <c r="AQ347" s="125"/>
      <c r="AR347" s="125"/>
      <c r="AS347" s="125"/>
      <c r="AT347" s="125"/>
      <c r="AU347" s="125"/>
      <c r="AV347" s="125"/>
      <c r="AW347" s="125"/>
      <c r="AX347" s="125"/>
      <c r="AY347" s="125"/>
      <c r="AZ347" s="125"/>
      <c r="BA347" s="125"/>
      <c r="BB347" s="125"/>
      <c r="BC347" s="125"/>
      <c r="BD347" s="125"/>
      <c r="BE347" s="125"/>
      <c r="BF347" s="125"/>
      <c r="BG347" s="125"/>
      <c r="BH347" s="125"/>
      <c r="BI347" s="125"/>
      <c r="BJ347" s="125"/>
      <c r="BK347" s="125"/>
      <c r="BL347" s="125"/>
      <c r="BM347" s="125"/>
    </row>
    <row r="348" spans="1:65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125"/>
      <c r="AF348" s="125"/>
      <c r="AG348" s="125"/>
      <c r="AH348" s="125"/>
      <c r="AI348" s="125"/>
      <c r="AJ348" s="125"/>
      <c r="AK348" s="125"/>
      <c r="AL348" s="125"/>
      <c r="AM348" s="125"/>
      <c r="AN348" s="125"/>
      <c r="AO348" s="125"/>
      <c r="AP348" s="125"/>
      <c r="AQ348" s="125"/>
      <c r="AR348" s="125"/>
      <c r="AS348" s="125"/>
      <c r="AT348" s="125"/>
      <c r="AU348" s="125"/>
      <c r="AV348" s="125"/>
      <c r="AW348" s="125"/>
      <c r="AX348" s="125"/>
      <c r="AY348" s="125"/>
      <c r="AZ348" s="125"/>
      <c r="BA348" s="125"/>
      <c r="BB348" s="125"/>
      <c r="BC348" s="125"/>
      <c r="BD348" s="125"/>
      <c r="BE348" s="125"/>
      <c r="BF348" s="125"/>
      <c r="BG348" s="125"/>
      <c r="BH348" s="125"/>
      <c r="BI348" s="125"/>
      <c r="BJ348" s="125"/>
      <c r="BK348" s="125"/>
      <c r="BL348" s="125"/>
      <c r="BM348" s="125"/>
    </row>
    <row r="349" spans="1:65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5"/>
      <c r="AL349" s="125"/>
      <c r="AM349" s="125"/>
      <c r="AN349" s="125"/>
      <c r="AO349" s="125"/>
      <c r="AP349" s="125"/>
      <c r="AQ349" s="125"/>
      <c r="AR349" s="125"/>
      <c r="AS349" s="125"/>
      <c r="AT349" s="125"/>
      <c r="AU349" s="125"/>
      <c r="AV349" s="125"/>
      <c r="AW349" s="125"/>
      <c r="AX349" s="125"/>
      <c r="AY349" s="125"/>
      <c r="AZ349" s="125"/>
      <c r="BA349" s="125"/>
      <c r="BB349" s="125"/>
      <c r="BC349" s="125"/>
      <c r="BD349" s="125"/>
      <c r="BE349" s="125"/>
      <c r="BF349" s="125"/>
      <c r="BG349" s="125"/>
      <c r="BH349" s="125"/>
      <c r="BI349" s="125"/>
      <c r="BJ349" s="125"/>
      <c r="BK349" s="125"/>
      <c r="BL349" s="125"/>
      <c r="BM349" s="125"/>
    </row>
    <row r="350" spans="1:65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  <c r="AA350" s="125"/>
      <c r="AB350" s="125"/>
      <c r="AC350" s="125"/>
      <c r="AD350" s="125"/>
      <c r="AE350" s="125"/>
      <c r="AF350" s="125"/>
      <c r="AG350" s="125"/>
      <c r="AH350" s="125"/>
      <c r="AI350" s="125"/>
      <c r="AJ350" s="125"/>
      <c r="AK350" s="125"/>
      <c r="AL350" s="125"/>
      <c r="AM350" s="125"/>
      <c r="AN350" s="125"/>
      <c r="AO350" s="125"/>
      <c r="AP350" s="125"/>
      <c r="AQ350" s="125"/>
      <c r="AR350" s="125"/>
      <c r="AS350" s="125"/>
      <c r="AT350" s="125"/>
      <c r="AU350" s="125"/>
      <c r="AV350" s="125"/>
      <c r="AW350" s="125"/>
      <c r="AX350" s="125"/>
      <c r="AY350" s="125"/>
      <c r="AZ350" s="125"/>
      <c r="BA350" s="125"/>
      <c r="BB350" s="125"/>
      <c r="BC350" s="125"/>
      <c r="BD350" s="125"/>
      <c r="BE350" s="125"/>
      <c r="BF350" s="125"/>
      <c r="BG350" s="125"/>
      <c r="BH350" s="125"/>
      <c r="BI350" s="125"/>
      <c r="BJ350" s="125"/>
      <c r="BK350" s="125"/>
      <c r="BL350" s="125"/>
      <c r="BM350" s="125"/>
    </row>
    <row r="351" spans="1:65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5"/>
      <c r="AL351" s="125"/>
      <c r="AM351" s="125"/>
      <c r="AN351" s="125"/>
      <c r="AO351" s="125"/>
      <c r="AP351" s="125"/>
      <c r="AQ351" s="125"/>
      <c r="AR351" s="125"/>
      <c r="AS351" s="125"/>
      <c r="AT351" s="125"/>
      <c r="AU351" s="125"/>
      <c r="AV351" s="125"/>
      <c r="AW351" s="125"/>
      <c r="AX351" s="125"/>
      <c r="AY351" s="125"/>
      <c r="AZ351" s="125"/>
      <c r="BA351" s="125"/>
      <c r="BB351" s="125"/>
      <c r="BC351" s="125"/>
      <c r="BD351" s="125"/>
      <c r="BE351" s="125"/>
      <c r="BF351" s="125"/>
      <c r="BG351" s="125"/>
      <c r="BH351" s="125"/>
      <c r="BI351" s="125"/>
      <c r="BJ351" s="125"/>
      <c r="BK351" s="125"/>
      <c r="BL351" s="125"/>
      <c r="BM351" s="125"/>
    </row>
    <row r="352" spans="1:65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  <c r="AB352" s="125"/>
      <c r="AC352" s="125"/>
      <c r="AD352" s="125"/>
      <c r="AE352" s="125"/>
      <c r="AF352" s="125"/>
      <c r="AG352" s="125"/>
      <c r="AH352" s="125"/>
      <c r="AI352" s="125"/>
      <c r="AJ352" s="125"/>
      <c r="AK352" s="125"/>
      <c r="AL352" s="125"/>
      <c r="AM352" s="125"/>
      <c r="AN352" s="125"/>
      <c r="AO352" s="125"/>
      <c r="AP352" s="125"/>
      <c r="AQ352" s="125"/>
      <c r="AR352" s="125"/>
      <c r="AS352" s="125"/>
      <c r="AT352" s="125"/>
      <c r="AU352" s="125"/>
      <c r="AV352" s="125"/>
      <c r="AW352" s="125"/>
      <c r="AX352" s="125"/>
      <c r="AY352" s="125"/>
      <c r="AZ352" s="125"/>
      <c r="BA352" s="125"/>
      <c r="BB352" s="125"/>
      <c r="BC352" s="125"/>
      <c r="BD352" s="125"/>
      <c r="BE352" s="125"/>
      <c r="BF352" s="125"/>
      <c r="BG352" s="125"/>
      <c r="BH352" s="125"/>
      <c r="BI352" s="125"/>
      <c r="BJ352" s="125"/>
      <c r="BK352" s="125"/>
      <c r="BL352" s="125"/>
      <c r="BM352" s="125"/>
    </row>
    <row r="353" spans="1:65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5"/>
      <c r="AL353" s="125"/>
      <c r="AM353" s="125"/>
      <c r="AN353" s="125"/>
      <c r="AO353" s="125"/>
      <c r="AP353" s="125"/>
      <c r="AQ353" s="125"/>
      <c r="AR353" s="125"/>
      <c r="AS353" s="125"/>
      <c r="AT353" s="125"/>
      <c r="AU353" s="125"/>
      <c r="AV353" s="125"/>
      <c r="AW353" s="125"/>
      <c r="AX353" s="125"/>
      <c r="AY353" s="125"/>
      <c r="AZ353" s="125"/>
      <c r="BA353" s="125"/>
      <c r="BB353" s="125"/>
      <c r="BC353" s="125"/>
      <c r="BD353" s="125"/>
      <c r="BE353" s="125"/>
      <c r="BF353" s="125"/>
      <c r="BG353" s="125"/>
      <c r="BH353" s="125"/>
      <c r="BI353" s="125"/>
      <c r="BJ353" s="125"/>
      <c r="BK353" s="125"/>
      <c r="BL353" s="125"/>
      <c r="BM353" s="125"/>
    </row>
    <row r="354" spans="1:65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A354" s="125"/>
      <c r="AB354" s="125"/>
      <c r="AC354" s="125"/>
      <c r="AD354" s="125"/>
      <c r="AE354" s="125"/>
      <c r="AF354" s="125"/>
      <c r="AG354" s="125"/>
      <c r="AH354" s="125"/>
      <c r="AI354" s="125"/>
      <c r="AJ354" s="125"/>
      <c r="AK354" s="125"/>
      <c r="AL354" s="125"/>
      <c r="AM354" s="125"/>
      <c r="AN354" s="125"/>
      <c r="AO354" s="125"/>
      <c r="AP354" s="125"/>
      <c r="AQ354" s="125"/>
      <c r="AR354" s="125"/>
      <c r="AS354" s="125"/>
      <c r="AT354" s="125"/>
      <c r="AU354" s="125"/>
      <c r="AV354" s="125"/>
      <c r="AW354" s="125"/>
      <c r="AX354" s="125"/>
      <c r="AY354" s="125"/>
      <c r="AZ354" s="125"/>
      <c r="BA354" s="125"/>
      <c r="BB354" s="125"/>
      <c r="BC354" s="125"/>
      <c r="BD354" s="125"/>
      <c r="BE354" s="125"/>
      <c r="BF354" s="125"/>
      <c r="BG354" s="125"/>
      <c r="BH354" s="125"/>
      <c r="BI354" s="125"/>
      <c r="BJ354" s="125"/>
      <c r="BK354" s="125"/>
      <c r="BL354" s="125"/>
      <c r="BM354" s="125"/>
    </row>
    <row r="355" spans="1:65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A355" s="125"/>
      <c r="AB355" s="125"/>
      <c r="AC355" s="125"/>
      <c r="AD355" s="125"/>
      <c r="AE355" s="125"/>
      <c r="AF355" s="125"/>
      <c r="AG355" s="125"/>
      <c r="AH355" s="125"/>
      <c r="AI355" s="125"/>
      <c r="AJ355" s="125"/>
      <c r="AK355" s="125"/>
      <c r="AL355" s="125"/>
      <c r="AM355" s="125"/>
      <c r="AN355" s="125"/>
      <c r="AO355" s="125"/>
      <c r="AP355" s="125"/>
      <c r="AQ355" s="125"/>
      <c r="AR355" s="125"/>
      <c r="AS355" s="125"/>
      <c r="AT355" s="125"/>
      <c r="AU355" s="125"/>
      <c r="AV355" s="125"/>
      <c r="AW355" s="125"/>
      <c r="AX355" s="125"/>
      <c r="AY355" s="125"/>
      <c r="AZ355" s="125"/>
      <c r="BA355" s="125"/>
      <c r="BB355" s="125"/>
      <c r="BC355" s="125"/>
      <c r="BD355" s="125"/>
      <c r="BE355" s="125"/>
      <c r="BF355" s="125"/>
      <c r="BG355" s="125"/>
      <c r="BH355" s="125"/>
      <c r="BI355" s="125"/>
      <c r="BJ355" s="125"/>
      <c r="BK355" s="125"/>
      <c r="BL355" s="125"/>
      <c r="BM355" s="125"/>
    </row>
    <row r="356" spans="1:65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  <c r="AC356" s="125"/>
      <c r="AD356" s="125"/>
      <c r="AE356" s="125"/>
      <c r="AF356" s="125"/>
      <c r="AG356" s="125"/>
      <c r="AH356" s="125"/>
      <c r="AI356" s="125"/>
      <c r="AJ356" s="125"/>
      <c r="AK356" s="125"/>
      <c r="AL356" s="125"/>
      <c r="AM356" s="125"/>
      <c r="AN356" s="125"/>
      <c r="AO356" s="125"/>
      <c r="AP356" s="125"/>
      <c r="AQ356" s="125"/>
      <c r="AR356" s="125"/>
      <c r="AS356" s="125"/>
      <c r="AT356" s="125"/>
      <c r="AU356" s="125"/>
      <c r="AV356" s="125"/>
      <c r="AW356" s="125"/>
      <c r="AX356" s="125"/>
      <c r="AY356" s="125"/>
      <c r="AZ356" s="125"/>
      <c r="BA356" s="125"/>
      <c r="BB356" s="125"/>
      <c r="BC356" s="125"/>
      <c r="BD356" s="125"/>
      <c r="BE356" s="125"/>
      <c r="BF356" s="125"/>
      <c r="BG356" s="125"/>
      <c r="BH356" s="125"/>
      <c r="BI356" s="125"/>
      <c r="BJ356" s="125"/>
      <c r="BK356" s="125"/>
      <c r="BL356" s="125"/>
      <c r="BM356" s="125"/>
    </row>
    <row r="357" spans="1:65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  <c r="AC357" s="125"/>
      <c r="AD357" s="125"/>
      <c r="AE357" s="125"/>
      <c r="AF357" s="125"/>
      <c r="AG357" s="125"/>
      <c r="AH357" s="125"/>
      <c r="AI357" s="125"/>
      <c r="AJ357" s="125"/>
      <c r="AK357" s="125"/>
      <c r="AL357" s="125"/>
      <c r="AM357" s="125"/>
      <c r="AN357" s="125"/>
      <c r="AO357" s="125"/>
      <c r="AP357" s="125"/>
      <c r="AQ357" s="125"/>
      <c r="AR357" s="125"/>
      <c r="AS357" s="125"/>
      <c r="AT357" s="125"/>
      <c r="AU357" s="125"/>
      <c r="AV357" s="125"/>
      <c r="AW357" s="125"/>
      <c r="AX357" s="125"/>
      <c r="AY357" s="125"/>
      <c r="AZ357" s="125"/>
      <c r="BA357" s="125"/>
      <c r="BB357" s="125"/>
      <c r="BC357" s="125"/>
      <c r="BD357" s="125"/>
      <c r="BE357" s="125"/>
      <c r="BF357" s="125"/>
      <c r="BG357" s="125"/>
      <c r="BH357" s="125"/>
      <c r="BI357" s="125"/>
      <c r="BJ357" s="125"/>
      <c r="BK357" s="125"/>
      <c r="BL357" s="125"/>
      <c r="BM357" s="125"/>
    </row>
    <row r="358" spans="1:65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A358" s="125"/>
      <c r="AB358" s="125"/>
      <c r="AC358" s="125"/>
      <c r="AD358" s="125"/>
      <c r="AE358" s="125"/>
      <c r="AF358" s="125"/>
      <c r="AG358" s="125"/>
      <c r="AH358" s="125"/>
      <c r="AI358" s="125"/>
      <c r="AJ358" s="125"/>
      <c r="AK358" s="125"/>
      <c r="AL358" s="125"/>
      <c r="AM358" s="125"/>
      <c r="AN358" s="125"/>
      <c r="AO358" s="125"/>
      <c r="AP358" s="125"/>
      <c r="AQ358" s="125"/>
      <c r="AR358" s="125"/>
      <c r="AS358" s="125"/>
      <c r="AT358" s="125"/>
      <c r="AU358" s="125"/>
      <c r="AV358" s="125"/>
      <c r="AW358" s="125"/>
      <c r="AX358" s="125"/>
      <c r="AY358" s="125"/>
      <c r="AZ358" s="125"/>
      <c r="BA358" s="125"/>
      <c r="BB358" s="125"/>
      <c r="BC358" s="125"/>
      <c r="BD358" s="125"/>
      <c r="BE358" s="125"/>
      <c r="BF358" s="125"/>
      <c r="BG358" s="125"/>
      <c r="BH358" s="125"/>
      <c r="BI358" s="125"/>
      <c r="BJ358" s="125"/>
      <c r="BK358" s="125"/>
      <c r="BL358" s="125"/>
      <c r="BM358" s="125"/>
    </row>
    <row r="359" spans="1:65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A359" s="125"/>
      <c r="AB359" s="125"/>
      <c r="AC359" s="125"/>
      <c r="AD359" s="125"/>
      <c r="AE359" s="125"/>
      <c r="AF359" s="125"/>
      <c r="AG359" s="125"/>
      <c r="AH359" s="125"/>
      <c r="AI359" s="125"/>
      <c r="AJ359" s="125"/>
      <c r="AK359" s="125"/>
      <c r="AL359" s="125"/>
      <c r="AM359" s="125"/>
      <c r="AN359" s="125"/>
      <c r="AO359" s="125"/>
      <c r="AP359" s="125"/>
      <c r="AQ359" s="125"/>
      <c r="AR359" s="125"/>
      <c r="AS359" s="125"/>
      <c r="AT359" s="125"/>
      <c r="AU359" s="125"/>
      <c r="AV359" s="125"/>
      <c r="AW359" s="125"/>
      <c r="AX359" s="125"/>
      <c r="AY359" s="125"/>
      <c r="AZ359" s="125"/>
      <c r="BA359" s="125"/>
      <c r="BB359" s="125"/>
      <c r="BC359" s="125"/>
      <c r="BD359" s="125"/>
      <c r="BE359" s="125"/>
      <c r="BF359" s="125"/>
      <c r="BG359" s="125"/>
      <c r="BH359" s="125"/>
      <c r="BI359" s="125"/>
      <c r="BJ359" s="125"/>
      <c r="BK359" s="125"/>
      <c r="BL359" s="125"/>
      <c r="BM359" s="125"/>
    </row>
    <row r="360" spans="1:65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  <c r="AC360" s="125"/>
      <c r="AD360" s="125"/>
      <c r="AE360" s="125"/>
      <c r="AF360" s="125"/>
      <c r="AG360" s="125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  <c r="AX360" s="125"/>
      <c r="AY360" s="125"/>
      <c r="AZ360" s="125"/>
      <c r="BA360" s="125"/>
      <c r="BB360" s="125"/>
      <c r="BC360" s="125"/>
      <c r="BD360" s="125"/>
      <c r="BE360" s="125"/>
      <c r="BF360" s="125"/>
      <c r="BG360" s="125"/>
      <c r="BH360" s="125"/>
      <c r="BI360" s="125"/>
      <c r="BJ360" s="125"/>
      <c r="BK360" s="125"/>
      <c r="BL360" s="125"/>
      <c r="BM360" s="125"/>
    </row>
    <row r="361" spans="1:65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  <c r="AA361" s="125"/>
      <c r="AB361" s="125"/>
      <c r="AC361" s="125"/>
      <c r="AD361" s="125"/>
      <c r="AE361" s="125"/>
      <c r="AF361" s="125"/>
      <c r="AG361" s="125"/>
      <c r="AH361" s="125"/>
      <c r="AI361" s="125"/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  <c r="AX361" s="125"/>
      <c r="AY361" s="125"/>
      <c r="AZ361" s="125"/>
      <c r="BA361" s="125"/>
      <c r="BB361" s="125"/>
      <c r="BC361" s="125"/>
      <c r="BD361" s="125"/>
      <c r="BE361" s="125"/>
      <c r="BF361" s="125"/>
      <c r="BG361" s="125"/>
      <c r="BH361" s="125"/>
      <c r="BI361" s="125"/>
      <c r="BJ361" s="125"/>
      <c r="BK361" s="125"/>
      <c r="BL361" s="125"/>
      <c r="BM361" s="125"/>
    </row>
    <row r="362" spans="1:65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  <c r="AA362" s="125"/>
      <c r="AB362" s="125"/>
      <c r="AC362" s="125"/>
      <c r="AD362" s="125"/>
      <c r="AE362" s="125"/>
      <c r="AF362" s="125"/>
      <c r="AG362" s="125"/>
      <c r="AH362" s="125"/>
      <c r="AI362" s="125"/>
      <c r="AJ362" s="125"/>
      <c r="AK362" s="125"/>
      <c r="AL362" s="125"/>
      <c r="AM362" s="125"/>
      <c r="AN362" s="125"/>
      <c r="AO362" s="125"/>
      <c r="AP362" s="125"/>
      <c r="AQ362" s="125"/>
      <c r="AR362" s="125"/>
      <c r="AS362" s="125"/>
      <c r="AT362" s="125"/>
      <c r="AU362" s="125"/>
      <c r="AV362" s="125"/>
      <c r="AW362" s="125"/>
      <c r="AX362" s="125"/>
      <c r="AY362" s="125"/>
      <c r="AZ362" s="125"/>
      <c r="BA362" s="125"/>
      <c r="BB362" s="125"/>
      <c r="BC362" s="125"/>
      <c r="BD362" s="125"/>
      <c r="BE362" s="125"/>
      <c r="BF362" s="125"/>
      <c r="BG362" s="125"/>
      <c r="BH362" s="125"/>
      <c r="BI362" s="125"/>
      <c r="BJ362" s="125"/>
      <c r="BK362" s="125"/>
      <c r="BL362" s="125"/>
      <c r="BM362" s="125"/>
    </row>
    <row r="363" spans="1:65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A363" s="125"/>
      <c r="AB363" s="125"/>
      <c r="AC363" s="125"/>
      <c r="AD363" s="125"/>
      <c r="AE363" s="125"/>
      <c r="AF363" s="125"/>
      <c r="AG363" s="125"/>
      <c r="AH363" s="125"/>
      <c r="AI363" s="125"/>
      <c r="AJ363" s="125"/>
      <c r="AK363" s="125"/>
      <c r="AL363" s="125"/>
      <c r="AM363" s="125"/>
      <c r="AN363" s="125"/>
      <c r="AO363" s="125"/>
      <c r="AP363" s="125"/>
      <c r="AQ363" s="125"/>
      <c r="AR363" s="125"/>
      <c r="AS363" s="125"/>
      <c r="AT363" s="125"/>
      <c r="AU363" s="125"/>
      <c r="AV363" s="125"/>
      <c r="AW363" s="125"/>
      <c r="AX363" s="125"/>
      <c r="AY363" s="125"/>
      <c r="AZ363" s="125"/>
      <c r="BA363" s="125"/>
      <c r="BB363" s="125"/>
      <c r="BC363" s="125"/>
      <c r="BD363" s="125"/>
      <c r="BE363" s="125"/>
      <c r="BF363" s="125"/>
      <c r="BG363" s="125"/>
      <c r="BH363" s="125"/>
      <c r="BI363" s="125"/>
      <c r="BJ363" s="125"/>
      <c r="BK363" s="125"/>
      <c r="BL363" s="125"/>
      <c r="BM363" s="125"/>
    </row>
    <row r="364" spans="1:65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A364" s="125"/>
      <c r="AB364" s="125"/>
      <c r="AC364" s="125"/>
      <c r="AD364" s="125"/>
      <c r="AE364" s="125"/>
      <c r="AF364" s="125"/>
      <c r="AG364" s="125"/>
      <c r="AH364" s="125"/>
      <c r="AI364" s="125"/>
      <c r="AJ364" s="125"/>
      <c r="AK364" s="125"/>
      <c r="AL364" s="125"/>
      <c r="AM364" s="125"/>
      <c r="AN364" s="125"/>
      <c r="AO364" s="125"/>
      <c r="AP364" s="125"/>
      <c r="AQ364" s="125"/>
      <c r="AR364" s="125"/>
      <c r="AS364" s="125"/>
      <c r="AT364" s="125"/>
      <c r="AU364" s="125"/>
      <c r="AV364" s="125"/>
      <c r="AW364" s="125"/>
      <c r="AX364" s="125"/>
      <c r="AY364" s="125"/>
      <c r="AZ364" s="125"/>
      <c r="BA364" s="125"/>
      <c r="BB364" s="125"/>
      <c r="BC364" s="125"/>
      <c r="BD364" s="125"/>
      <c r="BE364" s="125"/>
      <c r="BF364" s="125"/>
      <c r="BG364" s="125"/>
      <c r="BH364" s="125"/>
      <c r="BI364" s="125"/>
      <c r="BJ364" s="125"/>
      <c r="BK364" s="125"/>
      <c r="BL364" s="125"/>
      <c r="BM364" s="125"/>
    </row>
    <row r="365" spans="1:65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  <c r="AA365" s="125"/>
      <c r="AB365" s="125"/>
      <c r="AC365" s="125"/>
      <c r="AD365" s="125"/>
      <c r="AE365" s="125"/>
      <c r="AF365" s="125"/>
      <c r="AG365" s="125"/>
      <c r="AH365" s="125"/>
      <c r="AI365" s="125"/>
      <c r="AJ365" s="125"/>
      <c r="AK365" s="125"/>
      <c r="AL365" s="125"/>
      <c r="AM365" s="125"/>
      <c r="AN365" s="125"/>
      <c r="AO365" s="125"/>
      <c r="AP365" s="125"/>
      <c r="AQ365" s="125"/>
      <c r="AR365" s="125"/>
      <c r="AS365" s="125"/>
      <c r="AT365" s="125"/>
      <c r="AU365" s="125"/>
      <c r="AV365" s="125"/>
      <c r="AW365" s="125"/>
      <c r="AX365" s="125"/>
      <c r="AY365" s="125"/>
      <c r="AZ365" s="125"/>
      <c r="BA365" s="125"/>
      <c r="BB365" s="125"/>
      <c r="BC365" s="125"/>
      <c r="BD365" s="125"/>
      <c r="BE365" s="125"/>
      <c r="BF365" s="125"/>
      <c r="BG365" s="125"/>
      <c r="BH365" s="125"/>
      <c r="BI365" s="125"/>
      <c r="BJ365" s="125"/>
      <c r="BK365" s="125"/>
      <c r="BL365" s="125"/>
      <c r="BM365" s="125"/>
    </row>
    <row r="366" spans="1:65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A366" s="125"/>
      <c r="AB366" s="125"/>
      <c r="AC366" s="125"/>
      <c r="AD366" s="125"/>
      <c r="AE366" s="125"/>
      <c r="AF366" s="125"/>
      <c r="AG366" s="125"/>
      <c r="AH366" s="125"/>
      <c r="AI366" s="125"/>
      <c r="AJ366" s="125"/>
      <c r="AK366" s="125"/>
      <c r="AL366" s="125"/>
      <c r="AM366" s="125"/>
      <c r="AN366" s="125"/>
      <c r="AO366" s="125"/>
      <c r="AP366" s="125"/>
      <c r="AQ366" s="125"/>
      <c r="AR366" s="125"/>
      <c r="AS366" s="125"/>
      <c r="AT366" s="125"/>
      <c r="AU366" s="125"/>
      <c r="AV366" s="125"/>
      <c r="AW366" s="125"/>
      <c r="AX366" s="125"/>
      <c r="AY366" s="125"/>
      <c r="AZ366" s="125"/>
      <c r="BA366" s="125"/>
      <c r="BB366" s="125"/>
      <c r="BC366" s="125"/>
      <c r="BD366" s="125"/>
      <c r="BE366" s="125"/>
      <c r="BF366" s="125"/>
      <c r="BG366" s="125"/>
      <c r="BH366" s="125"/>
      <c r="BI366" s="125"/>
      <c r="BJ366" s="125"/>
      <c r="BK366" s="125"/>
      <c r="BL366" s="125"/>
      <c r="BM366" s="125"/>
    </row>
    <row r="367" spans="1:65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A367" s="125"/>
      <c r="AB367" s="125"/>
      <c r="AC367" s="125"/>
      <c r="AD367" s="125"/>
      <c r="AE367" s="125"/>
      <c r="AF367" s="125"/>
      <c r="AG367" s="125"/>
      <c r="AH367" s="125"/>
      <c r="AI367" s="125"/>
      <c r="AJ367" s="125"/>
      <c r="AK367" s="125"/>
      <c r="AL367" s="125"/>
      <c r="AM367" s="125"/>
      <c r="AN367" s="125"/>
      <c r="AO367" s="125"/>
      <c r="AP367" s="125"/>
      <c r="AQ367" s="125"/>
      <c r="AR367" s="125"/>
      <c r="AS367" s="125"/>
      <c r="AT367" s="125"/>
      <c r="AU367" s="125"/>
      <c r="AV367" s="125"/>
      <c r="AW367" s="125"/>
      <c r="AX367" s="125"/>
      <c r="AY367" s="125"/>
      <c r="AZ367" s="125"/>
      <c r="BA367" s="125"/>
      <c r="BB367" s="125"/>
      <c r="BC367" s="125"/>
      <c r="BD367" s="125"/>
      <c r="BE367" s="125"/>
      <c r="BF367" s="125"/>
      <c r="BG367" s="125"/>
      <c r="BH367" s="125"/>
      <c r="BI367" s="125"/>
      <c r="BJ367" s="125"/>
      <c r="BK367" s="125"/>
      <c r="BL367" s="125"/>
      <c r="BM367" s="125"/>
    </row>
    <row r="368" spans="1:65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  <c r="AB368" s="125"/>
      <c r="AC368" s="125"/>
      <c r="AD368" s="125"/>
      <c r="AE368" s="125"/>
      <c r="AF368" s="125"/>
      <c r="AG368" s="125"/>
      <c r="AH368" s="125"/>
      <c r="AI368" s="125"/>
      <c r="AJ368" s="125"/>
      <c r="AK368" s="125"/>
      <c r="AL368" s="125"/>
      <c r="AM368" s="125"/>
      <c r="AN368" s="125"/>
      <c r="AO368" s="125"/>
      <c r="AP368" s="125"/>
      <c r="AQ368" s="125"/>
      <c r="AR368" s="125"/>
      <c r="AS368" s="125"/>
      <c r="AT368" s="125"/>
      <c r="AU368" s="125"/>
      <c r="AV368" s="125"/>
      <c r="AW368" s="125"/>
      <c r="AX368" s="125"/>
      <c r="AY368" s="125"/>
      <c r="AZ368" s="125"/>
      <c r="BA368" s="125"/>
      <c r="BB368" s="125"/>
      <c r="BC368" s="125"/>
      <c r="BD368" s="125"/>
      <c r="BE368" s="125"/>
      <c r="BF368" s="125"/>
      <c r="BG368" s="125"/>
      <c r="BH368" s="125"/>
      <c r="BI368" s="125"/>
      <c r="BJ368" s="125"/>
      <c r="BK368" s="125"/>
      <c r="BL368" s="125"/>
      <c r="BM368" s="125"/>
    </row>
    <row r="369" spans="1:65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A369" s="125"/>
      <c r="AB369" s="125"/>
      <c r="AC369" s="125"/>
      <c r="AD369" s="125"/>
      <c r="AE369" s="125"/>
      <c r="AF369" s="125"/>
      <c r="AG369" s="125"/>
      <c r="AH369" s="125"/>
      <c r="AI369" s="125"/>
      <c r="AJ369" s="125"/>
      <c r="AK369" s="125"/>
      <c r="AL369" s="125"/>
      <c r="AM369" s="125"/>
      <c r="AN369" s="125"/>
      <c r="AO369" s="125"/>
      <c r="AP369" s="125"/>
      <c r="AQ369" s="125"/>
      <c r="AR369" s="125"/>
      <c r="AS369" s="125"/>
      <c r="AT369" s="125"/>
      <c r="AU369" s="125"/>
      <c r="AV369" s="125"/>
      <c r="AW369" s="125"/>
      <c r="AX369" s="125"/>
      <c r="AY369" s="125"/>
      <c r="AZ369" s="125"/>
      <c r="BA369" s="125"/>
      <c r="BB369" s="125"/>
      <c r="BC369" s="125"/>
      <c r="BD369" s="125"/>
      <c r="BE369" s="125"/>
      <c r="BF369" s="125"/>
      <c r="BG369" s="125"/>
      <c r="BH369" s="125"/>
      <c r="BI369" s="125"/>
      <c r="BJ369" s="125"/>
      <c r="BK369" s="125"/>
      <c r="BL369" s="125"/>
      <c r="BM369" s="125"/>
    </row>
    <row r="370" spans="1:65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  <c r="AC370" s="125"/>
      <c r="AD370" s="125"/>
      <c r="AE370" s="125"/>
      <c r="AF370" s="125"/>
      <c r="AG370" s="125"/>
      <c r="AH370" s="125"/>
      <c r="AI370" s="125"/>
      <c r="AJ370" s="125"/>
      <c r="AK370" s="125"/>
      <c r="AL370" s="125"/>
      <c r="AM370" s="125"/>
      <c r="AN370" s="125"/>
      <c r="AO370" s="125"/>
      <c r="AP370" s="125"/>
      <c r="AQ370" s="125"/>
      <c r="AR370" s="125"/>
      <c r="AS370" s="125"/>
      <c r="AT370" s="125"/>
      <c r="AU370" s="125"/>
      <c r="AV370" s="125"/>
      <c r="AW370" s="125"/>
      <c r="AX370" s="125"/>
      <c r="AY370" s="125"/>
      <c r="AZ370" s="125"/>
      <c r="BA370" s="125"/>
      <c r="BB370" s="125"/>
      <c r="BC370" s="125"/>
      <c r="BD370" s="125"/>
      <c r="BE370" s="125"/>
      <c r="BF370" s="125"/>
      <c r="BG370" s="125"/>
      <c r="BH370" s="125"/>
      <c r="BI370" s="125"/>
      <c r="BJ370" s="125"/>
      <c r="BK370" s="125"/>
      <c r="BL370" s="125"/>
      <c r="BM370" s="125"/>
    </row>
    <row r="371" spans="1:65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  <c r="AC371" s="125"/>
      <c r="AD371" s="125"/>
      <c r="AE371" s="125"/>
      <c r="AF371" s="125"/>
      <c r="AG371" s="125"/>
      <c r="AH371" s="125"/>
      <c r="AI371" s="125"/>
      <c r="AJ371" s="125"/>
      <c r="AK371" s="125"/>
      <c r="AL371" s="125"/>
      <c r="AM371" s="125"/>
      <c r="AN371" s="125"/>
      <c r="AO371" s="125"/>
      <c r="AP371" s="125"/>
      <c r="AQ371" s="125"/>
      <c r="AR371" s="125"/>
      <c r="AS371" s="125"/>
      <c r="AT371" s="125"/>
      <c r="AU371" s="125"/>
      <c r="AV371" s="125"/>
      <c r="AW371" s="125"/>
      <c r="AX371" s="125"/>
      <c r="AY371" s="125"/>
      <c r="AZ371" s="125"/>
      <c r="BA371" s="125"/>
      <c r="BB371" s="125"/>
      <c r="BC371" s="125"/>
      <c r="BD371" s="125"/>
      <c r="BE371" s="125"/>
      <c r="BF371" s="125"/>
      <c r="BG371" s="125"/>
      <c r="BH371" s="125"/>
      <c r="BI371" s="125"/>
      <c r="BJ371" s="125"/>
      <c r="BK371" s="125"/>
      <c r="BL371" s="125"/>
      <c r="BM371" s="125"/>
    </row>
    <row r="372" spans="1:65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  <c r="AC372" s="125"/>
      <c r="AD372" s="125"/>
      <c r="AE372" s="125"/>
      <c r="AF372" s="125"/>
      <c r="AG372" s="125"/>
      <c r="AH372" s="125"/>
      <c r="AI372" s="125"/>
      <c r="AJ372" s="125"/>
      <c r="AK372" s="125"/>
      <c r="AL372" s="125"/>
      <c r="AM372" s="125"/>
      <c r="AN372" s="125"/>
      <c r="AO372" s="125"/>
      <c r="AP372" s="125"/>
      <c r="AQ372" s="125"/>
      <c r="AR372" s="125"/>
      <c r="AS372" s="125"/>
      <c r="AT372" s="125"/>
      <c r="AU372" s="125"/>
      <c r="AV372" s="125"/>
      <c r="AW372" s="125"/>
      <c r="AX372" s="125"/>
      <c r="AY372" s="125"/>
      <c r="AZ372" s="125"/>
      <c r="BA372" s="125"/>
      <c r="BB372" s="125"/>
      <c r="BC372" s="125"/>
      <c r="BD372" s="125"/>
      <c r="BE372" s="125"/>
      <c r="BF372" s="125"/>
      <c r="BG372" s="125"/>
      <c r="BH372" s="125"/>
      <c r="BI372" s="125"/>
      <c r="BJ372" s="125"/>
      <c r="BK372" s="125"/>
      <c r="BL372" s="125"/>
      <c r="BM372" s="125"/>
    </row>
    <row r="373" spans="1:65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  <c r="AC373" s="125"/>
      <c r="AD373" s="125"/>
      <c r="AE373" s="125"/>
      <c r="AF373" s="125"/>
      <c r="AG373" s="125"/>
      <c r="AH373" s="125"/>
      <c r="AI373" s="125"/>
      <c r="AJ373" s="125"/>
      <c r="AK373" s="125"/>
      <c r="AL373" s="125"/>
      <c r="AM373" s="125"/>
      <c r="AN373" s="125"/>
      <c r="AO373" s="125"/>
      <c r="AP373" s="125"/>
      <c r="AQ373" s="125"/>
      <c r="AR373" s="125"/>
      <c r="AS373" s="125"/>
      <c r="AT373" s="125"/>
      <c r="AU373" s="125"/>
      <c r="AV373" s="125"/>
      <c r="AW373" s="125"/>
      <c r="AX373" s="125"/>
      <c r="AY373" s="125"/>
      <c r="AZ373" s="125"/>
      <c r="BA373" s="125"/>
      <c r="BB373" s="125"/>
      <c r="BC373" s="125"/>
      <c r="BD373" s="125"/>
      <c r="BE373" s="125"/>
      <c r="BF373" s="125"/>
      <c r="BG373" s="125"/>
      <c r="BH373" s="125"/>
      <c r="BI373" s="125"/>
      <c r="BJ373" s="125"/>
      <c r="BK373" s="125"/>
      <c r="BL373" s="125"/>
      <c r="BM373" s="125"/>
    </row>
    <row r="374" spans="1:65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  <c r="AA374" s="125"/>
      <c r="AB374" s="125"/>
      <c r="AC374" s="125"/>
      <c r="AD374" s="125"/>
      <c r="AE374" s="125"/>
      <c r="AF374" s="125"/>
      <c r="AG374" s="125"/>
      <c r="AH374" s="125"/>
      <c r="AI374" s="125"/>
      <c r="AJ374" s="125"/>
      <c r="AK374" s="125"/>
      <c r="AL374" s="125"/>
      <c r="AM374" s="125"/>
      <c r="AN374" s="125"/>
      <c r="AO374" s="125"/>
      <c r="AP374" s="125"/>
      <c r="AQ374" s="125"/>
      <c r="AR374" s="125"/>
      <c r="AS374" s="125"/>
      <c r="AT374" s="125"/>
      <c r="AU374" s="125"/>
      <c r="AV374" s="125"/>
      <c r="AW374" s="125"/>
      <c r="AX374" s="125"/>
      <c r="AY374" s="125"/>
      <c r="AZ374" s="125"/>
      <c r="BA374" s="125"/>
      <c r="BB374" s="125"/>
      <c r="BC374" s="125"/>
      <c r="BD374" s="125"/>
      <c r="BE374" s="125"/>
      <c r="BF374" s="125"/>
      <c r="BG374" s="125"/>
      <c r="BH374" s="125"/>
      <c r="BI374" s="125"/>
      <c r="BJ374" s="125"/>
      <c r="BK374" s="125"/>
      <c r="BL374" s="125"/>
      <c r="BM374" s="125"/>
    </row>
    <row r="375" spans="1:65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  <c r="AA375" s="125"/>
      <c r="AB375" s="125"/>
      <c r="AC375" s="125"/>
      <c r="AD375" s="125"/>
      <c r="AE375" s="125"/>
      <c r="AF375" s="125"/>
      <c r="AG375" s="125"/>
      <c r="AH375" s="125"/>
      <c r="AI375" s="125"/>
      <c r="AJ375" s="125"/>
      <c r="AK375" s="125"/>
      <c r="AL375" s="125"/>
      <c r="AM375" s="125"/>
      <c r="AN375" s="125"/>
      <c r="AO375" s="125"/>
      <c r="AP375" s="125"/>
      <c r="AQ375" s="125"/>
      <c r="AR375" s="125"/>
      <c r="AS375" s="125"/>
      <c r="AT375" s="125"/>
      <c r="AU375" s="125"/>
      <c r="AV375" s="125"/>
      <c r="AW375" s="125"/>
      <c r="AX375" s="125"/>
      <c r="AY375" s="125"/>
      <c r="AZ375" s="125"/>
      <c r="BA375" s="125"/>
      <c r="BB375" s="125"/>
      <c r="BC375" s="125"/>
      <c r="BD375" s="125"/>
      <c r="BE375" s="125"/>
      <c r="BF375" s="125"/>
      <c r="BG375" s="125"/>
      <c r="BH375" s="125"/>
      <c r="BI375" s="125"/>
      <c r="BJ375" s="125"/>
      <c r="BK375" s="125"/>
      <c r="BL375" s="125"/>
      <c r="BM375" s="125"/>
    </row>
    <row r="376" spans="1:65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A376" s="125"/>
      <c r="AB376" s="125"/>
      <c r="AC376" s="125"/>
      <c r="AD376" s="125"/>
      <c r="AE376" s="125"/>
      <c r="AF376" s="125"/>
      <c r="AG376" s="125"/>
      <c r="AH376" s="125"/>
      <c r="AI376" s="125"/>
      <c r="AJ376" s="125"/>
      <c r="AK376" s="125"/>
      <c r="AL376" s="125"/>
      <c r="AM376" s="125"/>
      <c r="AN376" s="125"/>
      <c r="AO376" s="125"/>
      <c r="AP376" s="125"/>
      <c r="AQ376" s="125"/>
      <c r="AR376" s="125"/>
      <c r="AS376" s="125"/>
      <c r="AT376" s="125"/>
      <c r="AU376" s="125"/>
      <c r="AV376" s="125"/>
      <c r="AW376" s="125"/>
      <c r="AX376" s="125"/>
      <c r="AY376" s="125"/>
      <c r="AZ376" s="125"/>
      <c r="BA376" s="125"/>
      <c r="BB376" s="125"/>
      <c r="BC376" s="125"/>
      <c r="BD376" s="125"/>
      <c r="BE376" s="125"/>
      <c r="BF376" s="125"/>
      <c r="BG376" s="125"/>
      <c r="BH376" s="125"/>
      <c r="BI376" s="125"/>
      <c r="BJ376" s="125"/>
      <c r="BK376" s="125"/>
      <c r="BL376" s="125"/>
      <c r="BM376" s="125"/>
    </row>
    <row r="377" spans="1:65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  <c r="AA377" s="125"/>
      <c r="AB377" s="125"/>
      <c r="AC377" s="125"/>
      <c r="AD377" s="125"/>
      <c r="AE377" s="125"/>
      <c r="AF377" s="125"/>
      <c r="AG377" s="125"/>
      <c r="AH377" s="125"/>
      <c r="AI377" s="125"/>
      <c r="AJ377" s="125"/>
      <c r="AK377" s="125"/>
      <c r="AL377" s="125"/>
      <c r="AM377" s="125"/>
      <c r="AN377" s="125"/>
      <c r="AO377" s="125"/>
      <c r="AP377" s="125"/>
      <c r="AQ377" s="125"/>
      <c r="AR377" s="125"/>
      <c r="AS377" s="125"/>
      <c r="AT377" s="125"/>
      <c r="AU377" s="125"/>
      <c r="AV377" s="125"/>
      <c r="AW377" s="125"/>
      <c r="AX377" s="125"/>
      <c r="AY377" s="125"/>
      <c r="AZ377" s="125"/>
      <c r="BA377" s="125"/>
      <c r="BB377" s="125"/>
      <c r="BC377" s="125"/>
      <c r="BD377" s="125"/>
      <c r="BE377" s="125"/>
      <c r="BF377" s="125"/>
      <c r="BG377" s="125"/>
      <c r="BH377" s="125"/>
      <c r="BI377" s="125"/>
      <c r="BJ377" s="125"/>
      <c r="BK377" s="125"/>
      <c r="BL377" s="125"/>
      <c r="BM377" s="125"/>
    </row>
    <row r="378" spans="1:65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125"/>
      <c r="AF378" s="125"/>
      <c r="AG378" s="125"/>
      <c r="AH378" s="125"/>
      <c r="AI378" s="125"/>
      <c r="AJ378" s="125"/>
      <c r="AK378" s="125"/>
      <c r="AL378" s="125"/>
      <c r="AM378" s="125"/>
      <c r="AN378" s="125"/>
      <c r="AO378" s="125"/>
      <c r="AP378" s="125"/>
      <c r="AQ378" s="125"/>
      <c r="AR378" s="125"/>
      <c r="AS378" s="125"/>
      <c r="AT378" s="125"/>
      <c r="AU378" s="125"/>
      <c r="AV378" s="125"/>
      <c r="AW378" s="125"/>
      <c r="AX378" s="125"/>
      <c r="AY378" s="125"/>
      <c r="AZ378" s="125"/>
      <c r="BA378" s="125"/>
      <c r="BB378" s="125"/>
      <c r="BC378" s="125"/>
      <c r="BD378" s="125"/>
      <c r="BE378" s="125"/>
      <c r="BF378" s="125"/>
      <c r="BG378" s="125"/>
      <c r="BH378" s="125"/>
      <c r="BI378" s="125"/>
      <c r="BJ378" s="125"/>
      <c r="BK378" s="125"/>
      <c r="BL378" s="125"/>
      <c r="BM378" s="125"/>
    </row>
    <row r="379" spans="1:65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125"/>
      <c r="AF379" s="125"/>
      <c r="AG379" s="125"/>
      <c r="AH379" s="125"/>
      <c r="AI379" s="125"/>
      <c r="AJ379" s="125"/>
      <c r="AK379" s="125"/>
      <c r="AL379" s="125"/>
      <c r="AM379" s="125"/>
      <c r="AN379" s="125"/>
      <c r="AO379" s="125"/>
      <c r="AP379" s="125"/>
      <c r="AQ379" s="125"/>
      <c r="AR379" s="125"/>
      <c r="AS379" s="125"/>
      <c r="AT379" s="125"/>
      <c r="AU379" s="125"/>
      <c r="AV379" s="125"/>
      <c r="AW379" s="125"/>
      <c r="AX379" s="125"/>
      <c r="AY379" s="125"/>
      <c r="AZ379" s="125"/>
      <c r="BA379" s="125"/>
      <c r="BB379" s="125"/>
      <c r="BC379" s="125"/>
      <c r="BD379" s="125"/>
      <c r="BE379" s="125"/>
      <c r="BF379" s="125"/>
      <c r="BG379" s="125"/>
      <c r="BH379" s="125"/>
      <c r="BI379" s="125"/>
      <c r="BJ379" s="125"/>
      <c r="BK379" s="125"/>
      <c r="BL379" s="125"/>
      <c r="BM379" s="125"/>
    </row>
    <row r="380" spans="1:65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125"/>
      <c r="AF380" s="125"/>
      <c r="AG380" s="125"/>
      <c r="AH380" s="125"/>
      <c r="AI380" s="125"/>
      <c r="AJ380" s="125"/>
      <c r="AK380" s="125"/>
      <c r="AL380" s="125"/>
      <c r="AM380" s="125"/>
      <c r="AN380" s="125"/>
      <c r="AO380" s="125"/>
      <c r="AP380" s="125"/>
      <c r="AQ380" s="125"/>
      <c r="AR380" s="125"/>
      <c r="AS380" s="125"/>
      <c r="AT380" s="125"/>
      <c r="AU380" s="125"/>
      <c r="AV380" s="125"/>
      <c r="AW380" s="125"/>
      <c r="AX380" s="125"/>
      <c r="AY380" s="125"/>
      <c r="AZ380" s="125"/>
      <c r="BA380" s="125"/>
      <c r="BB380" s="125"/>
      <c r="BC380" s="125"/>
      <c r="BD380" s="125"/>
      <c r="BE380" s="125"/>
      <c r="BF380" s="125"/>
      <c r="BG380" s="125"/>
      <c r="BH380" s="125"/>
      <c r="BI380" s="125"/>
      <c r="BJ380" s="125"/>
      <c r="BK380" s="125"/>
      <c r="BL380" s="125"/>
      <c r="BM380" s="125"/>
    </row>
    <row r="381" spans="1:65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125"/>
      <c r="AF381" s="125"/>
      <c r="AG381" s="125"/>
      <c r="AH381" s="125"/>
      <c r="AI381" s="125"/>
      <c r="AJ381" s="125"/>
      <c r="AK381" s="125"/>
      <c r="AL381" s="125"/>
      <c r="AM381" s="125"/>
      <c r="AN381" s="125"/>
      <c r="AO381" s="125"/>
      <c r="AP381" s="125"/>
      <c r="AQ381" s="125"/>
      <c r="AR381" s="125"/>
      <c r="AS381" s="125"/>
      <c r="AT381" s="125"/>
      <c r="AU381" s="125"/>
      <c r="AV381" s="125"/>
      <c r="AW381" s="125"/>
      <c r="AX381" s="125"/>
      <c r="AY381" s="125"/>
      <c r="AZ381" s="125"/>
      <c r="BA381" s="125"/>
      <c r="BB381" s="125"/>
      <c r="BC381" s="125"/>
      <c r="BD381" s="125"/>
      <c r="BE381" s="125"/>
      <c r="BF381" s="125"/>
      <c r="BG381" s="125"/>
      <c r="BH381" s="125"/>
      <c r="BI381" s="125"/>
      <c r="BJ381" s="125"/>
      <c r="BK381" s="125"/>
      <c r="BL381" s="125"/>
      <c r="BM381" s="125"/>
    </row>
    <row r="382" spans="1:65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125"/>
      <c r="AF382" s="125"/>
      <c r="AG382" s="125"/>
      <c r="AH382" s="125"/>
      <c r="AI382" s="125"/>
      <c r="AJ382" s="125"/>
      <c r="AK382" s="125"/>
      <c r="AL382" s="125"/>
      <c r="AM382" s="125"/>
      <c r="AN382" s="125"/>
      <c r="AO382" s="125"/>
      <c r="AP382" s="125"/>
      <c r="AQ382" s="125"/>
      <c r="AR382" s="125"/>
      <c r="AS382" s="125"/>
      <c r="AT382" s="125"/>
      <c r="AU382" s="125"/>
      <c r="AV382" s="125"/>
      <c r="AW382" s="125"/>
      <c r="AX382" s="125"/>
      <c r="AY382" s="125"/>
      <c r="AZ382" s="125"/>
      <c r="BA382" s="125"/>
      <c r="BB382" s="125"/>
      <c r="BC382" s="125"/>
      <c r="BD382" s="125"/>
      <c r="BE382" s="125"/>
      <c r="BF382" s="125"/>
      <c r="BG382" s="125"/>
      <c r="BH382" s="125"/>
      <c r="BI382" s="125"/>
      <c r="BJ382" s="125"/>
      <c r="BK382" s="125"/>
      <c r="BL382" s="125"/>
      <c r="BM382" s="125"/>
    </row>
    <row r="383" spans="1:65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  <c r="AA383" s="125"/>
      <c r="AB383" s="125"/>
      <c r="AC383" s="125"/>
      <c r="AD383" s="125"/>
      <c r="AE383" s="125"/>
      <c r="AF383" s="125"/>
      <c r="AG383" s="125"/>
      <c r="AH383" s="125"/>
      <c r="AI383" s="125"/>
      <c r="AJ383" s="125"/>
      <c r="AK383" s="125"/>
      <c r="AL383" s="125"/>
      <c r="AM383" s="125"/>
      <c r="AN383" s="125"/>
      <c r="AO383" s="125"/>
      <c r="AP383" s="125"/>
      <c r="AQ383" s="125"/>
      <c r="AR383" s="125"/>
      <c r="AS383" s="125"/>
      <c r="AT383" s="125"/>
      <c r="AU383" s="125"/>
      <c r="AV383" s="125"/>
      <c r="AW383" s="125"/>
      <c r="AX383" s="125"/>
      <c r="AY383" s="125"/>
      <c r="AZ383" s="125"/>
      <c r="BA383" s="125"/>
      <c r="BB383" s="125"/>
      <c r="BC383" s="125"/>
      <c r="BD383" s="125"/>
      <c r="BE383" s="125"/>
      <c r="BF383" s="125"/>
      <c r="BG383" s="125"/>
      <c r="BH383" s="125"/>
      <c r="BI383" s="125"/>
      <c r="BJ383" s="125"/>
      <c r="BK383" s="125"/>
      <c r="BL383" s="125"/>
      <c r="BM383" s="125"/>
    </row>
    <row r="384" spans="1:65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  <c r="AC384" s="125"/>
      <c r="AD384" s="125"/>
      <c r="AE384" s="125"/>
      <c r="AF384" s="125"/>
      <c r="AG384" s="125"/>
      <c r="AH384" s="125"/>
      <c r="AI384" s="125"/>
      <c r="AJ384" s="125"/>
      <c r="AK384" s="125"/>
      <c r="AL384" s="125"/>
      <c r="AM384" s="125"/>
      <c r="AN384" s="125"/>
      <c r="AO384" s="125"/>
      <c r="AP384" s="125"/>
      <c r="AQ384" s="125"/>
      <c r="AR384" s="125"/>
      <c r="AS384" s="125"/>
      <c r="AT384" s="125"/>
      <c r="AU384" s="125"/>
      <c r="AV384" s="125"/>
      <c r="AW384" s="125"/>
      <c r="AX384" s="125"/>
      <c r="AY384" s="125"/>
      <c r="AZ384" s="125"/>
      <c r="BA384" s="125"/>
      <c r="BB384" s="125"/>
      <c r="BC384" s="125"/>
      <c r="BD384" s="125"/>
      <c r="BE384" s="125"/>
      <c r="BF384" s="125"/>
      <c r="BG384" s="125"/>
      <c r="BH384" s="125"/>
      <c r="BI384" s="125"/>
      <c r="BJ384" s="125"/>
      <c r="BK384" s="125"/>
      <c r="BL384" s="125"/>
      <c r="BM384" s="125"/>
    </row>
    <row r="385" spans="1:65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  <c r="AC385" s="125"/>
      <c r="AD385" s="125"/>
      <c r="AE385" s="125"/>
      <c r="AF385" s="125"/>
      <c r="AG385" s="125"/>
      <c r="AH385" s="125"/>
      <c r="AI385" s="125"/>
      <c r="AJ385" s="125"/>
      <c r="AK385" s="125"/>
      <c r="AL385" s="125"/>
      <c r="AM385" s="125"/>
      <c r="AN385" s="125"/>
      <c r="AO385" s="125"/>
      <c r="AP385" s="125"/>
      <c r="AQ385" s="125"/>
      <c r="AR385" s="125"/>
      <c r="AS385" s="125"/>
      <c r="AT385" s="125"/>
      <c r="AU385" s="125"/>
      <c r="AV385" s="125"/>
      <c r="AW385" s="125"/>
      <c r="AX385" s="125"/>
      <c r="AY385" s="125"/>
      <c r="AZ385" s="125"/>
      <c r="BA385" s="125"/>
      <c r="BB385" s="125"/>
      <c r="BC385" s="125"/>
      <c r="BD385" s="125"/>
      <c r="BE385" s="125"/>
      <c r="BF385" s="125"/>
      <c r="BG385" s="125"/>
      <c r="BH385" s="125"/>
      <c r="BI385" s="125"/>
      <c r="BJ385" s="125"/>
      <c r="BK385" s="125"/>
      <c r="BL385" s="125"/>
      <c r="BM385" s="125"/>
    </row>
    <row r="386" spans="1:65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  <c r="AC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5"/>
      <c r="AT386" s="125"/>
      <c r="AU386" s="125"/>
      <c r="AV386" s="125"/>
      <c r="AW386" s="125"/>
      <c r="AX386" s="125"/>
      <c r="AY386" s="125"/>
      <c r="AZ386" s="125"/>
      <c r="BA386" s="125"/>
      <c r="BB386" s="125"/>
      <c r="BC386" s="125"/>
      <c r="BD386" s="125"/>
      <c r="BE386" s="125"/>
      <c r="BF386" s="125"/>
      <c r="BG386" s="125"/>
      <c r="BH386" s="125"/>
      <c r="BI386" s="125"/>
      <c r="BJ386" s="125"/>
      <c r="BK386" s="125"/>
      <c r="BL386" s="125"/>
      <c r="BM386" s="125"/>
    </row>
    <row r="387" spans="1:65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5"/>
      <c r="AT387" s="125"/>
      <c r="AU387" s="125"/>
      <c r="AV387" s="125"/>
      <c r="AW387" s="125"/>
      <c r="AX387" s="125"/>
      <c r="AY387" s="125"/>
      <c r="AZ387" s="125"/>
      <c r="BA387" s="125"/>
      <c r="BB387" s="125"/>
      <c r="BC387" s="125"/>
      <c r="BD387" s="125"/>
      <c r="BE387" s="125"/>
      <c r="BF387" s="125"/>
      <c r="BG387" s="125"/>
      <c r="BH387" s="125"/>
      <c r="BI387" s="125"/>
      <c r="BJ387" s="125"/>
      <c r="BK387" s="125"/>
      <c r="BL387" s="125"/>
      <c r="BM387" s="125"/>
    </row>
    <row r="388" spans="1:65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  <c r="AC388" s="125"/>
      <c r="AD388" s="125"/>
      <c r="AE388" s="125"/>
      <c r="AF388" s="125"/>
      <c r="AG388" s="125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  <c r="AX388" s="125"/>
      <c r="AY388" s="125"/>
      <c r="AZ388" s="125"/>
      <c r="BA388" s="125"/>
      <c r="BB388" s="125"/>
      <c r="BC388" s="125"/>
      <c r="BD388" s="125"/>
      <c r="BE388" s="125"/>
      <c r="BF388" s="125"/>
      <c r="BG388" s="125"/>
      <c r="BH388" s="125"/>
      <c r="BI388" s="125"/>
      <c r="BJ388" s="125"/>
      <c r="BK388" s="125"/>
      <c r="BL388" s="125"/>
      <c r="BM388" s="125"/>
    </row>
    <row r="389" spans="1:65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  <c r="AA389" s="125"/>
      <c r="AB389" s="125"/>
      <c r="AC389" s="125"/>
      <c r="AD389" s="125"/>
      <c r="AE389" s="125"/>
      <c r="AF389" s="125"/>
      <c r="AG389" s="125"/>
      <c r="AH389" s="125"/>
      <c r="AI389" s="125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AX389" s="125"/>
      <c r="AY389" s="125"/>
      <c r="AZ389" s="125"/>
      <c r="BA389" s="125"/>
      <c r="BB389" s="125"/>
      <c r="BC389" s="125"/>
      <c r="BD389" s="125"/>
      <c r="BE389" s="125"/>
      <c r="BF389" s="125"/>
      <c r="BG389" s="125"/>
      <c r="BH389" s="125"/>
      <c r="BI389" s="125"/>
      <c r="BJ389" s="125"/>
      <c r="BK389" s="125"/>
      <c r="BL389" s="125"/>
      <c r="BM389" s="125"/>
    </row>
    <row r="390" spans="1:65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  <c r="AB390" s="125"/>
      <c r="AC390" s="125"/>
      <c r="AD390" s="125"/>
      <c r="AE390" s="125"/>
      <c r="AF390" s="125"/>
      <c r="AG390" s="125"/>
      <c r="AH390" s="125"/>
      <c r="AI390" s="125"/>
      <c r="AJ390" s="125"/>
      <c r="AK390" s="125"/>
      <c r="AL390" s="125"/>
      <c r="AM390" s="125"/>
      <c r="AN390" s="125"/>
      <c r="AO390" s="125"/>
      <c r="AP390" s="125"/>
      <c r="AQ390" s="125"/>
      <c r="AR390" s="125"/>
      <c r="AS390" s="125"/>
      <c r="AT390" s="125"/>
      <c r="AU390" s="125"/>
      <c r="AV390" s="125"/>
      <c r="AW390" s="125"/>
      <c r="AX390" s="125"/>
      <c r="AY390" s="125"/>
      <c r="AZ390" s="125"/>
      <c r="BA390" s="125"/>
      <c r="BB390" s="125"/>
      <c r="BC390" s="125"/>
      <c r="BD390" s="125"/>
      <c r="BE390" s="125"/>
      <c r="BF390" s="125"/>
      <c r="BG390" s="125"/>
      <c r="BH390" s="125"/>
      <c r="BI390" s="125"/>
      <c r="BJ390" s="125"/>
      <c r="BK390" s="125"/>
      <c r="BL390" s="125"/>
      <c r="BM390" s="125"/>
    </row>
    <row r="391" spans="1:65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  <c r="AB391" s="125"/>
      <c r="AC391" s="125"/>
      <c r="AD391" s="125"/>
      <c r="AE391" s="125"/>
      <c r="AF391" s="125"/>
      <c r="AG391" s="125"/>
      <c r="AH391" s="125"/>
      <c r="AI391" s="125"/>
      <c r="AJ391" s="125"/>
      <c r="AK391" s="125"/>
      <c r="AL391" s="125"/>
      <c r="AM391" s="125"/>
      <c r="AN391" s="125"/>
      <c r="AO391" s="125"/>
      <c r="AP391" s="125"/>
      <c r="AQ391" s="125"/>
      <c r="AR391" s="125"/>
      <c r="AS391" s="125"/>
      <c r="AT391" s="125"/>
      <c r="AU391" s="125"/>
      <c r="AV391" s="125"/>
      <c r="AW391" s="125"/>
      <c r="AX391" s="125"/>
      <c r="AY391" s="125"/>
      <c r="AZ391" s="125"/>
      <c r="BA391" s="125"/>
      <c r="BB391" s="125"/>
      <c r="BC391" s="125"/>
      <c r="BD391" s="125"/>
      <c r="BE391" s="125"/>
      <c r="BF391" s="125"/>
      <c r="BG391" s="125"/>
      <c r="BH391" s="125"/>
      <c r="BI391" s="125"/>
      <c r="BJ391" s="125"/>
      <c r="BK391" s="125"/>
      <c r="BL391" s="125"/>
      <c r="BM391" s="125"/>
    </row>
    <row r="392" spans="1:65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  <c r="AC392" s="125"/>
      <c r="AD392" s="125"/>
      <c r="AE392" s="125"/>
      <c r="AF392" s="125"/>
      <c r="AG392" s="125"/>
      <c r="AH392" s="125"/>
      <c r="AI392" s="125"/>
      <c r="AJ392" s="125"/>
      <c r="AK392" s="125"/>
      <c r="AL392" s="125"/>
      <c r="AM392" s="125"/>
      <c r="AN392" s="125"/>
      <c r="AO392" s="125"/>
      <c r="AP392" s="125"/>
      <c r="AQ392" s="125"/>
      <c r="AR392" s="125"/>
      <c r="AS392" s="125"/>
      <c r="AT392" s="125"/>
      <c r="AU392" s="125"/>
      <c r="AV392" s="125"/>
      <c r="AW392" s="125"/>
      <c r="AX392" s="125"/>
      <c r="AY392" s="125"/>
      <c r="AZ392" s="125"/>
      <c r="BA392" s="125"/>
      <c r="BB392" s="125"/>
      <c r="BC392" s="125"/>
      <c r="BD392" s="125"/>
      <c r="BE392" s="125"/>
      <c r="BF392" s="125"/>
      <c r="BG392" s="125"/>
      <c r="BH392" s="125"/>
      <c r="BI392" s="125"/>
      <c r="BJ392" s="125"/>
      <c r="BK392" s="125"/>
      <c r="BL392" s="125"/>
      <c r="BM392" s="125"/>
    </row>
    <row r="393" spans="1:65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  <c r="AB393" s="125"/>
      <c r="AC393" s="125"/>
      <c r="AD393" s="125"/>
      <c r="AE393" s="125"/>
      <c r="AF393" s="125"/>
      <c r="AG393" s="125"/>
      <c r="AH393" s="125"/>
      <c r="AI393" s="125"/>
      <c r="AJ393" s="125"/>
      <c r="AK393" s="125"/>
      <c r="AL393" s="125"/>
      <c r="AM393" s="125"/>
      <c r="AN393" s="125"/>
      <c r="AO393" s="125"/>
      <c r="AP393" s="125"/>
      <c r="AQ393" s="125"/>
      <c r="AR393" s="125"/>
      <c r="AS393" s="125"/>
      <c r="AT393" s="125"/>
      <c r="AU393" s="125"/>
      <c r="AV393" s="125"/>
      <c r="AW393" s="125"/>
      <c r="AX393" s="125"/>
      <c r="AY393" s="125"/>
      <c r="AZ393" s="125"/>
      <c r="BA393" s="125"/>
      <c r="BB393" s="125"/>
      <c r="BC393" s="125"/>
      <c r="BD393" s="125"/>
      <c r="BE393" s="125"/>
      <c r="BF393" s="125"/>
      <c r="BG393" s="125"/>
      <c r="BH393" s="125"/>
      <c r="BI393" s="125"/>
      <c r="BJ393" s="125"/>
      <c r="BK393" s="125"/>
      <c r="BL393" s="125"/>
      <c r="BM393" s="125"/>
    </row>
    <row r="394" spans="1:65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A394" s="125"/>
      <c r="AB394" s="125"/>
      <c r="AC394" s="125"/>
      <c r="AD394" s="125"/>
      <c r="AE394" s="125"/>
      <c r="AF394" s="125"/>
      <c r="AG394" s="125"/>
      <c r="AH394" s="125"/>
      <c r="AI394" s="125"/>
      <c r="AJ394" s="125"/>
      <c r="AK394" s="125"/>
      <c r="AL394" s="125"/>
      <c r="AM394" s="125"/>
      <c r="AN394" s="125"/>
      <c r="AO394" s="125"/>
      <c r="AP394" s="125"/>
      <c r="AQ394" s="125"/>
      <c r="AR394" s="125"/>
      <c r="AS394" s="125"/>
      <c r="AT394" s="125"/>
      <c r="AU394" s="125"/>
      <c r="AV394" s="125"/>
      <c r="AW394" s="125"/>
      <c r="AX394" s="125"/>
      <c r="AY394" s="125"/>
      <c r="AZ394" s="125"/>
      <c r="BA394" s="125"/>
      <c r="BB394" s="125"/>
      <c r="BC394" s="125"/>
      <c r="BD394" s="125"/>
      <c r="BE394" s="125"/>
      <c r="BF394" s="125"/>
      <c r="BG394" s="125"/>
      <c r="BH394" s="125"/>
      <c r="BI394" s="125"/>
      <c r="BJ394" s="125"/>
      <c r="BK394" s="125"/>
      <c r="BL394" s="125"/>
      <c r="BM394" s="125"/>
    </row>
    <row r="395" spans="1:65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A395" s="125"/>
      <c r="AB395" s="125"/>
      <c r="AC395" s="125"/>
      <c r="AD395" s="125"/>
      <c r="AE395" s="125"/>
      <c r="AF395" s="125"/>
      <c r="AG395" s="125"/>
      <c r="AH395" s="125"/>
      <c r="AI395" s="125"/>
      <c r="AJ395" s="125"/>
      <c r="AK395" s="125"/>
      <c r="AL395" s="125"/>
      <c r="AM395" s="125"/>
      <c r="AN395" s="125"/>
      <c r="AO395" s="125"/>
      <c r="AP395" s="125"/>
      <c r="AQ395" s="125"/>
      <c r="AR395" s="125"/>
      <c r="AS395" s="125"/>
      <c r="AT395" s="125"/>
      <c r="AU395" s="125"/>
      <c r="AV395" s="125"/>
      <c r="AW395" s="125"/>
      <c r="AX395" s="125"/>
      <c r="AY395" s="125"/>
      <c r="AZ395" s="125"/>
      <c r="BA395" s="125"/>
      <c r="BB395" s="125"/>
      <c r="BC395" s="125"/>
      <c r="BD395" s="125"/>
      <c r="BE395" s="125"/>
      <c r="BF395" s="125"/>
      <c r="BG395" s="125"/>
      <c r="BH395" s="125"/>
      <c r="BI395" s="125"/>
      <c r="BJ395" s="125"/>
      <c r="BK395" s="125"/>
      <c r="BL395" s="125"/>
      <c r="BM395" s="125"/>
    </row>
    <row r="396" spans="1:65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  <c r="AC396" s="125"/>
      <c r="AD396" s="125"/>
      <c r="AE396" s="125"/>
      <c r="AF396" s="125"/>
      <c r="AG396" s="125"/>
      <c r="AH396" s="125"/>
      <c r="AI396" s="125"/>
      <c r="AJ396" s="125"/>
      <c r="AK396" s="125"/>
      <c r="AL396" s="125"/>
      <c r="AM396" s="125"/>
      <c r="AN396" s="125"/>
      <c r="AO396" s="125"/>
      <c r="AP396" s="125"/>
      <c r="AQ396" s="125"/>
      <c r="AR396" s="125"/>
      <c r="AS396" s="125"/>
      <c r="AT396" s="125"/>
      <c r="AU396" s="125"/>
      <c r="AV396" s="125"/>
      <c r="AW396" s="125"/>
      <c r="AX396" s="125"/>
      <c r="AY396" s="125"/>
      <c r="AZ396" s="125"/>
      <c r="BA396" s="125"/>
      <c r="BB396" s="125"/>
      <c r="BC396" s="125"/>
      <c r="BD396" s="125"/>
      <c r="BE396" s="125"/>
      <c r="BF396" s="125"/>
      <c r="BG396" s="125"/>
      <c r="BH396" s="125"/>
      <c r="BI396" s="125"/>
      <c r="BJ396" s="125"/>
      <c r="BK396" s="125"/>
      <c r="BL396" s="125"/>
      <c r="BM396" s="125"/>
    </row>
    <row r="397" spans="1:65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  <c r="AC397" s="125"/>
      <c r="AD397" s="125"/>
      <c r="AE397" s="125"/>
      <c r="AF397" s="125"/>
      <c r="AG397" s="125"/>
      <c r="AH397" s="125"/>
      <c r="AI397" s="125"/>
      <c r="AJ397" s="125"/>
      <c r="AK397" s="125"/>
      <c r="AL397" s="125"/>
      <c r="AM397" s="125"/>
      <c r="AN397" s="125"/>
      <c r="AO397" s="125"/>
      <c r="AP397" s="125"/>
      <c r="AQ397" s="125"/>
      <c r="AR397" s="125"/>
      <c r="AS397" s="125"/>
      <c r="AT397" s="125"/>
      <c r="AU397" s="125"/>
      <c r="AV397" s="125"/>
      <c r="AW397" s="125"/>
      <c r="AX397" s="125"/>
      <c r="AY397" s="125"/>
      <c r="AZ397" s="125"/>
      <c r="BA397" s="125"/>
      <c r="BB397" s="125"/>
      <c r="BC397" s="125"/>
      <c r="BD397" s="125"/>
      <c r="BE397" s="125"/>
      <c r="BF397" s="125"/>
      <c r="BG397" s="125"/>
      <c r="BH397" s="125"/>
      <c r="BI397" s="125"/>
      <c r="BJ397" s="125"/>
      <c r="BK397" s="125"/>
      <c r="BL397" s="125"/>
      <c r="BM397" s="125"/>
    </row>
    <row r="398" spans="1:65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25"/>
      <c r="AO398" s="125"/>
      <c r="AP398" s="125"/>
      <c r="AQ398" s="125"/>
      <c r="AR398" s="125"/>
      <c r="AS398" s="125"/>
      <c r="AT398" s="125"/>
      <c r="AU398" s="125"/>
      <c r="AV398" s="125"/>
      <c r="AW398" s="125"/>
      <c r="AX398" s="125"/>
      <c r="AY398" s="125"/>
      <c r="AZ398" s="125"/>
      <c r="BA398" s="125"/>
      <c r="BB398" s="125"/>
      <c r="BC398" s="125"/>
      <c r="BD398" s="125"/>
      <c r="BE398" s="125"/>
      <c r="BF398" s="125"/>
      <c r="BG398" s="125"/>
      <c r="BH398" s="125"/>
      <c r="BI398" s="125"/>
      <c r="BJ398" s="125"/>
      <c r="BK398" s="125"/>
      <c r="BL398" s="125"/>
      <c r="BM398" s="125"/>
    </row>
    <row r="399" spans="1:65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25"/>
      <c r="AO399" s="125"/>
      <c r="AP399" s="125"/>
      <c r="AQ399" s="125"/>
      <c r="AR399" s="125"/>
      <c r="AS399" s="125"/>
      <c r="AT399" s="125"/>
      <c r="AU399" s="125"/>
      <c r="AV399" s="125"/>
      <c r="AW399" s="125"/>
      <c r="AX399" s="125"/>
      <c r="AY399" s="125"/>
      <c r="AZ399" s="125"/>
      <c r="BA399" s="125"/>
      <c r="BB399" s="125"/>
      <c r="BC399" s="125"/>
      <c r="BD399" s="125"/>
      <c r="BE399" s="125"/>
      <c r="BF399" s="125"/>
      <c r="BG399" s="125"/>
      <c r="BH399" s="125"/>
      <c r="BI399" s="125"/>
      <c r="BJ399" s="125"/>
      <c r="BK399" s="125"/>
      <c r="BL399" s="125"/>
      <c r="BM399" s="125"/>
    </row>
    <row r="400" spans="1:65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25"/>
      <c r="AO400" s="125"/>
      <c r="AP400" s="125"/>
      <c r="AQ400" s="125"/>
      <c r="AR400" s="125"/>
      <c r="AS400" s="125"/>
      <c r="AT400" s="125"/>
      <c r="AU400" s="125"/>
      <c r="AV400" s="125"/>
      <c r="AW400" s="125"/>
      <c r="AX400" s="125"/>
      <c r="AY400" s="125"/>
      <c r="AZ400" s="125"/>
      <c r="BA400" s="125"/>
      <c r="BB400" s="125"/>
      <c r="BC400" s="125"/>
      <c r="BD400" s="125"/>
      <c r="BE400" s="125"/>
      <c r="BF400" s="125"/>
      <c r="BG400" s="125"/>
      <c r="BH400" s="125"/>
      <c r="BI400" s="125"/>
      <c r="BJ400" s="125"/>
      <c r="BK400" s="125"/>
      <c r="BL400" s="125"/>
      <c r="BM400" s="125"/>
    </row>
    <row r="401" spans="1:65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25"/>
      <c r="AO401" s="125"/>
      <c r="AP401" s="125"/>
      <c r="AQ401" s="125"/>
      <c r="AR401" s="125"/>
      <c r="AS401" s="125"/>
      <c r="AT401" s="125"/>
      <c r="AU401" s="125"/>
      <c r="AV401" s="125"/>
      <c r="AW401" s="125"/>
      <c r="AX401" s="125"/>
      <c r="AY401" s="125"/>
      <c r="AZ401" s="125"/>
      <c r="BA401" s="125"/>
      <c r="BB401" s="125"/>
      <c r="BC401" s="125"/>
      <c r="BD401" s="125"/>
      <c r="BE401" s="125"/>
      <c r="BF401" s="125"/>
      <c r="BG401" s="125"/>
      <c r="BH401" s="125"/>
      <c r="BI401" s="125"/>
      <c r="BJ401" s="125"/>
      <c r="BK401" s="125"/>
      <c r="BL401" s="125"/>
      <c r="BM401" s="125"/>
    </row>
    <row r="402" spans="1:65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25"/>
      <c r="AQ402" s="125"/>
      <c r="AR402" s="125"/>
      <c r="AS402" s="125"/>
      <c r="AT402" s="125"/>
      <c r="AU402" s="125"/>
      <c r="AV402" s="125"/>
      <c r="AW402" s="125"/>
      <c r="AX402" s="125"/>
      <c r="AY402" s="125"/>
      <c r="AZ402" s="125"/>
      <c r="BA402" s="125"/>
      <c r="BB402" s="125"/>
      <c r="BC402" s="125"/>
      <c r="BD402" s="125"/>
      <c r="BE402" s="125"/>
      <c r="BF402" s="125"/>
      <c r="BG402" s="125"/>
      <c r="BH402" s="125"/>
      <c r="BI402" s="125"/>
      <c r="BJ402" s="125"/>
      <c r="BK402" s="125"/>
      <c r="BL402" s="125"/>
      <c r="BM402" s="125"/>
    </row>
    <row r="403" spans="1:65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  <c r="AB403" s="125"/>
      <c r="AC403" s="125"/>
      <c r="AD403" s="125"/>
      <c r="AE403" s="125"/>
      <c r="AF403" s="125"/>
      <c r="AG403" s="125"/>
      <c r="AH403" s="125"/>
      <c r="AI403" s="125"/>
      <c r="AJ403" s="125"/>
      <c r="AK403" s="125"/>
      <c r="AL403" s="125"/>
      <c r="AM403" s="125"/>
      <c r="AN403" s="125"/>
      <c r="AO403" s="125"/>
      <c r="AP403" s="125"/>
      <c r="AQ403" s="125"/>
      <c r="AR403" s="125"/>
      <c r="AS403" s="125"/>
      <c r="AT403" s="125"/>
      <c r="AU403" s="125"/>
      <c r="AV403" s="125"/>
      <c r="AW403" s="125"/>
      <c r="AX403" s="125"/>
      <c r="AY403" s="125"/>
      <c r="AZ403" s="125"/>
      <c r="BA403" s="125"/>
      <c r="BB403" s="125"/>
      <c r="BC403" s="125"/>
      <c r="BD403" s="125"/>
      <c r="BE403" s="125"/>
      <c r="BF403" s="125"/>
      <c r="BG403" s="125"/>
      <c r="BH403" s="125"/>
      <c r="BI403" s="125"/>
      <c r="BJ403" s="125"/>
      <c r="BK403" s="125"/>
      <c r="BL403" s="125"/>
      <c r="BM403" s="125"/>
    </row>
    <row r="404" spans="1:65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  <c r="AB404" s="125"/>
      <c r="AC404" s="125"/>
      <c r="AD404" s="125"/>
      <c r="AE404" s="125"/>
      <c r="AF404" s="125"/>
      <c r="AG404" s="125"/>
      <c r="AH404" s="125"/>
      <c r="AI404" s="125"/>
      <c r="AJ404" s="125"/>
      <c r="AK404" s="125"/>
      <c r="AL404" s="125"/>
      <c r="AM404" s="125"/>
      <c r="AN404" s="125"/>
      <c r="AO404" s="125"/>
      <c r="AP404" s="125"/>
      <c r="AQ404" s="125"/>
      <c r="AR404" s="125"/>
      <c r="AS404" s="125"/>
      <c r="AT404" s="125"/>
      <c r="AU404" s="125"/>
      <c r="AV404" s="125"/>
      <c r="AW404" s="125"/>
      <c r="AX404" s="125"/>
      <c r="AY404" s="125"/>
      <c r="AZ404" s="125"/>
      <c r="BA404" s="125"/>
      <c r="BB404" s="125"/>
      <c r="BC404" s="125"/>
      <c r="BD404" s="125"/>
      <c r="BE404" s="125"/>
      <c r="BF404" s="125"/>
      <c r="BG404" s="125"/>
      <c r="BH404" s="125"/>
      <c r="BI404" s="125"/>
      <c r="BJ404" s="125"/>
      <c r="BK404" s="125"/>
      <c r="BL404" s="125"/>
      <c r="BM404" s="125"/>
    </row>
    <row r="405" spans="1:65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A405" s="125"/>
      <c r="AB405" s="125"/>
      <c r="AC405" s="125"/>
      <c r="AD405" s="125"/>
      <c r="AE405" s="125"/>
      <c r="AF405" s="125"/>
      <c r="AG405" s="125"/>
      <c r="AH405" s="125"/>
      <c r="AI405" s="125"/>
      <c r="AJ405" s="125"/>
      <c r="AK405" s="125"/>
      <c r="AL405" s="125"/>
      <c r="AM405" s="125"/>
      <c r="AN405" s="125"/>
      <c r="AO405" s="125"/>
      <c r="AP405" s="125"/>
      <c r="AQ405" s="125"/>
      <c r="AR405" s="125"/>
      <c r="AS405" s="125"/>
      <c r="AT405" s="125"/>
      <c r="AU405" s="125"/>
      <c r="AV405" s="125"/>
      <c r="AW405" s="125"/>
      <c r="AX405" s="125"/>
      <c r="AY405" s="125"/>
      <c r="AZ405" s="125"/>
      <c r="BA405" s="125"/>
      <c r="BB405" s="125"/>
      <c r="BC405" s="125"/>
      <c r="BD405" s="125"/>
      <c r="BE405" s="125"/>
      <c r="BF405" s="125"/>
      <c r="BG405" s="125"/>
      <c r="BH405" s="125"/>
      <c r="BI405" s="125"/>
      <c r="BJ405" s="125"/>
      <c r="BK405" s="125"/>
      <c r="BL405" s="125"/>
      <c r="BM405" s="125"/>
    </row>
    <row r="406" spans="1:65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  <c r="AA406" s="125"/>
      <c r="AB406" s="125"/>
      <c r="AC406" s="125"/>
      <c r="AD406" s="125"/>
      <c r="AE406" s="125"/>
      <c r="AF406" s="125"/>
      <c r="AG406" s="125"/>
      <c r="AH406" s="125"/>
      <c r="AI406" s="125"/>
      <c r="AJ406" s="125"/>
      <c r="AK406" s="125"/>
      <c r="AL406" s="125"/>
      <c r="AM406" s="125"/>
      <c r="AN406" s="125"/>
      <c r="AO406" s="125"/>
      <c r="AP406" s="125"/>
      <c r="AQ406" s="125"/>
      <c r="AR406" s="125"/>
      <c r="AS406" s="125"/>
      <c r="AT406" s="125"/>
      <c r="AU406" s="125"/>
      <c r="AV406" s="125"/>
      <c r="AW406" s="125"/>
      <c r="AX406" s="125"/>
      <c r="AY406" s="125"/>
      <c r="AZ406" s="125"/>
      <c r="BA406" s="125"/>
      <c r="BB406" s="125"/>
      <c r="BC406" s="125"/>
      <c r="BD406" s="125"/>
      <c r="BE406" s="125"/>
      <c r="BF406" s="125"/>
      <c r="BG406" s="125"/>
      <c r="BH406" s="125"/>
      <c r="BI406" s="125"/>
      <c r="BJ406" s="125"/>
      <c r="BK406" s="125"/>
      <c r="BL406" s="125"/>
      <c r="BM406" s="125"/>
    </row>
    <row r="407" spans="1:65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A407" s="125"/>
      <c r="AB407" s="125"/>
      <c r="AC407" s="125"/>
      <c r="AD407" s="125"/>
      <c r="AE407" s="125"/>
      <c r="AF407" s="125"/>
      <c r="AG407" s="125"/>
      <c r="AH407" s="125"/>
      <c r="AI407" s="125"/>
      <c r="AJ407" s="125"/>
      <c r="AK407" s="125"/>
      <c r="AL407" s="125"/>
      <c r="AM407" s="125"/>
      <c r="AN407" s="125"/>
      <c r="AO407" s="125"/>
      <c r="AP407" s="125"/>
      <c r="AQ407" s="125"/>
      <c r="AR407" s="125"/>
      <c r="AS407" s="125"/>
      <c r="AT407" s="125"/>
      <c r="AU407" s="125"/>
      <c r="AV407" s="125"/>
      <c r="AW407" s="125"/>
      <c r="AX407" s="125"/>
      <c r="AY407" s="125"/>
      <c r="AZ407" s="125"/>
      <c r="BA407" s="125"/>
      <c r="BB407" s="125"/>
      <c r="BC407" s="125"/>
      <c r="BD407" s="125"/>
      <c r="BE407" s="125"/>
      <c r="BF407" s="125"/>
      <c r="BG407" s="125"/>
      <c r="BH407" s="125"/>
      <c r="BI407" s="125"/>
      <c r="BJ407" s="125"/>
      <c r="BK407" s="125"/>
      <c r="BL407" s="125"/>
      <c r="BM407" s="125"/>
    </row>
    <row r="408" spans="1:65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  <c r="AC408" s="125"/>
      <c r="AD408" s="125"/>
      <c r="AE408" s="125"/>
      <c r="AF408" s="125"/>
      <c r="AG408" s="125"/>
      <c r="AH408" s="125"/>
      <c r="AI408" s="125"/>
      <c r="AJ408" s="125"/>
      <c r="AK408" s="125"/>
      <c r="AL408" s="125"/>
      <c r="AM408" s="125"/>
      <c r="AN408" s="125"/>
      <c r="AO408" s="125"/>
      <c r="AP408" s="125"/>
      <c r="AQ408" s="125"/>
      <c r="AR408" s="125"/>
      <c r="AS408" s="125"/>
      <c r="AT408" s="125"/>
      <c r="AU408" s="125"/>
      <c r="AV408" s="125"/>
      <c r="AW408" s="125"/>
      <c r="AX408" s="125"/>
      <c r="AY408" s="125"/>
      <c r="AZ408" s="125"/>
      <c r="BA408" s="125"/>
      <c r="BB408" s="125"/>
      <c r="BC408" s="125"/>
      <c r="BD408" s="125"/>
      <c r="BE408" s="125"/>
      <c r="BF408" s="125"/>
      <c r="BG408" s="125"/>
      <c r="BH408" s="125"/>
      <c r="BI408" s="125"/>
      <c r="BJ408" s="125"/>
      <c r="BK408" s="125"/>
      <c r="BL408" s="125"/>
      <c r="BM408" s="125"/>
    </row>
    <row r="409" spans="1:65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  <c r="AC409" s="125"/>
      <c r="AD409" s="125"/>
      <c r="AE409" s="125"/>
      <c r="AF409" s="125"/>
      <c r="AG409" s="125"/>
      <c r="AH409" s="125"/>
      <c r="AI409" s="125"/>
      <c r="AJ409" s="125"/>
      <c r="AK409" s="125"/>
      <c r="AL409" s="125"/>
      <c r="AM409" s="125"/>
      <c r="AN409" s="125"/>
      <c r="AO409" s="125"/>
      <c r="AP409" s="125"/>
      <c r="AQ409" s="125"/>
      <c r="AR409" s="125"/>
      <c r="AS409" s="125"/>
      <c r="AT409" s="125"/>
      <c r="AU409" s="125"/>
      <c r="AV409" s="125"/>
      <c r="AW409" s="125"/>
      <c r="AX409" s="125"/>
      <c r="AY409" s="125"/>
      <c r="AZ409" s="125"/>
      <c r="BA409" s="125"/>
      <c r="BB409" s="125"/>
      <c r="BC409" s="125"/>
      <c r="BD409" s="125"/>
      <c r="BE409" s="125"/>
      <c r="BF409" s="125"/>
      <c r="BG409" s="125"/>
      <c r="BH409" s="125"/>
      <c r="BI409" s="125"/>
      <c r="BJ409" s="125"/>
      <c r="BK409" s="125"/>
      <c r="BL409" s="125"/>
      <c r="BM409" s="125"/>
    </row>
    <row r="410" spans="1:65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  <c r="AC410" s="125"/>
      <c r="AD410" s="125"/>
      <c r="AE410" s="125"/>
      <c r="AF410" s="125"/>
      <c r="AG410" s="125"/>
      <c r="AH410" s="125"/>
      <c r="AI410" s="125"/>
      <c r="AJ410" s="125"/>
      <c r="AK410" s="125"/>
      <c r="AL410" s="125"/>
      <c r="AM410" s="125"/>
      <c r="AN410" s="125"/>
      <c r="AO410" s="125"/>
      <c r="AP410" s="125"/>
      <c r="AQ410" s="125"/>
      <c r="AR410" s="125"/>
      <c r="AS410" s="125"/>
      <c r="AT410" s="125"/>
      <c r="AU410" s="125"/>
      <c r="AV410" s="125"/>
      <c r="AW410" s="125"/>
      <c r="AX410" s="125"/>
      <c r="AY410" s="125"/>
      <c r="AZ410" s="125"/>
      <c r="BA410" s="125"/>
      <c r="BB410" s="125"/>
      <c r="BC410" s="125"/>
      <c r="BD410" s="125"/>
      <c r="BE410" s="125"/>
      <c r="BF410" s="125"/>
      <c r="BG410" s="125"/>
      <c r="BH410" s="125"/>
      <c r="BI410" s="125"/>
      <c r="BJ410" s="125"/>
      <c r="BK410" s="125"/>
      <c r="BL410" s="125"/>
      <c r="BM410" s="125"/>
    </row>
    <row r="411" spans="1:65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  <c r="AB411" s="125"/>
      <c r="AC411" s="125"/>
      <c r="AD411" s="125"/>
      <c r="AE411" s="125"/>
      <c r="AF411" s="125"/>
      <c r="AG411" s="125"/>
      <c r="AH411" s="125"/>
      <c r="AI411" s="125"/>
      <c r="AJ411" s="125"/>
      <c r="AK411" s="125"/>
      <c r="AL411" s="125"/>
      <c r="AM411" s="125"/>
      <c r="AN411" s="125"/>
      <c r="AO411" s="125"/>
      <c r="AP411" s="125"/>
      <c r="AQ411" s="125"/>
      <c r="AR411" s="125"/>
      <c r="AS411" s="125"/>
      <c r="AT411" s="125"/>
      <c r="AU411" s="125"/>
      <c r="AV411" s="125"/>
      <c r="AW411" s="125"/>
      <c r="AX411" s="125"/>
      <c r="AY411" s="125"/>
      <c r="AZ411" s="125"/>
      <c r="BA411" s="125"/>
      <c r="BB411" s="125"/>
      <c r="BC411" s="125"/>
      <c r="BD411" s="125"/>
      <c r="BE411" s="125"/>
      <c r="BF411" s="125"/>
      <c r="BG411" s="125"/>
      <c r="BH411" s="125"/>
      <c r="BI411" s="125"/>
      <c r="BJ411" s="125"/>
      <c r="BK411" s="125"/>
      <c r="BL411" s="125"/>
      <c r="BM411" s="125"/>
    </row>
    <row r="412" spans="1:65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125"/>
      <c r="AF412" s="125"/>
      <c r="AG412" s="125"/>
      <c r="AH412" s="125"/>
      <c r="AI412" s="125"/>
      <c r="AJ412" s="125"/>
      <c r="AK412" s="125"/>
      <c r="AL412" s="125"/>
      <c r="AM412" s="125"/>
      <c r="AN412" s="125"/>
      <c r="AO412" s="125"/>
      <c r="AP412" s="125"/>
      <c r="AQ412" s="125"/>
      <c r="AR412" s="125"/>
      <c r="AS412" s="125"/>
      <c r="AT412" s="125"/>
      <c r="AU412" s="125"/>
      <c r="AV412" s="125"/>
      <c r="AW412" s="125"/>
      <c r="AX412" s="125"/>
      <c r="AY412" s="125"/>
      <c r="AZ412" s="125"/>
      <c r="BA412" s="125"/>
      <c r="BB412" s="125"/>
      <c r="BC412" s="125"/>
      <c r="BD412" s="125"/>
      <c r="BE412" s="125"/>
      <c r="BF412" s="125"/>
      <c r="BG412" s="125"/>
      <c r="BH412" s="125"/>
      <c r="BI412" s="125"/>
      <c r="BJ412" s="125"/>
      <c r="BK412" s="125"/>
      <c r="BL412" s="125"/>
      <c r="BM412" s="125"/>
    </row>
    <row r="413" spans="1:65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  <c r="AC413" s="125"/>
      <c r="AD413" s="125"/>
      <c r="AE413" s="125"/>
      <c r="AF413" s="125"/>
      <c r="AG413" s="125"/>
      <c r="AH413" s="125"/>
      <c r="AI413" s="125"/>
      <c r="AJ413" s="125"/>
      <c r="AK413" s="125"/>
      <c r="AL413" s="125"/>
      <c r="AM413" s="125"/>
      <c r="AN413" s="125"/>
      <c r="AO413" s="125"/>
      <c r="AP413" s="125"/>
      <c r="AQ413" s="125"/>
      <c r="AR413" s="125"/>
      <c r="AS413" s="125"/>
      <c r="AT413" s="125"/>
      <c r="AU413" s="125"/>
      <c r="AV413" s="125"/>
      <c r="AW413" s="125"/>
      <c r="AX413" s="125"/>
      <c r="AY413" s="125"/>
      <c r="AZ413" s="125"/>
      <c r="BA413" s="125"/>
      <c r="BB413" s="125"/>
      <c r="BC413" s="125"/>
      <c r="BD413" s="125"/>
      <c r="BE413" s="125"/>
      <c r="BF413" s="125"/>
      <c r="BG413" s="125"/>
      <c r="BH413" s="125"/>
      <c r="BI413" s="125"/>
      <c r="BJ413" s="125"/>
      <c r="BK413" s="125"/>
      <c r="BL413" s="125"/>
      <c r="BM413" s="125"/>
    </row>
    <row r="414" spans="1:65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  <c r="AC414" s="125"/>
      <c r="AD414" s="125"/>
      <c r="AE414" s="125"/>
      <c r="AF414" s="125"/>
      <c r="AG414" s="125"/>
      <c r="AH414" s="125"/>
      <c r="AI414" s="125"/>
      <c r="AJ414" s="125"/>
      <c r="AK414" s="125"/>
      <c r="AL414" s="125"/>
      <c r="AM414" s="125"/>
      <c r="AN414" s="125"/>
      <c r="AO414" s="125"/>
      <c r="AP414" s="125"/>
      <c r="AQ414" s="125"/>
      <c r="AR414" s="125"/>
      <c r="AS414" s="125"/>
      <c r="AT414" s="125"/>
      <c r="AU414" s="125"/>
      <c r="AV414" s="125"/>
      <c r="AW414" s="125"/>
      <c r="AX414" s="125"/>
      <c r="AY414" s="125"/>
      <c r="AZ414" s="125"/>
      <c r="BA414" s="125"/>
      <c r="BB414" s="125"/>
      <c r="BC414" s="125"/>
      <c r="BD414" s="125"/>
      <c r="BE414" s="125"/>
      <c r="BF414" s="125"/>
      <c r="BG414" s="125"/>
      <c r="BH414" s="125"/>
      <c r="BI414" s="125"/>
      <c r="BJ414" s="125"/>
      <c r="BK414" s="125"/>
      <c r="BL414" s="125"/>
      <c r="BM414" s="125"/>
    </row>
    <row r="415" spans="1:65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  <c r="AC415" s="125"/>
      <c r="AD415" s="125"/>
      <c r="AE415" s="125"/>
      <c r="AF415" s="125"/>
      <c r="AG415" s="125"/>
      <c r="AH415" s="125"/>
      <c r="AI415" s="125"/>
      <c r="AJ415" s="125"/>
      <c r="AK415" s="125"/>
      <c r="AL415" s="125"/>
      <c r="AM415" s="125"/>
      <c r="AN415" s="125"/>
      <c r="AO415" s="125"/>
      <c r="AP415" s="125"/>
      <c r="AQ415" s="125"/>
      <c r="AR415" s="125"/>
      <c r="AS415" s="125"/>
      <c r="AT415" s="125"/>
      <c r="AU415" s="125"/>
      <c r="AV415" s="125"/>
      <c r="AW415" s="125"/>
      <c r="AX415" s="125"/>
      <c r="AY415" s="125"/>
      <c r="AZ415" s="125"/>
      <c r="BA415" s="125"/>
      <c r="BB415" s="125"/>
      <c r="BC415" s="125"/>
      <c r="BD415" s="125"/>
      <c r="BE415" s="125"/>
      <c r="BF415" s="125"/>
      <c r="BG415" s="125"/>
      <c r="BH415" s="125"/>
      <c r="BI415" s="125"/>
      <c r="BJ415" s="125"/>
      <c r="BK415" s="125"/>
      <c r="BL415" s="125"/>
      <c r="BM415" s="125"/>
    </row>
    <row r="416" spans="1:65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  <c r="AC416" s="125"/>
      <c r="AD416" s="125"/>
      <c r="AE416" s="125"/>
      <c r="AF416" s="125"/>
      <c r="AG416" s="125"/>
      <c r="AH416" s="125"/>
      <c r="AI416" s="125"/>
      <c r="AJ416" s="125"/>
      <c r="AK416" s="125"/>
      <c r="AL416" s="125"/>
      <c r="AM416" s="125"/>
      <c r="AN416" s="125"/>
      <c r="AO416" s="125"/>
      <c r="AP416" s="125"/>
      <c r="AQ416" s="125"/>
      <c r="AR416" s="125"/>
      <c r="AS416" s="125"/>
      <c r="AT416" s="125"/>
      <c r="AU416" s="125"/>
      <c r="AV416" s="125"/>
      <c r="AW416" s="125"/>
      <c r="AX416" s="125"/>
      <c r="AY416" s="125"/>
      <c r="AZ416" s="125"/>
      <c r="BA416" s="125"/>
      <c r="BB416" s="125"/>
      <c r="BC416" s="125"/>
      <c r="BD416" s="125"/>
      <c r="BE416" s="125"/>
      <c r="BF416" s="125"/>
      <c r="BG416" s="125"/>
      <c r="BH416" s="125"/>
      <c r="BI416" s="125"/>
      <c r="BJ416" s="125"/>
      <c r="BK416" s="125"/>
      <c r="BL416" s="125"/>
      <c r="BM416" s="125"/>
    </row>
    <row r="417" spans="1:65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125"/>
      <c r="AF417" s="125"/>
      <c r="AG417" s="125"/>
      <c r="AH417" s="125"/>
      <c r="AI417" s="125"/>
      <c r="AJ417" s="125"/>
      <c r="AK417" s="125"/>
      <c r="AL417" s="125"/>
      <c r="AM417" s="125"/>
      <c r="AN417" s="125"/>
      <c r="AO417" s="125"/>
      <c r="AP417" s="125"/>
      <c r="AQ417" s="125"/>
      <c r="AR417" s="125"/>
      <c r="AS417" s="125"/>
      <c r="AT417" s="125"/>
      <c r="AU417" s="125"/>
      <c r="AV417" s="125"/>
      <c r="AW417" s="125"/>
      <c r="AX417" s="125"/>
      <c r="AY417" s="125"/>
      <c r="AZ417" s="125"/>
      <c r="BA417" s="125"/>
      <c r="BB417" s="125"/>
      <c r="BC417" s="125"/>
      <c r="BD417" s="125"/>
      <c r="BE417" s="125"/>
      <c r="BF417" s="125"/>
      <c r="BG417" s="125"/>
      <c r="BH417" s="125"/>
      <c r="BI417" s="125"/>
      <c r="BJ417" s="125"/>
      <c r="BK417" s="125"/>
      <c r="BL417" s="125"/>
      <c r="BM417" s="125"/>
    </row>
    <row r="418" spans="1:65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125"/>
      <c r="AF418" s="125"/>
      <c r="AG418" s="125"/>
      <c r="AH418" s="125"/>
      <c r="AI418" s="125"/>
      <c r="AJ418" s="125"/>
      <c r="AK418" s="125"/>
      <c r="AL418" s="125"/>
      <c r="AM418" s="125"/>
      <c r="AN418" s="125"/>
      <c r="AO418" s="125"/>
      <c r="AP418" s="125"/>
      <c r="AQ418" s="125"/>
      <c r="AR418" s="125"/>
      <c r="AS418" s="125"/>
      <c r="AT418" s="125"/>
      <c r="AU418" s="125"/>
      <c r="AV418" s="125"/>
      <c r="AW418" s="125"/>
      <c r="AX418" s="125"/>
      <c r="AY418" s="125"/>
      <c r="AZ418" s="125"/>
      <c r="BA418" s="125"/>
      <c r="BB418" s="125"/>
      <c r="BC418" s="125"/>
      <c r="BD418" s="125"/>
      <c r="BE418" s="125"/>
      <c r="BF418" s="125"/>
      <c r="BG418" s="125"/>
      <c r="BH418" s="125"/>
      <c r="BI418" s="125"/>
      <c r="BJ418" s="125"/>
      <c r="BK418" s="125"/>
      <c r="BL418" s="125"/>
      <c r="BM418" s="125"/>
    </row>
    <row r="419" spans="1:65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125"/>
      <c r="AF419" s="125"/>
      <c r="AG419" s="125"/>
      <c r="AH419" s="125"/>
      <c r="AI419" s="125"/>
      <c r="AJ419" s="125"/>
      <c r="AK419" s="125"/>
      <c r="AL419" s="125"/>
      <c r="AM419" s="125"/>
      <c r="AN419" s="125"/>
      <c r="AO419" s="125"/>
      <c r="AP419" s="125"/>
      <c r="AQ419" s="125"/>
      <c r="AR419" s="125"/>
      <c r="AS419" s="125"/>
      <c r="AT419" s="125"/>
      <c r="AU419" s="125"/>
      <c r="AV419" s="125"/>
      <c r="AW419" s="125"/>
      <c r="AX419" s="125"/>
      <c r="AY419" s="125"/>
      <c r="AZ419" s="125"/>
      <c r="BA419" s="125"/>
      <c r="BB419" s="125"/>
      <c r="BC419" s="125"/>
      <c r="BD419" s="125"/>
      <c r="BE419" s="125"/>
      <c r="BF419" s="125"/>
      <c r="BG419" s="125"/>
      <c r="BH419" s="125"/>
      <c r="BI419" s="125"/>
      <c r="BJ419" s="125"/>
      <c r="BK419" s="125"/>
      <c r="BL419" s="125"/>
      <c r="BM419" s="125"/>
    </row>
    <row r="420" spans="1:65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  <c r="AC420" s="125"/>
      <c r="AD420" s="125"/>
      <c r="AE420" s="125"/>
      <c r="AF420" s="125"/>
      <c r="AG420" s="125"/>
      <c r="AH420" s="125"/>
      <c r="AI420" s="125"/>
      <c r="AJ420" s="125"/>
      <c r="AK420" s="125"/>
      <c r="AL420" s="125"/>
      <c r="AM420" s="125"/>
      <c r="AN420" s="125"/>
      <c r="AO420" s="125"/>
      <c r="AP420" s="125"/>
      <c r="AQ420" s="125"/>
      <c r="AR420" s="125"/>
      <c r="AS420" s="125"/>
      <c r="AT420" s="125"/>
      <c r="AU420" s="125"/>
      <c r="AV420" s="125"/>
      <c r="AW420" s="125"/>
      <c r="AX420" s="125"/>
      <c r="AY420" s="125"/>
      <c r="AZ420" s="125"/>
      <c r="BA420" s="125"/>
      <c r="BB420" s="125"/>
      <c r="BC420" s="125"/>
      <c r="BD420" s="125"/>
      <c r="BE420" s="125"/>
      <c r="BF420" s="125"/>
      <c r="BG420" s="125"/>
      <c r="BH420" s="125"/>
      <c r="BI420" s="125"/>
      <c r="BJ420" s="125"/>
      <c r="BK420" s="125"/>
      <c r="BL420" s="125"/>
      <c r="BM420" s="125"/>
    </row>
    <row r="421" spans="1:65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A421" s="125"/>
      <c r="AB421" s="125"/>
      <c r="AC421" s="125"/>
      <c r="AD421" s="125"/>
      <c r="AE421" s="125"/>
      <c r="AF421" s="125"/>
      <c r="AG421" s="125"/>
      <c r="AH421" s="125"/>
      <c r="AI421" s="125"/>
      <c r="AJ421" s="125"/>
      <c r="AK421" s="125"/>
      <c r="AL421" s="125"/>
      <c r="AM421" s="125"/>
      <c r="AN421" s="125"/>
      <c r="AO421" s="125"/>
      <c r="AP421" s="125"/>
      <c r="AQ421" s="125"/>
      <c r="AR421" s="125"/>
      <c r="AS421" s="125"/>
      <c r="AT421" s="125"/>
      <c r="AU421" s="125"/>
      <c r="AV421" s="125"/>
      <c r="AW421" s="125"/>
      <c r="AX421" s="125"/>
      <c r="AY421" s="125"/>
      <c r="AZ421" s="125"/>
      <c r="BA421" s="125"/>
      <c r="BB421" s="125"/>
      <c r="BC421" s="125"/>
      <c r="BD421" s="125"/>
      <c r="BE421" s="125"/>
      <c r="BF421" s="125"/>
      <c r="BG421" s="125"/>
      <c r="BH421" s="125"/>
      <c r="BI421" s="125"/>
      <c r="BJ421" s="125"/>
      <c r="BK421" s="125"/>
      <c r="BL421" s="125"/>
      <c r="BM421" s="125"/>
    </row>
    <row r="422" spans="1:65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  <c r="AA422" s="125"/>
      <c r="AB422" s="125"/>
      <c r="AC422" s="125"/>
      <c r="AD422" s="125"/>
      <c r="AE422" s="125"/>
      <c r="AF422" s="125"/>
      <c r="AG422" s="125"/>
      <c r="AH422" s="125"/>
      <c r="AI422" s="125"/>
      <c r="AJ422" s="125"/>
      <c r="AK422" s="125"/>
      <c r="AL422" s="125"/>
      <c r="AM422" s="125"/>
      <c r="AN422" s="125"/>
      <c r="AO422" s="125"/>
      <c r="AP422" s="125"/>
      <c r="AQ422" s="125"/>
      <c r="AR422" s="125"/>
      <c r="AS422" s="125"/>
      <c r="AT422" s="125"/>
      <c r="AU422" s="125"/>
      <c r="AV422" s="125"/>
      <c r="AW422" s="125"/>
      <c r="AX422" s="125"/>
      <c r="AY422" s="125"/>
      <c r="AZ422" s="125"/>
      <c r="BA422" s="125"/>
      <c r="BB422" s="125"/>
      <c r="BC422" s="125"/>
      <c r="BD422" s="125"/>
      <c r="BE422" s="125"/>
      <c r="BF422" s="125"/>
      <c r="BG422" s="125"/>
      <c r="BH422" s="125"/>
      <c r="BI422" s="125"/>
      <c r="BJ422" s="125"/>
      <c r="BK422" s="125"/>
      <c r="BL422" s="125"/>
      <c r="BM422" s="125"/>
    </row>
    <row r="423" spans="1:65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  <c r="AA423" s="125"/>
      <c r="AB423" s="125"/>
      <c r="AC423" s="125"/>
      <c r="AD423" s="125"/>
      <c r="AE423" s="125"/>
      <c r="AF423" s="125"/>
      <c r="AG423" s="125"/>
      <c r="AH423" s="125"/>
      <c r="AI423" s="125"/>
      <c r="AJ423" s="125"/>
      <c r="AK423" s="125"/>
      <c r="AL423" s="125"/>
      <c r="AM423" s="125"/>
      <c r="AN423" s="125"/>
      <c r="AO423" s="125"/>
      <c r="AP423" s="125"/>
      <c r="AQ423" s="125"/>
      <c r="AR423" s="125"/>
      <c r="AS423" s="125"/>
      <c r="AT423" s="125"/>
      <c r="AU423" s="125"/>
      <c r="AV423" s="125"/>
      <c r="AW423" s="125"/>
      <c r="AX423" s="125"/>
      <c r="AY423" s="125"/>
      <c r="AZ423" s="125"/>
      <c r="BA423" s="125"/>
      <c r="BB423" s="125"/>
      <c r="BC423" s="125"/>
      <c r="BD423" s="125"/>
      <c r="BE423" s="125"/>
      <c r="BF423" s="125"/>
      <c r="BG423" s="125"/>
      <c r="BH423" s="125"/>
      <c r="BI423" s="125"/>
      <c r="BJ423" s="125"/>
      <c r="BK423" s="125"/>
      <c r="BL423" s="125"/>
      <c r="BM423" s="125"/>
    </row>
    <row r="424" spans="1:65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5"/>
      <c r="AL424" s="125"/>
      <c r="AM424" s="125"/>
      <c r="AN424" s="125"/>
      <c r="AO424" s="125"/>
      <c r="AP424" s="125"/>
      <c r="AQ424" s="125"/>
      <c r="AR424" s="125"/>
      <c r="AS424" s="125"/>
      <c r="AT424" s="125"/>
      <c r="AU424" s="125"/>
      <c r="AV424" s="125"/>
      <c r="AW424" s="125"/>
      <c r="AX424" s="125"/>
      <c r="AY424" s="125"/>
      <c r="AZ424" s="125"/>
      <c r="BA424" s="125"/>
      <c r="BB424" s="125"/>
      <c r="BC424" s="125"/>
      <c r="BD424" s="125"/>
      <c r="BE424" s="125"/>
      <c r="BF424" s="125"/>
      <c r="BG424" s="125"/>
      <c r="BH424" s="125"/>
      <c r="BI424" s="125"/>
      <c r="BJ424" s="125"/>
      <c r="BK424" s="125"/>
      <c r="BL424" s="125"/>
      <c r="BM424" s="125"/>
    </row>
    <row r="425" spans="1:65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125"/>
      <c r="AF425" s="125"/>
      <c r="AG425" s="125"/>
      <c r="AH425" s="125"/>
      <c r="AI425" s="125"/>
      <c r="AJ425" s="125"/>
      <c r="AK425" s="125"/>
      <c r="AL425" s="125"/>
      <c r="AM425" s="125"/>
      <c r="AN425" s="125"/>
      <c r="AO425" s="125"/>
      <c r="AP425" s="125"/>
      <c r="AQ425" s="125"/>
      <c r="AR425" s="125"/>
      <c r="AS425" s="125"/>
      <c r="AT425" s="125"/>
      <c r="AU425" s="125"/>
      <c r="AV425" s="125"/>
      <c r="AW425" s="125"/>
      <c r="AX425" s="125"/>
      <c r="AY425" s="125"/>
      <c r="AZ425" s="125"/>
      <c r="BA425" s="125"/>
      <c r="BB425" s="125"/>
      <c r="BC425" s="125"/>
      <c r="BD425" s="125"/>
      <c r="BE425" s="125"/>
      <c r="BF425" s="125"/>
      <c r="BG425" s="125"/>
      <c r="BH425" s="125"/>
      <c r="BI425" s="125"/>
      <c r="BJ425" s="125"/>
      <c r="BK425" s="125"/>
      <c r="BL425" s="125"/>
      <c r="BM425" s="125"/>
    </row>
    <row r="426" spans="1:65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5"/>
      <c r="AL426" s="125"/>
      <c r="AM426" s="125"/>
      <c r="AN426" s="125"/>
      <c r="AO426" s="125"/>
      <c r="AP426" s="125"/>
      <c r="AQ426" s="125"/>
      <c r="AR426" s="125"/>
      <c r="AS426" s="125"/>
      <c r="AT426" s="125"/>
      <c r="AU426" s="125"/>
      <c r="AV426" s="125"/>
      <c r="AW426" s="125"/>
      <c r="AX426" s="125"/>
      <c r="AY426" s="125"/>
      <c r="AZ426" s="125"/>
      <c r="BA426" s="125"/>
      <c r="BB426" s="125"/>
      <c r="BC426" s="125"/>
      <c r="BD426" s="125"/>
      <c r="BE426" s="125"/>
      <c r="BF426" s="125"/>
      <c r="BG426" s="125"/>
      <c r="BH426" s="125"/>
      <c r="BI426" s="125"/>
      <c r="BJ426" s="125"/>
      <c r="BK426" s="125"/>
      <c r="BL426" s="125"/>
      <c r="BM426" s="125"/>
    </row>
    <row r="427" spans="1:65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  <c r="AA427" s="125"/>
      <c r="AB427" s="125"/>
      <c r="AC427" s="125"/>
      <c r="AD427" s="125"/>
      <c r="AE427" s="125"/>
      <c r="AF427" s="125"/>
      <c r="AG427" s="125"/>
      <c r="AH427" s="125"/>
      <c r="AI427" s="125"/>
      <c r="AJ427" s="125"/>
      <c r="AK427" s="125"/>
      <c r="AL427" s="125"/>
      <c r="AM427" s="125"/>
      <c r="AN427" s="125"/>
      <c r="AO427" s="125"/>
      <c r="AP427" s="125"/>
      <c r="AQ427" s="125"/>
      <c r="AR427" s="125"/>
      <c r="AS427" s="125"/>
      <c r="AT427" s="125"/>
      <c r="AU427" s="125"/>
      <c r="AV427" s="125"/>
      <c r="AW427" s="125"/>
      <c r="AX427" s="125"/>
      <c r="AY427" s="125"/>
      <c r="AZ427" s="125"/>
      <c r="BA427" s="125"/>
      <c r="BB427" s="125"/>
      <c r="BC427" s="125"/>
      <c r="BD427" s="125"/>
      <c r="BE427" s="125"/>
      <c r="BF427" s="125"/>
      <c r="BG427" s="125"/>
      <c r="BH427" s="125"/>
      <c r="BI427" s="125"/>
      <c r="BJ427" s="125"/>
      <c r="BK427" s="125"/>
      <c r="BL427" s="125"/>
      <c r="BM427" s="125"/>
    </row>
    <row r="428" spans="1:65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5"/>
      <c r="AL428" s="125"/>
      <c r="AM428" s="125"/>
      <c r="AN428" s="125"/>
      <c r="AO428" s="125"/>
      <c r="AP428" s="125"/>
      <c r="AQ428" s="125"/>
      <c r="AR428" s="125"/>
      <c r="AS428" s="125"/>
      <c r="AT428" s="125"/>
      <c r="AU428" s="125"/>
      <c r="AV428" s="125"/>
      <c r="AW428" s="125"/>
      <c r="AX428" s="125"/>
      <c r="AY428" s="125"/>
      <c r="AZ428" s="125"/>
      <c r="BA428" s="125"/>
      <c r="BB428" s="125"/>
      <c r="BC428" s="125"/>
      <c r="BD428" s="125"/>
      <c r="BE428" s="125"/>
      <c r="BF428" s="125"/>
      <c r="BG428" s="125"/>
      <c r="BH428" s="125"/>
      <c r="BI428" s="125"/>
      <c r="BJ428" s="125"/>
      <c r="BK428" s="125"/>
      <c r="BL428" s="125"/>
      <c r="BM428" s="125"/>
    </row>
    <row r="429" spans="1:65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  <c r="AA429" s="125"/>
      <c r="AB429" s="125"/>
      <c r="AC429" s="125"/>
      <c r="AD429" s="125"/>
      <c r="AE429" s="125"/>
      <c r="AF429" s="125"/>
      <c r="AG429" s="125"/>
      <c r="AH429" s="125"/>
      <c r="AI429" s="125"/>
      <c r="AJ429" s="125"/>
      <c r="AK429" s="125"/>
      <c r="AL429" s="125"/>
      <c r="AM429" s="125"/>
      <c r="AN429" s="125"/>
      <c r="AO429" s="125"/>
      <c r="AP429" s="125"/>
      <c r="AQ429" s="125"/>
      <c r="AR429" s="125"/>
      <c r="AS429" s="125"/>
      <c r="AT429" s="125"/>
      <c r="AU429" s="125"/>
      <c r="AV429" s="125"/>
      <c r="AW429" s="125"/>
      <c r="AX429" s="125"/>
      <c r="AY429" s="125"/>
      <c r="AZ429" s="125"/>
      <c r="BA429" s="125"/>
      <c r="BB429" s="125"/>
      <c r="BC429" s="125"/>
      <c r="BD429" s="125"/>
      <c r="BE429" s="125"/>
      <c r="BF429" s="125"/>
      <c r="BG429" s="125"/>
      <c r="BH429" s="125"/>
      <c r="BI429" s="125"/>
      <c r="BJ429" s="125"/>
      <c r="BK429" s="125"/>
      <c r="BL429" s="125"/>
      <c r="BM429" s="125"/>
    </row>
    <row r="430" spans="1:65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  <c r="AA430" s="125"/>
      <c r="AB430" s="125"/>
      <c r="AC430" s="125"/>
      <c r="AD430" s="125"/>
      <c r="AE430" s="125"/>
      <c r="AF430" s="125"/>
      <c r="AG430" s="125"/>
      <c r="AH430" s="125"/>
      <c r="AI430" s="125"/>
      <c r="AJ430" s="125"/>
      <c r="AK430" s="125"/>
      <c r="AL430" s="125"/>
      <c r="AM430" s="125"/>
      <c r="AN430" s="125"/>
      <c r="AO430" s="125"/>
      <c r="AP430" s="125"/>
      <c r="AQ430" s="125"/>
      <c r="AR430" s="125"/>
      <c r="AS430" s="125"/>
      <c r="AT430" s="125"/>
      <c r="AU430" s="125"/>
      <c r="AV430" s="125"/>
      <c r="AW430" s="125"/>
      <c r="AX430" s="125"/>
      <c r="AY430" s="125"/>
      <c r="AZ430" s="125"/>
      <c r="BA430" s="125"/>
      <c r="BB430" s="125"/>
      <c r="BC430" s="125"/>
      <c r="BD430" s="125"/>
      <c r="BE430" s="125"/>
      <c r="BF430" s="125"/>
      <c r="BG430" s="125"/>
      <c r="BH430" s="125"/>
      <c r="BI430" s="125"/>
      <c r="BJ430" s="125"/>
      <c r="BK430" s="125"/>
      <c r="BL430" s="125"/>
      <c r="BM430" s="125"/>
    </row>
    <row r="431" spans="1:65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  <c r="AA431" s="125"/>
      <c r="AB431" s="125"/>
      <c r="AC431" s="125"/>
      <c r="AD431" s="125"/>
      <c r="AE431" s="125"/>
      <c r="AF431" s="125"/>
      <c r="AG431" s="125"/>
      <c r="AH431" s="125"/>
      <c r="AI431" s="125"/>
      <c r="AJ431" s="125"/>
      <c r="AK431" s="125"/>
      <c r="AL431" s="125"/>
      <c r="AM431" s="125"/>
      <c r="AN431" s="125"/>
      <c r="AO431" s="125"/>
      <c r="AP431" s="125"/>
      <c r="AQ431" s="125"/>
      <c r="AR431" s="125"/>
      <c r="AS431" s="125"/>
      <c r="AT431" s="125"/>
      <c r="AU431" s="125"/>
      <c r="AV431" s="125"/>
      <c r="AW431" s="125"/>
      <c r="AX431" s="125"/>
      <c r="AY431" s="125"/>
      <c r="AZ431" s="125"/>
      <c r="BA431" s="125"/>
      <c r="BB431" s="125"/>
      <c r="BC431" s="125"/>
      <c r="BD431" s="125"/>
      <c r="BE431" s="125"/>
      <c r="BF431" s="125"/>
      <c r="BG431" s="125"/>
      <c r="BH431" s="125"/>
      <c r="BI431" s="125"/>
      <c r="BJ431" s="125"/>
      <c r="BK431" s="125"/>
      <c r="BL431" s="125"/>
      <c r="BM431" s="125"/>
    </row>
    <row r="432" spans="1:65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  <c r="AA432" s="125"/>
      <c r="AB432" s="125"/>
      <c r="AC432" s="125"/>
      <c r="AD432" s="125"/>
      <c r="AE432" s="125"/>
      <c r="AF432" s="125"/>
      <c r="AG432" s="125"/>
      <c r="AH432" s="125"/>
      <c r="AI432" s="125"/>
      <c r="AJ432" s="125"/>
      <c r="AK432" s="125"/>
      <c r="AL432" s="125"/>
      <c r="AM432" s="125"/>
      <c r="AN432" s="125"/>
      <c r="AO432" s="125"/>
      <c r="AP432" s="125"/>
      <c r="AQ432" s="125"/>
      <c r="AR432" s="125"/>
      <c r="AS432" s="125"/>
      <c r="AT432" s="125"/>
      <c r="AU432" s="125"/>
      <c r="AV432" s="125"/>
      <c r="AW432" s="125"/>
      <c r="AX432" s="125"/>
      <c r="AY432" s="125"/>
      <c r="AZ432" s="125"/>
      <c r="BA432" s="125"/>
      <c r="BB432" s="125"/>
      <c r="BC432" s="125"/>
      <c r="BD432" s="125"/>
      <c r="BE432" s="125"/>
      <c r="BF432" s="125"/>
      <c r="BG432" s="125"/>
      <c r="BH432" s="125"/>
      <c r="BI432" s="125"/>
      <c r="BJ432" s="125"/>
      <c r="BK432" s="125"/>
      <c r="BL432" s="125"/>
      <c r="BM432" s="125"/>
    </row>
    <row r="433" spans="1:65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5"/>
      <c r="AL433" s="125"/>
      <c r="AM433" s="125"/>
      <c r="AN433" s="125"/>
      <c r="AO433" s="125"/>
      <c r="AP433" s="125"/>
      <c r="AQ433" s="125"/>
      <c r="AR433" s="125"/>
      <c r="AS433" s="125"/>
      <c r="AT433" s="125"/>
      <c r="AU433" s="125"/>
      <c r="AV433" s="125"/>
      <c r="AW433" s="125"/>
      <c r="AX433" s="125"/>
      <c r="AY433" s="125"/>
      <c r="AZ433" s="125"/>
      <c r="BA433" s="125"/>
      <c r="BB433" s="125"/>
      <c r="BC433" s="125"/>
      <c r="BD433" s="125"/>
      <c r="BE433" s="125"/>
      <c r="BF433" s="125"/>
      <c r="BG433" s="125"/>
      <c r="BH433" s="125"/>
      <c r="BI433" s="125"/>
      <c r="BJ433" s="125"/>
      <c r="BK433" s="125"/>
      <c r="BL433" s="125"/>
      <c r="BM433" s="125"/>
    </row>
    <row r="434" spans="1:65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  <c r="AA434" s="125"/>
      <c r="AB434" s="125"/>
      <c r="AC434" s="125"/>
      <c r="AD434" s="125"/>
      <c r="AE434" s="125"/>
      <c r="AF434" s="125"/>
      <c r="AG434" s="125"/>
      <c r="AH434" s="125"/>
      <c r="AI434" s="125"/>
      <c r="AJ434" s="125"/>
      <c r="AK434" s="125"/>
      <c r="AL434" s="125"/>
      <c r="AM434" s="125"/>
      <c r="AN434" s="125"/>
      <c r="AO434" s="125"/>
      <c r="AP434" s="125"/>
      <c r="AQ434" s="125"/>
      <c r="AR434" s="125"/>
      <c r="AS434" s="125"/>
      <c r="AT434" s="125"/>
      <c r="AU434" s="125"/>
      <c r="AV434" s="125"/>
      <c r="AW434" s="125"/>
      <c r="AX434" s="125"/>
      <c r="AY434" s="125"/>
      <c r="AZ434" s="125"/>
      <c r="BA434" s="125"/>
      <c r="BB434" s="125"/>
      <c r="BC434" s="125"/>
      <c r="BD434" s="125"/>
      <c r="BE434" s="125"/>
      <c r="BF434" s="125"/>
      <c r="BG434" s="125"/>
      <c r="BH434" s="125"/>
      <c r="BI434" s="125"/>
      <c r="BJ434" s="125"/>
      <c r="BK434" s="125"/>
      <c r="BL434" s="125"/>
      <c r="BM434" s="125"/>
    </row>
    <row r="435" spans="1:65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125"/>
      <c r="AF435" s="125"/>
      <c r="AG435" s="125"/>
      <c r="AH435" s="125"/>
      <c r="AI435" s="125"/>
      <c r="AJ435" s="125"/>
      <c r="AK435" s="125"/>
      <c r="AL435" s="125"/>
      <c r="AM435" s="125"/>
      <c r="AN435" s="125"/>
      <c r="AO435" s="125"/>
      <c r="AP435" s="125"/>
      <c r="AQ435" s="125"/>
      <c r="AR435" s="125"/>
      <c r="AS435" s="125"/>
      <c r="AT435" s="125"/>
      <c r="AU435" s="125"/>
      <c r="AV435" s="125"/>
      <c r="AW435" s="125"/>
      <c r="AX435" s="125"/>
      <c r="AY435" s="125"/>
      <c r="AZ435" s="125"/>
      <c r="BA435" s="125"/>
      <c r="BB435" s="125"/>
      <c r="BC435" s="125"/>
      <c r="BD435" s="125"/>
      <c r="BE435" s="125"/>
      <c r="BF435" s="125"/>
      <c r="BG435" s="125"/>
      <c r="BH435" s="125"/>
      <c r="BI435" s="125"/>
      <c r="BJ435" s="125"/>
      <c r="BK435" s="125"/>
      <c r="BL435" s="125"/>
      <c r="BM435" s="125"/>
    </row>
    <row r="436" spans="1:65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5"/>
      <c r="AL436" s="125"/>
      <c r="AM436" s="125"/>
      <c r="AN436" s="125"/>
      <c r="AO436" s="125"/>
      <c r="AP436" s="125"/>
      <c r="AQ436" s="125"/>
      <c r="AR436" s="125"/>
      <c r="AS436" s="125"/>
      <c r="AT436" s="125"/>
      <c r="AU436" s="125"/>
      <c r="AV436" s="125"/>
      <c r="AW436" s="125"/>
      <c r="AX436" s="125"/>
      <c r="AY436" s="125"/>
      <c r="AZ436" s="125"/>
      <c r="BA436" s="125"/>
      <c r="BB436" s="125"/>
      <c r="BC436" s="125"/>
      <c r="BD436" s="125"/>
      <c r="BE436" s="125"/>
      <c r="BF436" s="125"/>
      <c r="BG436" s="125"/>
      <c r="BH436" s="125"/>
      <c r="BI436" s="125"/>
      <c r="BJ436" s="125"/>
      <c r="BK436" s="125"/>
      <c r="BL436" s="125"/>
      <c r="BM436" s="125"/>
    </row>
    <row r="437" spans="1:65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  <c r="AA437" s="125"/>
      <c r="AB437" s="125"/>
      <c r="AC437" s="125"/>
      <c r="AD437" s="125"/>
      <c r="AE437" s="125"/>
      <c r="AF437" s="125"/>
      <c r="AG437" s="125"/>
      <c r="AH437" s="125"/>
      <c r="AI437" s="125"/>
      <c r="AJ437" s="125"/>
      <c r="AK437" s="125"/>
      <c r="AL437" s="125"/>
      <c r="AM437" s="125"/>
      <c r="AN437" s="125"/>
      <c r="AO437" s="125"/>
      <c r="AP437" s="125"/>
      <c r="AQ437" s="125"/>
      <c r="AR437" s="125"/>
      <c r="AS437" s="125"/>
      <c r="AT437" s="125"/>
      <c r="AU437" s="125"/>
      <c r="AV437" s="125"/>
      <c r="AW437" s="125"/>
      <c r="AX437" s="125"/>
      <c r="AY437" s="125"/>
      <c r="AZ437" s="125"/>
      <c r="BA437" s="125"/>
      <c r="BB437" s="125"/>
      <c r="BC437" s="125"/>
      <c r="BD437" s="125"/>
      <c r="BE437" s="125"/>
      <c r="BF437" s="125"/>
      <c r="BG437" s="125"/>
      <c r="BH437" s="125"/>
      <c r="BI437" s="125"/>
      <c r="BJ437" s="125"/>
      <c r="BK437" s="125"/>
      <c r="BL437" s="125"/>
      <c r="BM437" s="125"/>
    </row>
    <row r="438" spans="1:65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A438" s="125"/>
      <c r="AB438" s="125"/>
      <c r="AC438" s="125"/>
      <c r="AD438" s="125"/>
      <c r="AE438" s="125"/>
      <c r="AF438" s="125"/>
      <c r="AG438" s="125"/>
      <c r="AH438" s="125"/>
      <c r="AI438" s="125"/>
      <c r="AJ438" s="125"/>
      <c r="AK438" s="125"/>
      <c r="AL438" s="125"/>
      <c r="AM438" s="125"/>
      <c r="AN438" s="125"/>
      <c r="AO438" s="125"/>
      <c r="AP438" s="125"/>
      <c r="AQ438" s="125"/>
      <c r="AR438" s="125"/>
      <c r="AS438" s="125"/>
      <c r="AT438" s="125"/>
      <c r="AU438" s="125"/>
      <c r="AV438" s="125"/>
      <c r="AW438" s="125"/>
      <c r="AX438" s="125"/>
      <c r="AY438" s="125"/>
      <c r="AZ438" s="125"/>
      <c r="BA438" s="125"/>
      <c r="BB438" s="125"/>
      <c r="BC438" s="125"/>
      <c r="BD438" s="125"/>
      <c r="BE438" s="125"/>
      <c r="BF438" s="125"/>
      <c r="BG438" s="125"/>
      <c r="BH438" s="125"/>
      <c r="BI438" s="125"/>
      <c r="BJ438" s="125"/>
      <c r="BK438" s="125"/>
      <c r="BL438" s="125"/>
      <c r="BM438" s="125"/>
    </row>
    <row r="439" spans="1:65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5"/>
      <c r="AL439" s="125"/>
      <c r="AM439" s="125"/>
      <c r="AN439" s="125"/>
      <c r="AO439" s="125"/>
      <c r="AP439" s="125"/>
      <c r="AQ439" s="125"/>
      <c r="AR439" s="125"/>
      <c r="AS439" s="125"/>
      <c r="AT439" s="125"/>
      <c r="AU439" s="125"/>
      <c r="AV439" s="125"/>
      <c r="AW439" s="125"/>
      <c r="AX439" s="125"/>
      <c r="AY439" s="125"/>
      <c r="AZ439" s="125"/>
      <c r="BA439" s="125"/>
      <c r="BB439" s="125"/>
      <c r="BC439" s="125"/>
      <c r="BD439" s="125"/>
      <c r="BE439" s="125"/>
      <c r="BF439" s="125"/>
      <c r="BG439" s="125"/>
      <c r="BH439" s="125"/>
      <c r="BI439" s="125"/>
      <c r="BJ439" s="125"/>
      <c r="BK439" s="125"/>
      <c r="BL439" s="125"/>
      <c r="BM439" s="125"/>
    </row>
    <row r="440" spans="1:65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A440" s="125"/>
      <c r="AB440" s="125"/>
      <c r="AC440" s="125"/>
      <c r="AD440" s="125"/>
      <c r="AE440" s="125"/>
      <c r="AF440" s="125"/>
      <c r="AG440" s="125"/>
      <c r="AH440" s="125"/>
      <c r="AI440" s="125"/>
      <c r="AJ440" s="125"/>
      <c r="AK440" s="125"/>
      <c r="AL440" s="125"/>
      <c r="AM440" s="125"/>
      <c r="AN440" s="125"/>
      <c r="AO440" s="125"/>
      <c r="AP440" s="125"/>
      <c r="AQ440" s="125"/>
      <c r="AR440" s="125"/>
      <c r="AS440" s="125"/>
      <c r="AT440" s="125"/>
      <c r="AU440" s="125"/>
      <c r="AV440" s="125"/>
      <c r="AW440" s="125"/>
      <c r="AX440" s="125"/>
      <c r="AY440" s="125"/>
      <c r="AZ440" s="125"/>
      <c r="BA440" s="125"/>
      <c r="BB440" s="125"/>
      <c r="BC440" s="125"/>
      <c r="BD440" s="125"/>
      <c r="BE440" s="125"/>
      <c r="BF440" s="125"/>
      <c r="BG440" s="125"/>
      <c r="BH440" s="125"/>
      <c r="BI440" s="125"/>
      <c r="BJ440" s="125"/>
      <c r="BK440" s="125"/>
      <c r="BL440" s="125"/>
      <c r="BM440" s="125"/>
    </row>
    <row r="441" spans="1:65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  <c r="AC441" s="125"/>
      <c r="AD441" s="125"/>
      <c r="AE441" s="125"/>
      <c r="AF441" s="125"/>
      <c r="AG441" s="125"/>
      <c r="AH441" s="125"/>
      <c r="AI441" s="125"/>
      <c r="AJ441" s="125"/>
      <c r="AK441" s="125"/>
      <c r="AL441" s="125"/>
      <c r="AM441" s="125"/>
      <c r="AN441" s="125"/>
      <c r="AO441" s="125"/>
      <c r="AP441" s="125"/>
      <c r="AQ441" s="125"/>
      <c r="AR441" s="125"/>
      <c r="AS441" s="125"/>
      <c r="AT441" s="125"/>
      <c r="AU441" s="125"/>
      <c r="AV441" s="125"/>
      <c r="AW441" s="125"/>
      <c r="AX441" s="125"/>
      <c r="AY441" s="125"/>
      <c r="AZ441" s="125"/>
      <c r="BA441" s="125"/>
      <c r="BB441" s="125"/>
      <c r="BC441" s="125"/>
      <c r="BD441" s="125"/>
      <c r="BE441" s="125"/>
      <c r="BF441" s="125"/>
      <c r="BG441" s="125"/>
      <c r="BH441" s="125"/>
      <c r="BI441" s="125"/>
      <c r="BJ441" s="125"/>
      <c r="BK441" s="125"/>
      <c r="BL441" s="125"/>
      <c r="BM441" s="125"/>
    </row>
    <row r="442" spans="1:65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  <c r="AC442" s="125"/>
      <c r="AD442" s="125"/>
      <c r="AE442" s="125"/>
      <c r="AF442" s="125"/>
      <c r="AG442" s="125"/>
      <c r="AH442" s="125"/>
      <c r="AI442" s="125"/>
      <c r="AJ442" s="125"/>
      <c r="AK442" s="125"/>
      <c r="AL442" s="125"/>
      <c r="AM442" s="125"/>
      <c r="AN442" s="125"/>
      <c r="AO442" s="125"/>
      <c r="AP442" s="125"/>
      <c r="AQ442" s="125"/>
      <c r="AR442" s="125"/>
      <c r="AS442" s="125"/>
      <c r="AT442" s="125"/>
      <c r="AU442" s="125"/>
      <c r="AV442" s="125"/>
      <c r="AW442" s="125"/>
      <c r="AX442" s="125"/>
      <c r="AY442" s="125"/>
      <c r="AZ442" s="125"/>
      <c r="BA442" s="125"/>
      <c r="BB442" s="125"/>
      <c r="BC442" s="125"/>
      <c r="BD442" s="125"/>
      <c r="BE442" s="125"/>
      <c r="BF442" s="125"/>
      <c r="BG442" s="125"/>
      <c r="BH442" s="125"/>
      <c r="BI442" s="125"/>
      <c r="BJ442" s="125"/>
      <c r="BK442" s="125"/>
      <c r="BL442" s="125"/>
      <c r="BM442" s="125"/>
    </row>
    <row r="443" spans="1:65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  <c r="AC443" s="125"/>
      <c r="AD443" s="125"/>
      <c r="AE443" s="125"/>
      <c r="AF443" s="125"/>
      <c r="AG443" s="125"/>
      <c r="AH443" s="125"/>
      <c r="AI443" s="125"/>
      <c r="AJ443" s="125"/>
      <c r="AK443" s="125"/>
      <c r="AL443" s="125"/>
      <c r="AM443" s="125"/>
      <c r="AN443" s="125"/>
      <c r="AO443" s="125"/>
      <c r="AP443" s="125"/>
      <c r="AQ443" s="125"/>
      <c r="AR443" s="125"/>
      <c r="AS443" s="125"/>
      <c r="AT443" s="125"/>
      <c r="AU443" s="125"/>
      <c r="AV443" s="125"/>
      <c r="AW443" s="125"/>
      <c r="AX443" s="125"/>
      <c r="AY443" s="125"/>
      <c r="AZ443" s="125"/>
      <c r="BA443" s="125"/>
      <c r="BB443" s="125"/>
      <c r="BC443" s="125"/>
      <c r="BD443" s="125"/>
      <c r="BE443" s="125"/>
      <c r="BF443" s="125"/>
      <c r="BG443" s="125"/>
      <c r="BH443" s="125"/>
      <c r="BI443" s="125"/>
      <c r="BJ443" s="125"/>
      <c r="BK443" s="125"/>
      <c r="BL443" s="125"/>
      <c r="BM443" s="125"/>
    </row>
    <row r="444" spans="1:65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  <c r="AC444" s="125"/>
      <c r="AD444" s="125"/>
      <c r="AE444" s="125"/>
      <c r="AF444" s="125"/>
      <c r="AG444" s="125"/>
      <c r="AH444" s="125"/>
      <c r="AI444" s="125"/>
      <c r="AJ444" s="125"/>
      <c r="AK444" s="125"/>
      <c r="AL444" s="125"/>
      <c r="AM444" s="125"/>
      <c r="AN444" s="125"/>
      <c r="AO444" s="125"/>
      <c r="AP444" s="125"/>
      <c r="AQ444" s="125"/>
      <c r="AR444" s="125"/>
      <c r="AS444" s="125"/>
      <c r="AT444" s="125"/>
      <c r="AU444" s="125"/>
      <c r="AV444" s="125"/>
      <c r="AW444" s="125"/>
      <c r="AX444" s="125"/>
      <c r="AY444" s="125"/>
      <c r="AZ444" s="125"/>
      <c r="BA444" s="125"/>
      <c r="BB444" s="125"/>
      <c r="BC444" s="125"/>
      <c r="BD444" s="125"/>
      <c r="BE444" s="125"/>
      <c r="BF444" s="125"/>
      <c r="BG444" s="125"/>
      <c r="BH444" s="125"/>
      <c r="BI444" s="125"/>
      <c r="BJ444" s="125"/>
      <c r="BK444" s="125"/>
      <c r="BL444" s="125"/>
      <c r="BM444" s="125"/>
    </row>
    <row r="445" spans="1:65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125"/>
      <c r="AF445" s="125"/>
      <c r="AG445" s="125"/>
      <c r="AH445" s="125"/>
      <c r="AI445" s="125"/>
      <c r="AJ445" s="125"/>
      <c r="AK445" s="125"/>
      <c r="AL445" s="125"/>
      <c r="AM445" s="125"/>
      <c r="AN445" s="125"/>
      <c r="AO445" s="125"/>
      <c r="AP445" s="125"/>
      <c r="AQ445" s="125"/>
      <c r="AR445" s="125"/>
      <c r="AS445" s="125"/>
      <c r="AT445" s="125"/>
      <c r="AU445" s="125"/>
      <c r="AV445" s="125"/>
      <c r="AW445" s="125"/>
      <c r="AX445" s="125"/>
      <c r="AY445" s="125"/>
      <c r="AZ445" s="125"/>
      <c r="BA445" s="125"/>
      <c r="BB445" s="125"/>
      <c r="BC445" s="125"/>
      <c r="BD445" s="125"/>
      <c r="BE445" s="125"/>
      <c r="BF445" s="125"/>
      <c r="BG445" s="125"/>
      <c r="BH445" s="125"/>
      <c r="BI445" s="125"/>
      <c r="BJ445" s="125"/>
      <c r="BK445" s="125"/>
      <c r="BL445" s="125"/>
      <c r="BM445" s="125"/>
    </row>
    <row r="446" spans="1:65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  <c r="AA446" s="125"/>
      <c r="AB446" s="125"/>
      <c r="AC446" s="125"/>
      <c r="AD446" s="125"/>
      <c r="AE446" s="125"/>
      <c r="AF446" s="125"/>
      <c r="AG446" s="125"/>
      <c r="AH446" s="125"/>
      <c r="AI446" s="125"/>
      <c r="AJ446" s="125"/>
      <c r="AK446" s="125"/>
      <c r="AL446" s="125"/>
      <c r="AM446" s="125"/>
      <c r="AN446" s="125"/>
      <c r="AO446" s="125"/>
      <c r="AP446" s="125"/>
      <c r="AQ446" s="125"/>
      <c r="AR446" s="125"/>
      <c r="AS446" s="125"/>
      <c r="AT446" s="125"/>
      <c r="AU446" s="125"/>
      <c r="AV446" s="125"/>
      <c r="AW446" s="125"/>
      <c r="AX446" s="125"/>
      <c r="AY446" s="125"/>
      <c r="AZ446" s="125"/>
      <c r="BA446" s="125"/>
      <c r="BB446" s="125"/>
      <c r="BC446" s="125"/>
      <c r="BD446" s="125"/>
      <c r="BE446" s="125"/>
      <c r="BF446" s="125"/>
      <c r="BG446" s="125"/>
      <c r="BH446" s="125"/>
      <c r="BI446" s="125"/>
      <c r="BJ446" s="125"/>
      <c r="BK446" s="125"/>
      <c r="BL446" s="125"/>
      <c r="BM446" s="125"/>
    </row>
    <row r="447" spans="1:65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  <c r="AA447" s="125"/>
      <c r="AB447" s="125"/>
      <c r="AC447" s="125"/>
      <c r="AD447" s="125"/>
      <c r="AE447" s="125"/>
      <c r="AF447" s="125"/>
      <c r="AG447" s="125"/>
      <c r="AH447" s="125"/>
      <c r="AI447" s="125"/>
      <c r="AJ447" s="125"/>
      <c r="AK447" s="125"/>
      <c r="AL447" s="125"/>
      <c r="AM447" s="125"/>
      <c r="AN447" s="125"/>
      <c r="AO447" s="125"/>
      <c r="AP447" s="125"/>
      <c r="AQ447" s="125"/>
      <c r="AR447" s="125"/>
      <c r="AS447" s="125"/>
      <c r="AT447" s="125"/>
      <c r="AU447" s="125"/>
      <c r="AV447" s="125"/>
      <c r="AW447" s="125"/>
      <c r="AX447" s="125"/>
      <c r="AY447" s="125"/>
      <c r="AZ447" s="125"/>
      <c r="BA447" s="125"/>
      <c r="BB447" s="125"/>
      <c r="BC447" s="125"/>
      <c r="BD447" s="125"/>
      <c r="BE447" s="125"/>
      <c r="BF447" s="125"/>
      <c r="BG447" s="125"/>
      <c r="BH447" s="125"/>
      <c r="BI447" s="125"/>
      <c r="BJ447" s="125"/>
      <c r="BK447" s="125"/>
      <c r="BL447" s="125"/>
      <c r="BM447" s="125"/>
    </row>
    <row r="448" spans="1:65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A448" s="125"/>
      <c r="AB448" s="125"/>
      <c r="AC448" s="125"/>
      <c r="AD448" s="125"/>
      <c r="AE448" s="125"/>
      <c r="AF448" s="125"/>
      <c r="AG448" s="125"/>
      <c r="AH448" s="125"/>
      <c r="AI448" s="125"/>
      <c r="AJ448" s="125"/>
      <c r="AK448" s="125"/>
      <c r="AL448" s="125"/>
      <c r="AM448" s="125"/>
      <c r="AN448" s="125"/>
      <c r="AO448" s="125"/>
      <c r="AP448" s="125"/>
      <c r="AQ448" s="125"/>
      <c r="AR448" s="125"/>
      <c r="AS448" s="125"/>
      <c r="AT448" s="125"/>
      <c r="AU448" s="125"/>
      <c r="AV448" s="125"/>
      <c r="AW448" s="125"/>
      <c r="AX448" s="125"/>
      <c r="AY448" s="125"/>
      <c r="AZ448" s="125"/>
      <c r="BA448" s="125"/>
      <c r="BB448" s="125"/>
      <c r="BC448" s="125"/>
      <c r="BD448" s="125"/>
      <c r="BE448" s="125"/>
      <c r="BF448" s="125"/>
      <c r="BG448" s="125"/>
      <c r="BH448" s="125"/>
      <c r="BI448" s="125"/>
      <c r="BJ448" s="125"/>
      <c r="BK448" s="125"/>
      <c r="BL448" s="125"/>
      <c r="BM448" s="125"/>
    </row>
    <row r="449" spans="1:65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  <c r="AA449" s="125"/>
      <c r="AB449" s="125"/>
      <c r="AC449" s="125"/>
      <c r="AD449" s="125"/>
      <c r="AE449" s="125"/>
      <c r="AF449" s="125"/>
      <c r="AG449" s="125"/>
      <c r="AH449" s="125"/>
      <c r="AI449" s="125"/>
      <c r="AJ449" s="125"/>
      <c r="AK449" s="125"/>
      <c r="AL449" s="125"/>
      <c r="AM449" s="125"/>
      <c r="AN449" s="125"/>
      <c r="AO449" s="125"/>
      <c r="AP449" s="125"/>
      <c r="AQ449" s="125"/>
      <c r="AR449" s="125"/>
      <c r="AS449" s="125"/>
      <c r="AT449" s="125"/>
      <c r="AU449" s="125"/>
      <c r="AV449" s="125"/>
      <c r="AW449" s="125"/>
      <c r="AX449" s="125"/>
      <c r="AY449" s="125"/>
      <c r="AZ449" s="125"/>
      <c r="BA449" s="125"/>
      <c r="BB449" s="125"/>
      <c r="BC449" s="125"/>
      <c r="BD449" s="125"/>
      <c r="BE449" s="125"/>
      <c r="BF449" s="125"/>
      <c r="BG449" s="125"/>
      <c r="BH449" s="125"/>
      <c r="BI449" s="125"/>
      <c r="BJ449" s="125"/>
      <c r="BK449" s="125"/>
      <c r="BL449" s="125"/>
      <c r="BM449" s="125"/>
    </row>
    <row r="450" spans="1:65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  <c r="AA450" s="125"/>
      <c r="AB450" s="125"/>
      <c r="AC450" s="125"/>
      <c r="AD450" s="125"/>
      <c r="AE450" s="125"/>
      <c r="AF450" s="125"/>
      <c r="AG450" s="125"/>
      <c r="AH450" s="125"/>
      <c r="AI450" s="125"/>
      <c r="AJ450" s="125"/>
      <c r="AK450" s="125"/>
      <c r="AL450" s="125"/>
      <c r="AM450" s="125"/>
      <c r="AN450" s="125"/>
      <c r="AO450" s="125"/>
      <c r="AP450" s="125"/>
      <c r="AQ450" s="125"/>
      <c r="AR450" s="125"/>
      <c r="AS450" s="125"/>
      <c r="AT450" s="125"/>
      <c r="AU450" s="125"/>
      <c r="AV450" s="125"/>
      <c r="AW450" s="125"/>
      <c r="AX450" s="125"/>
      <c r="AY450" s="125"/>
      <c r="AZ450" s="125"/>
      <c r="BA450" s="125"/>
      <c r="BB450" s="125"/>
      <c r="BC450" s="125"/>
      <c r="BD450" s="125"/>
      <c r="BE450" s="125"/>
      <c r="BF450" s="125"/>
      <c r="BG450" s="125"/>
      <c r="BH450" s="125"/>
      <c r="BI450" s="125"/>
      <c r="BJ450" s="125"/>
      <c r="BK450" s="125"/>
      <c r="BL450" s="125"/>
      <c r="BM450" s="125"/>
    </row>
    <row r="451" spans="1:65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5"/>
      <c r="AL451" s="125"/>
      <c r="AM451" s="125"/>
      <c r="AN451" s="125"/>
      <c r="AO451" s="125"/>
      <c r="AP451" s="125"/>
      <c r="AQ451" s="125"/>
      <c r="AR451" s="125"/>
      <c r="AS451" s="125"/>
      <c r="AT451" s="125"/>
      <c r="AU451" s="125"/>
      <c r="AV451" s="125"/>
      <c r="AW451" s="125"/>
      <c r="AX451" s="125"/>
      <c r="AY451" s="125"/>
      <c r="AZ451" s="125"/>
      <c r="BA451" s="125"/>
      <c r="BB451" s="125"/>
      <c r="BC451" s="125"/>
      <c r="BD451" s="125"/>
      <c r="BE451" s="125"/>
      <c r="BF451" s="125"/>
      <c r="BG451" s="125"/>
      <c r="BH451" s="125"/>
      <c r="BI451" s="125"/>
      <c r="BJ451" s="125"/>
      <c r="BK451" s="125"/>
      <c r="BL451" s="125"/>
      <c r="BM451" s="125"/>
    </row>
    <row r="452" spans="1:65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A452" s="125"/>
      <c r="AB452" s="125"/>
      <c r="AC452" s="125"/>
      <c r="AD452" s="125"/>
      <c r="AE452" s="125"/>
      <c r="AF452" s="125"/>
      <c r="AG452" s="125"/>
      <c r="AH452" s="125"/>
      <c r="AI452" s="125"/>
      <c r="AJ452" s="125"/>
      <c r="AK452" s="125"/>
      <c r="AL452" s="125"/>
      <c r="AM452" s="125"/>
      <c r="AN452" s="125"/>
      <c r="AO452" s="125"/>
      <c r="AP452" s="125"/>
      <c r="AQ452" s="125"/>
      <c r="AR452" s="125"/>
      <c r="AS452" s="125"/>
      <c r="AT452" s="125"/>
      <c r="AU452" s="125"/>
      <c r="AV452" s="125"/>
      <c r="AW452" s="125"/>
      <c r="AX452" s="125"/>
      <c r="AY452" s="125"/>
      <c r="AZ452" s="125"/>
      <c r="BA452" s="125"/>
      <c r="BB452" s="125"/>
      <c r="BC452" s="125"/>
      <c r="BD452" s="125"/>
      <c r="BE452" s="125"/>
      <c r="BF452" s="125"/>
      <c r="BG452" s="125"/>
      <c r="BH452" s="125"/>
      <c r="BI452" s="125"/>
      <c r="BJ452" s="125"/>
      <c r="BK452" s="125"/>
      <c r="BL452" s="125"/>
      <c r="BM452" s="125"/>
    </row>
    <row r="453" spans="1:65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  <c r="AA453" s="125"/>
      <c r="AB453" s="125"/>
      <c r="AC453" s="125"/>
      <c r="AD453" s="125"/>
      <c r="AE453" s="125"/>
      <c r="AF453" s="125"/>
      <c r="AG453" s="125"/>
      <c r="AH453" s="125"/>
      <c r="AI453" s="125"/>
      <c r="AJ453" s="125"/>
      <c r="AK453" s="125"/>
      <c r="AL453" s="125"/>
      <c r="AM453" s="125"/>
      <c r="AN453" s="125"/>
      <c r="AO453" s="125"/>
      <c r="AP453" s="125"/>
      <c r="AQ453" s="125"/>
      <c r="AR453" s="125"/>
      <c r="AS453" s="125"/>
      <c r="AT453" s="125"/>
      <c r="AU453" s="125"/>
      <c r="AV453" s="125"/>
      <c r="AW453" s="125"/>
      <c r="AX453" s="125"/>
      <c r="AY453" s="125"/>
      <c r="AZ453" s="125"/>
      <c r="BA453" s="125"/>
      <c r="BB453" s="125"/>
      <c r="BC453" s="125"/>
      <c r="BD453" s="125"/>
      <c r="BE453" s="125"/>
      <c r="BF453" s="125"/>
      <c r="BG453" s="125"/>
      <c r="BH453" s="125"/>
      <c r="BI453" s="125"/>
      <c r="BJ453" s="125"/>
      <c r="BK453" s="125"/>
      <c r="BL453" s="125"/>
      <c r="BM453" s="125"/>
    </row>
    <row r="454" spans="1:65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  <c r="AA454" s="125"/>
      <c r="AB454" s="125"/>
      <c r="AC454" s="125"/>
      <c r="AD454" s="125"/>
      <c r="AE454" s="125"/>
      <c r="AF454" s="125"/>
      <c r="AG454" s="125"/>
      <c r="AH454" s="125"/>
      <c r="AI454" s="125"/>
      <c r="AJ454" s="125"/>
      <c r="AK454" s="125"/>
      <c r="AL454" s="125"/>
      <c r="AM454" s="125"/>
      <c r="AN454" s="125"/>
      <c r="AO454" s="125"/>
      <c r="AP454" s="125"/>
      <c r="AQ454" s="125"/>
      <c r="AR454" s="125"/>
      <c r="AS454" s="125"/>
      <c r="AT454" s="125"/>
      <c r="AU454" s="125"/>
      <c r="AV454" s="125"/>
      <c r="AW454" s="125"/>
      <c r="AX454" s="125"/>
      <c r="AY454" s="125"/>
      <c r="AZ454" s="125"/>
      <c r="BA454" s="125"/>
      <c r="BB454" s="125"/>
      <c r="BC454" s="125"/>
      <c r="BD454" s="125"/>
      <c r="BE454" s="125"/>
      <c r="BF454" s="125"/>
      <c r="BG454" s="125"/>
      <c r="BH454" s="125"/>
      <c r="BI454" s="125"/>
      <c r="BJ454" s="125"/>
      <c r="BK454" s="125"/>
      <c r="BL454" s="125"/>
      <c r="BM454" s="125"/>
    </row>
    <row r="455" spans="1:65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  <c r="AA455" s="125"/>
      <c r="AB455" s="125"/>
      <c r="AC455" s="125"/>
      <c r="AD455" s="125"/>
      <c r="AE455" s="125"/>
      <c r="AF455" s="125"/>
      <c r="AG455" s="125"/>
      <c r="AH455" s="125"/>
      <c r="AI455" s="125"/>
      <c r="AJ455" s="125"/>
      <c r="AK455" s="125"/>
      <c r="AL455" s="125"/>
      <c r="AM455" s="125"/>
      <c r="AN455" s="125"/>
      <c r="AO455" s="125"/>
      <c r="AP455" s="125"/>
      <c r="AQ455" s="125"/>
      <c r="AR455" s="125"/>
      <c r="AS455" s="125"/>
      <c r="AT455" s="125"/>
      <c r="AU455" s="125"/>
      <c r="AV455" s="125"/>
      <c r="AW455" s="125"/>
      <c r="AX455" s="125"/>
      <c r="AY455" s="125"/>
      <c r="AZ455" s="125"/>
      <c r="BA455" s="125"/>
      <c r="BB455" s="125"/>
      <c r="BC455" s="125"/>
      <c r="BD455" s="125"/>
      <c r="BE455" s="125"/>
      <c r="BF455" s="125"/>
      <c r="BG455" s="125"/>
      <c r="BH455" s="125"/>
      <c r="BI455" s="125"/>
      <c r="BJ455" s="125"/>
      <c r="BK455" s="125"/>
      <c r="BL455" s="125"/>
      <c r="BM455" s="125"/>
    </row>
    <row r="456" spans="1:65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  <c r="AA456" s="125"/>
      <c r="AB456" s="125"/>
      <c r="AC456" s="125"/>
      <c r="AD456" s="125"/>
      <c r="AE456" s="125"/>
      <c r="AF456" s="125"/>
      <c r="AG456" s="125"/>
      <c r="AH456" s="125"/>
      <c r="AI456" s="125"/>
      <c r="AJ456" s="125"/>
      <c r="AK456" s="125"/>
      <c r="AL456" s="125"/>
      <c r="AM456" s="125"/>
      <c r="AN456" s="125"/>
      <c r="AO456" s="125"/>
      <c r="AP456" s="125"/>
      <c r="AQ456" s="125"/>
      <c r="AR456" s="125"/>
      <c r="AS456" s="125"/>
      <c r="AT456" s="125"/>
      <c r="AU456" s="125"/>
      <c r="AV456" s="125"/>
      <c r="AW456" s="125"/>
      <c r="AX456" s="125"/>
      <c r="AY456" s="125"/>
      <c r="AZ456" s="125"/>
      <c r="BA456" s="125"/>
      <c r="BB456" s="125"/>
      <c r="BC456" s="125"/>
      <c r="BD456" s="125"/>
      <c r="BE456" s="125"/>
      <c r="BF456" s="125"/>
      <c r="BG456" s="125"/>
      <c r="BH456" s="125"/>
      <c r="BI456" s="125"/>
      <c r="BJ456" s="125"/>
      <c r="BK456" s="125"/>
      <c r="BL456" s="125"/>
      <c r="BM456" s="125"/>
    </row>
    <row r="457" spans="1:65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5"/>
      <c r="AL457" s="125"/>
      <c r="AM457" s="125"/>
      <c r="AN457" s="125"/>
      <c r="AO457" s="125"/>
      <c r="AP457" s="125"/>
      <c r="AQ457" s="125"/>
      <c r="AR457" s="125"/>
      <c r="AS457" s="125"/>
      <c r="AT457" s="125"/>
      <c r="AU457" s="125"/>
      <c r="AV457" s="125"/>
      <c r="AW457" s="125"/>
      <c r="AX457" s="125"/>
      <c r="AY457" s="125"/>
      <c r="AZ457" s="125"/>
      <c r="BA457" s="125"/>
      <c r="BB457" s="125"/>
      <c r="BC457" s="125"/>
      <c r="BD457" s="125"/>
      <c r="BE457" s="125"/>
      <c r="BF457" s="125"/>
      <c r="BG457" s="125"/>
      <c r="BH457" s="125"/>
      <c r="BI457" s="125"/>
      <c r="BJ457" s="125"/>
      <c r="BK457" s="125"/>
      <c r="BL457" s="125"/>
      <c r="BM457" s="125"/>
    </row>
    <row r="458" spans="1:65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  <c r="AA458" s="125"/>
      <c r="AB458" s="125"/>
      <c r="AC458" s="125"/>
      <c r="AD458" s="125"/>
      <c r="AE458" s="125"/>
      <c r="AF458" s="125"/>
      <c r="AG458" s="125"/>
      <c r="AH458" s="125"/>
      <c r="AI458" s="125"/>
      <c r="AJ458" s="125"/>
      <c r="AK458" s="125"/>
      <c r="AL458" s="125"/>
      <c r="AM458" s="125"/>
      <c r="AN458" s="125"/>
      <c r="AO458" s="125"/>
      <c r="AP458" s="125"/>
      <c r="AQ458" s="125"/>
      <c r="AR458" s="125"/>
      <c r="AS458" s="125"/>
      <c r="AT458" s="125"/>
      <c r="AU458" s="125"/>
      <c r="AV458" s="125"/>
      <c r="AW458" s="125"/>
      <c r="AX458" s="125"/>
      <c r="AY458" s="125"/>
      <c r="AZ458" s="125"/>
      <c r="BA458" s="125"/>
      <c r="BB458" s="125"/>
      <c r="BC458" s="125"/>
      <c r="BD458" s="125"/>
      <c r="BE458" s="125"/>
      <c r="BF458" s="125"/>
      <c r="BG458" s="125"/>
      <c r="BH458" s="125"/>
      <c r="BI458" s="125"/>
      <c r="BJ458" s="125"/>
      <c r="BK458" s="125"/>
      <c r="BL458" s="125"/>
      <c r="BM458" s="125"/>
    </row>
    <row r="459" spans="1:65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  <c r="AA459" s="125"/>
      <c r="AB459" s="125"/>
      <c r="AC459" s="125"/>
      <c r="AD459" s="125"/>
      <c r="AE459" s="125"/>
      <c r="AF459" s="125"/>
      <c r="AG459" s="125"/>
      <c r="AH459" s="125"/>
      <c r="AI459" s="125"/>
      <c r="AJ459" s="125"/>
      <c r="AK459" s="125"/>
      <c r="AL459" s="125"/>
      <c r="AM459" s="125"/>
      <c r="AN459" s="125"/>
      <c r="AO459" s="125"/>
      <c r="AP459" s="125"/>
      <c r="AQ459" s="125"/>
      <c r="AR459" s="125"/>
      <c r="AS459" s="125"/>
      <c r="AT459" s="125"/>
      <c r="AU459" s="125"/>
      <c r="AV459" s="125"/>
      <c r="AW459" s="125"/>
      <c r="AX459" s="125"/>
      <c r="AY459" s="125"/>
      <c r="AZ459" s="125"/>
      <c r="BA459" s="125"/>
      <c r="BB459" s="125"/>
      <c r="BC459" s="125"/>
      <c r="BD459" s="125"/>
      <c r="BE459" s="125"/>
      <c r="BF459" s="125"/>
      <c r="BG459" s="125"/>
      <c r="BH459" s="125"/>
      <c r="BI459" s="125"/>
      <c r="BJ459" s="125"/>
      <c r="BK459" s="125"/>
      <c r="BL459" s="125"/>
      <c r="BM459" s="125"/>
    </row>
    <row r="460" spans="1:65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  <c r="AA460" s="125"/>
      <c r="AB460" s="125"/>
      <c r="AC460" s="125"/>
      <c r="AD460" s="125"/>
      <c r="AE460" s="125"/>
      <c r="AF460" s="125"/>
      <c r="AG460" s="125"/>
      <c r="AH460" s="125"/>
      <c r="AI460" s="125"/>
      <c r="AJ460" s="125"/>
      <c r="AK460" s="125"/>
      <c r="AL460" s="125"/>
      <c r="AM460" s="125"/>
      <c r="AN460" s="125"/>
      <c r="AO460" s="125"/>
      <c r="AP460" s="125"/>
      <c r="AQ460" s="125"/>
      <c r="AR460" s="125"/>
      <c r="AS460" s="125"/>
      <c r="AT460" s="125"/>
      <c r="AU460" s="125"/>
      <c r="AV460" s="125"/>
      <c r="AW460" s="125"/>
      <c r="AX460" s="125"/>
      <c r="AY460" s="125"/>
      <c r="AZ460" s="125"/>
      <c r="BA460" s="125"/>
      <c r="BB460" s="125"/>
      <c r="BC460" s="125"/>
      <c r="BD460" s="125"/>
      <c r="BE460" s="125"/>
      <c r="BF460" s="125"/>
      <c r="BG460" s="125"/>
      <c r="BH460" s="125"/>
      <c r="BI460" s="125"/>
      <c r="BJ460" s="125"/>
      <c r="BK460" s="125"/>
      <c r="BL460" s="125"/>
      <c r="BM460" s="125"/>
    </row>
    <row r="461" spans="1:65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  <c r="AA461" s="125"/>
      <c r="AB461" s="125"/>
      <c r="AC461" s="125"/>
      <c r="AD461" s="125"/>
      <c r="AE461" s="125"/>
      <c r="AF461" s="125"/>
      <c r="AG461" s="125"/>
      <c r="AH461" s="125"/>
      <c r="AI461" s="125"/>
      <c r="AJ461" s="125"/>
      <c r="AK461" s="125"/>
      <c r="AL461" s="125"/>
      <c r="AM461" s="125"/>
      <c r="AN461" s="125"/>
      <c r="AO461" s="125"/>
      <c r="AP461" s="125"/>
      <c r="AQ461" s="125"/>
      <c r="AR461" s="125"/>
      <c r="AS461" s="125"/>
      <c r="AT461" s="125"/>
      <c r="AU461" s="125"/>
      <c r="AV461" s="125"/>
      <c r="AW461" s="125"/>
      <c r="AX461" s="125"/>
      <c r="AY461" s="125"/>
      <c r="AZ461" s="125"/>
      <c r="BA461" s="125"/>
      <c r="BB461" s="125"/>
      <c r="BC461" s="125"/>
      <c r="BD461" s="125"/>
      <c r="BE461" s="125"/>
      <c r="BF461" s="125"/>
      <c r="BG461" s="125"/>
      <c r="BH461" s="125"/>
      <c r="BI461" s="125"/>
      <c r="BJ461" s="125"/>
      <c r="BK461" s="125"/>
      <c r="BL461" s="125"/>
      <c r="BM461" s="125"/>
    </row>
    <row r="462" spans="1:65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  <c r="AA462" s="125"/>
      <c r="AB462" s="125"/>
      <c r="AC462" s="125"/>
      <c r="AD462" s="125"/>
      <c r="AE462" s="125"/>
      <c r="AF462" s="125"/>
      <c r="AG462" s="125"/>
      <c r="AH462" s="125"/>
      <c r="AI462" s="125"/>
      <c r="AJ462" s="125"/>
      <c r="AK462" s="125"/>
      <c r="AL462" s="125"/>
      <c r="AM462" s="125"/>
      <c r="AN462" s="125"/>
      <c r="AO462" s="125"/>
      <c r="AP462" s="125"/>
      <c r="AQ462" s="125"/>
      <c r="AR462" s="125"/>
      <c r="AS462" s="125"/>
      <c r="AT462" s="125"/>
      <c r="AU462" s="125"/>
      <c r="AV462" s="125"/>
      <c r="AW462" s="125"/>
      <c r="AX462" s="125"/>
      <c r="AY462" s="125"/>
      <c r="AZ462" s="125"/>
      <c r="BA462" s="125"/>
      <c r="BB462" s="125"/>
      <c r="BC462" s="125"/>
      <c r="BD462" s="125"/>
      <c r="BE462" s="125"/>
      <c r="BF462" s="125"/>
      <c r="BG462" s="125"/>
      <c r="BH462" s="125"/>
      <c r="BI462" s="125"/>
      <c r="BJ462" s="125"/>
      <c r="BK462" s="125"/>
      <c r="BL462" s="125"/>
      <c r="BM462" s="125"/>
    </row>
    <row r="463" spans="1:65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5"/>
      <c r="AL463" s="125"/>
      <c r="AM463" s="125"/>
      <c r="AN463" s="125"/>
      <c r="AO463" s="125"/>
      <c r="AP463" s="125"/>
      <c r="AQ463" s="125"/>
      <c r="AR463" s="125"/>
      <c r="AS463" s="125"/>
      <c r="AT463" s="125"/>
      <c r="AU463" s="125"/>
      <c r="AV463" s="125"/>
      <c r="AW463" s="125"/>
      <c r="AX463" s="125"/>
      <c r="AY463" s="125"/>
      <c r="AZ463" s="125"/>
      <c r="BA463" s="125"/>
      <c r="BB463" s="125"/>
      <c r="BC463" s="125"/>
      <c r="BD463" s="125"/>
      <c r="BE463" s="125"/>
      <c r="BF463" s="125"/>
      <c r="BG463" s="125"/>
      <c r="BH463" s="125"/>
      <c r="BI463" s="125"/>
      <c r="BJ463" s="125"/>
      <c r="BK463" s="125"/>
      <c r="BL463" s="125"/>
      <c r="BM463" s="125"/>
    </row>
    <row r="464" spans="1:65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125"/>
      <c r="AF464" s="125"/>
      <c r="AG464" s="125"/>
      <c r="AH464" s="125"/>
      <c r="AI464" s="125"/>
      <c r="AJ464" s="125"/>
      <c r="AK464" s="125"/>
      <c r="AL464" s="125"/>
      <c r="AM464" s="125"/>
      <c r="AN464" s="125"/>
      <c r="AO464" s="125"/>
      <c r="AP464" s="125"/>
      <c r="AQ464" s="125"/>
      <c r="AR464" s="125"/>
      <c r="AS464" s="125"/>
      <c r="AT464" s="125"/>
      <c r="AU464" s="125"/>
      <c r="AV464" s="125"/>
      <c r="AW464" s="125"/>
      <c r="AX464" s="125"/>
      <c r="AY464" s="125"/>
      <c r="AZ464" s="125"/>
      <c r="BA464" s="125"/>
      <c r="BB464" s="125"/>
      <c r="BC464" s="125"/>
      <c r="BD464" s="125"/>
      <c r="BE464" s="125"/>
      <c r="BF464" s="125"/>
      <c r="BG464" s="125"/>
      <c r="BH464" s="125"/>
      <c r="BI464" s="125"/>
      <c r="BJ464" s="125"/>
      <c r="BK464" s="125"/>
      <c r="BL464" s="125"/>
      <c r="BM464" s="125"/>
    </row>
    <row r="465" spans="1:65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  <c r="AA465" s="125"/>
      <c r="AB465" s="125"/>
      <c r="AC465" s="125"/>
      <c r="AD465" s="125"/>
      <c r="AE465" s="125"/>
      <c r="AF465" s="125"/>
      <c r="AG465" s="125"/>
      <c r="AH465" s="125"/>
      <c r="AI465" s="125"/>
      <c r="AJ465" s="125"/>
      <c r="AK465" s="125"/>
      <c r="AL465" s="125"/>
      <c r="AM465" s="125"/>
      <c r="AN465" s="125"/>
      <c r="AO465" s="125"/>
      <c r="AP465" s="125"/>
      <c r="AQ465" s="125"/>
      <c r="AR465" s="125"/>
      <c r="AS465" s="125"/>
      <c r="AT465" s="125"/>
      <c r="AU465" s="125"/>
      <c r="AV465" s="125"/>
      <c r="AW465" s="125"/>
      <c r="AX465" s="125"/>
      <c r="AY465" s="125"/>
      <c r="AZ465" s="125"/>
      <c r="BA465" s="125"/>
      <c r="BB465" s="125"/>
      <c r="BC465" s="125"/>
      <c r="BD465" s="125"/>
      <c r="BE465" s="125"/>
      <c r="BF465" s="125"/>
      <c r="BG465" s="125"/>
      <c r="BH465" s="125"/>
      <c r="BI465" s="125"/>
      <c r="BJ465" s="125"/>
      <c r="BK465" s="125"/>
      <c r="BL465" s="125"/>
      <c r="BM465" s="125"/>
    </row>
    <row r="466" spans="1:65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  <c r="AA466" s="125"/>
      <c r="AB466" s="125"/>
      <c r="AC466" s="125"/>
      <c r="AD466" s="125"/>
      <c r="AE466" s="125"/>
      <c r="AF466" s="125"/>
      <c r="AG466" s="125"/>
      <c r="AH466" s="125"/>
      <c r="AI466" s="125"/>
      <c r="AJ466" s="125"/>
      <c r="AK466" s="125"/>
      <c r="AL466" s="125"/>
      <c r="AM466" s="125"/>
      <c r="AN466" s="125"/>
      <c r="AO466" s="125"/>
      <c r="AP466" s="125"/>
      <c r="AQ466" s="125"/>
      <c r="AR466" s="125"/>
      <c r="AS466" s="125"/>
      <c r="AT466" s="125"/>
      <c r="AU466" s="125"/>
      <c r="AV466" s="125"/>
      <c r="AW466" s="125"/>
      <c r="AX466" s="125"/>
      <c r="AY466" s="125"/>
      <c r="AZ466" s="125"/>
      <c r="BA466" s="125"/>
      <c r="BB466" s="125"/>
      <c r="BC466" s="125"/>
      <c r="BD466" s="125"/>
      <c r="BE466" s="125"/>
      <c r="BF466" s="125"/>
      <c r="BG466" s="125"/>
      <c r="BH466" s="125"/>
      <c r="BI466" s="125"/>
      <c r="BJ466" s="125"/>
      <c r="BK466" s="125"/>
      <c r="BL466" s="125"/>
      <c r="BM466" s="125"/>
    </row>
    <row r="467" spans="1:65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  <c r="AA467" s="125"/>
      <c r="AB467" s="125"/>
      <c r="AC467" s="125"/>
      <c r="AD467" s="125"/>
      <c r="AE467" s="125"/>
      <c r="AF467" s="125"/>
      <c r="AG467" s="125"/>
      <c r="AH467" s="125"/>
      <c r="AI467" s="125"/>
      <c r="AJ467" s="125"/>
      <c r="AK467" s="125"/>
      <c r="AL467" s="125"/>
      <c r="AM467" s="125"/>
      <c r="AN467" s="125"/>
      <c r="AO467" s="125"/>
      <c r="AP467" s="125"/>
      <c r="AQ467" s="125"/>
      <c r="AR467" s="125"/>
      <c r="AS467" s="125"/>
      <c r="AT467" s="125"/>
      <c r="AU467" s="125"/>
      <c r="AV467" s="125"/>
      <c r="AW467" s="125"/>
      <c r="AX467" s="125"/>
      <c r="AY467" s="125"/>
      <c r="AZ467" s="125"/>
      <c r="BA467" s="125"/>
      <c r="BB467" s="125"/>
      <c r="BC467" s="125"/>
      <c r="BD467" s="125"/>
      <c r="BE467" s="125"/>
      <c r="BF467" s="125"/>
      <c r="BG467" s="125"/>
      <c r="BH467" s="125"/>
      <c r="BI467" s="125"/>
      <c r="BJ467" s="125"/>
      <c r="BK467" s="125"/>
      <c r="BL467" s="125"/>
      <c r="BM467" s="125"/>
    </row>
    <row r="468" spans="1:65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125"/>
      <c r="AF468" s="125"/>
      <c r="AG468" s="125"/>
      <c r="AH468" s="125"/>
      <c r="AI468" s="125"/>
      <c r="AJ468" s="125"/>
      <c r="AK468" s="125"/>
      <c r="AL468" s="125"/>
      <c r="AM468" s="125"/>
      <c r="AN468" s="125"/>
      <c r="AO468" s="125"/>
      <c r="AP468" s="125"/>
      <c r="AQ468" s="125"/>
      <c r="AR468" s="125"/>
      <c r="AS468" s="125"/>
      <c r="AT468" s="125"/>
      <c r="AU468" s="125"/>
      <c r="AV468" s="125"/>
      <c r="AW468" s="125"/>
      <c r="AX468" s="125"/>
      <c r="AY468" s="125"/>
      <c r="AZ468" s="125"/>
      <c r="BA468" s="125"/>
      <c r="BB468" s="125"/>
      <c r="BC468" s="125"/>
      <c r="BD468" s="125"/>
      <c r="BE468" s="125"/>
      <c r="BF468" s="125"/>
      <c r="BG468" s="125"/>
      <c r="BH468" s="125"/>
      <c r="BI468" s="125"/>
      <c r="BJ468" s="125"/>
      <c r="BK468" s="125"/>
      <c r="BL468" s="125"/>
      <c r="BM468" s="125"/>
    </row>
    <row r="469" spans="1:65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5"/>
      <c r="AL469" s="125"/>
      <c r="AM469" s="125"/>
      <c r="AN469" s="125"/>
      <c r="AO469" s="125"/>
      <c r="AP469" s="125"/>
      <c r="AQ469" s="125"/>
      <c r="AR469" s="125"/>
      <c r="AS469" s="125"/>
      <c r="AT469" s="125"/>
      <c r="AU469" s="125"/>
      <c r="AV469" s="125"/>
      <c r="AW469" s="125"/>
      <c r="AX469" s="125"/>
      <c r="AY469" s="125"/>
      <c r="AZ469" s="125"/>
      <c r="BA469" s="125"/>
      <c r="BB469" s="125"/>
      <c r="BC469" s="125"/>
      <c r="BD469" s="125"/>
      <c r="BE469" s="125"/>
      <c r="BF469" s="125"/>
      <c r="BG469" s="125"/>
      <c r="BH469" s="125"/>
      <c r="BI469" s="125"/>
      <c r="BJ469" s="125"/>
      <c r="BK469" s="125"/>
      <c r="BL469" s="125"/>
      <c r="BM469" s="125"/>
    </row>
    <row r="470" spans="1:65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  <c r="AB470" s="125"/>
      <c r="AC470" s="125"/>
      <c r="AD470" s="125"/>
      <c r="AE470" s="125"/>
      <c r="AF470" s="125"/>
      <c r="AG470" s="125"/>
      <c r="AH470" s="125"/>
      <c r="AI470" s="125"/>
      <c r="AJ470" s="125"/>
      <c r="AK470" s="125"/>
      <c r="AL470" s="125"/>
      <c r="AM470" s="125"/>
      <c r="AN470" s="125"/>
      <c r="AO470" s="125"/>
      <c r="AP470" s="125"/>
      <c r="AQ470" s="125"/>
      <c r="AR470" s="125"/>
      <c r="AS470" s="125"/>
      <c r="AT470" s="125"/>
      <c r="AU470" s="125"/>
      <c r="AV470" s="125"/>
      <c r="AW470" s="125"/>
      <c r="AX470" s="125"/>
      <c r="AY470" s="125"/>
      <c r="AZ470" s="125"/>
      <c r="BA470" s="125"/>
      <c r="BB470" s="125"/>
      <c r="BC470" s="125"/>
      <c r="BD470" s="125"/>
      <c r="BE470" s="125"/>
      <c r="BF470" s="125"/>
      <c r="BG470" s="125"/>
      <c r="BH470" s="125"/>
      <c r="BI470" s="125"/>
      <c r="BJ470" s="125"/>
      <c r="BK470" s="125"/>
      <c r="BL470" s="125"/>
      <c r="BM470" s="125"/>
    </row>
    <row r="471" spans="1:65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  <c r="AB471" s="125"/>
      <c r="AC471" s="125"/>
      <c r="AD471" s="125"/>
      <c r="AE471" s="125"/>
      <c r="AF471" s="125"/>
      <c r="AG471" s="125"/>
      <c r="AH471" s="125"/>
      <c r="AI471" s="125"/>
      <c r="AJ471" s="125"/>
      <c r="AK471" s="125"/>
      <c r="AL471" s="125"/>
      <c r="AM471" s="125"/>
      <c r="AN471" s="125"/>
      <c r="AO471" s="125"/>
      <c r="AP471" s="125"/>
      <c r="AQ471" s="125"/>
      <c r="AR471" s="125"/>
      <c r="AS471" s="125"/>
      <c r="AT471" s="125"/>
      <c r="AU471" s="125"/>
      <c r="AV471" s="125"/>
      <c r="AW471" s="125"/>
      <c r="AX471" s="125"/>
      <c r="AY471" s="125"/>
      <c r="AZ471" s="125"/>
      <c r="BA471" s="125"/>
      <c r="BB471" s="125"/>
      <c r="BC471" s="125"/>
      <c r="BD471" s="125"/>
      <c r="BE471" s="125"/>
      <c r="BF471" s="125"/>
      <c r="BG471" s="125"/>
      <c r="BH471" s="125"/>
      <c r="BI471" s="125"/>
      <c r="BJ471" s="125"/>
      <c r="BK471" s="125"/>
      <c r="BL471" s="125"/>
      <c r="BM471" s="125"/>
    </row>
    <row r="472" spans="1:65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  <c r="AC472" s="125"/>
      <c r="AD472" s="125"/>
      <c r="AE472" s="125"/>
      <c r="AF472" s="125"/>
      <c r="AG472" s="125"/>
      <c r="AH472" s="125"/>
      <c r="AI472" s="125"/>
      <c r="AJ472" s="125"/>
      <c r="AK472" s="125"/>
      <c r="AL472" s="125"/>
      <c r="AM472" s="125"/>
      <c r="AN472" s="125"/>
      <c r="AO472" s="125"/>
      <c r="AP472" s="125"/>
      <c r="AQ472" s="125"/>
      <c r="AR472" s="125"/>
      <c r="AS472" s="125"/>
      <c r="AT472" s="125"/>
      <c r="AU472" s="125"/>
      <c r="AV472" s="125"/>
      <c r="AW472" s="125"/>
      <c r="AX472" s="125"/>
      <c r="AY472" s="125"/>
      <c r="AZ472" s="125"/>
      <c r="BA472" s="125"/>
      <c r="BB472" s="125"/>
      <c r="BC472" s="125"/>
      <c r="BD472" s="125"/>
      <c r="BE472" s="125"/>
      <c r="BF472" s="125"/>
      <c r="BG472" s="125"/>
      <c r="BH472" s="125"/>
      <c r="BI472" s="125"/>
      <c r="BJ472" s="125"/>
      <c r="BK472" s="125"/>
      <c r="BL472" s="125"/>
      <c r="BM472" s="125"/>
    </row>
    <row r="473" spans="1:65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  <c r="AA473" s="125"/>
      <c r="AB473" s="125"/>
      <c r="AC473" s="125"/>
      <c r="AD473" s="125"/>
      <c r="AE473" s="125"/>
      <c r="AF473" s="125"/>
      <c r="AG473" s="125"/>
      <c r="AH473" s="125"/>
      <c r="AI473" s="125"/>
      <c r="AJ473" s="125"/>
      <c r="AK473" s="125"/>
      <c r="AL473" s="125"/>
      <c r="AM473" s="125"/>
      <c r="AN473" s="125"/>
      <c r="AO473" s="125"/>
      <c r="AP473" s="125"/>
      <c r="AQ473" s="125"/>
      <c r="AR473" s="125"/>
      <c r="AS473" s="125"/>
      <c r="AT473" s="125"/>
      <c r="AU473" s="125"/>
      <c r="AV473" s="125"/>
      <c r="AW473" s="125"/>
      <c r="AX473" s="125"/>
      <c r="AY473" s="125"/>
      <c r="AZ473" s="125"/>
      <c r="BA473" s="125"/>
      <c r="BB473" s="125"/>
      <c r="BC473" s="125"/>
      <c r="BD473" s="125"/>
      <c r="BE473" s="125"/>
      <c r="BF473" s="125"/>
      <c r="BG473" s="125"/>
      <c r="BH473" s="125"/>
      <c r="BI473" s="125"/>
      <c r="BJ473" s="125"/>
      <c r="BK473" s="125"/>
      <c r="BL473" s="125"/>
      <c r="BM473" s="125"/>
    </row>
    <row r="474" spans="1:65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  <c r="AA474" s="125"/>
      <c r="AB474" s="125"/>
      <c r="AC474" s="125"/>
      <c r="AD474" s="125"/>
      <c r="AE474" s="125"/>
      <c r="AF474" s="125"/>
      <c r="AG474" s="125"/>
      <c r="AH474" s="125"/>
      <c r="AI474" s="125"/>
      <c r="AJ474" s="125"/>
      <c r="AK474" s="125"/>
      <c r="AL474" s="125"/>
      <c r="AM474" s="125"/>
      <c r="AN474" s="125"/>
      <c r="AO474" s="125"/>
      <c r="AP474" s="125"/>
      <c r="AQ474" s="125"/>
      <c r="AR474" s="125"/>
      <c r="AS474" s="125"/>
      <c r="AT474" s="125"/>
      <c r="AU474" s="125"/>
      <c r="AV474" s="125"/>
      <c r="AW474" s="125"/>
      <c r="AX474" s="125"/>
      <c r="AY474" s="125"/>
      <c r="AZ474" s="125"/>
      <c r="BA474" s="125"/>
      <c r="BB474" s="125"/>
      <c r="BC474" s="125"/>
      <c r="BD474" s="125"/>
      <c r="BE474" s="125"/>
      <c r="BF474" s="125"/>
      <c r="BG474" s="125"/>
      <c r="BH474" s="125"/>
      <c r="BI474" s="125"/>
      <c r="BJ474" s="125"/>
      <c r="BK474" s="125"/>
      <c r="BL474" s="125"/>
      <c r="BM474" s="125"/>
    </row>
    <row r="475" spans="1:65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5"/>
      <c r="AL475" s="125"/>
      <c r="AM475" s="125"/>
      <c r="AN475" s="125"/>
      <c r="AO475" s="125"/>
      <c r="AP475" s="125"/>
      <c r="AQ475" s="125"/>
      <c r="AR475" s="125"/>
      <c r="AS475" s="125"/>
      <c r="AT475" s="125"/>
      <c r="AU475" s="125"/>
      <c r="AV475" s="125"/>
      <c r="AW475" s="125"/>
      <c r="AX475" s="125"/>
      <c r="AY475" s="125"/>
      <c r="AZ475" s="125"/>
      <c r="BA475" s="125"/>
      <c r="BB475" s="125"/>
      <c r="BC475" s="125"/>
      <c r="BD475" s="125"/>
      <c r="BE475" s="125"/>
      <c r="BF475" s="125"/>
      <c r="BG475" s="125"/>
      <c r="BH475" s="125"/>
      <c r="BI475" s="125"/>
      <c r="BJ475" s="125"/>
      <c r="BK475" s="125"/>
      <c r="BL475" s="125"/>
      <c r="BM475" s="125"/>
    </row>
    <row r="476" spans="1:65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  <c r="AA476" s="125"/>
      <c r="AB476" s="125"/>
      <c r="AC476" s="125"/>
      <c r="AD476" s="125"/>
      <c r="AE476" s="125"/>
      <c r="AF476" s="125"/>
      <c r="AG476" s="125"/>
      <c r="AH476" s="125"/>
      <c r="AI476" s="125"/>
      <c r="AJ476" s="125"/>
      <c r="AK476" s="125"/>
      <c r="AL476" s="125"/>
      <c r="AM476" s="125"/>
      <c r="AN476" s="125"/>
      <c r="AO476" s="125"/>
      <c r="AP476" s="125"/>
      <c r="AQ476" s="125"/>
      <c r="AR476" s="125"/>
      <c r="AS476" s="125"/>
      <c r="AT476" s="125"/>
      <c r="AU476" s="125"/>
      <c r="AV476" s="125"/>
      <c r="AW476" s="125"/>
      <c r="AX476" s="125"/>
      <c r="AY476" s="125"/>
      <c r="AZ476" s="125"/>
      <c r="BA476" s="125"/>
      <c r="BB476" s="125"/>
      <c r="BC476" s="125"/>
      <c r="BD476" s="125"/>
      <c r="BE476" s="125"/>
      <c r="BF476" s="125"/>
      <c r="BG476" s="125"/>
      <c r="BH476" s="125"/>
      <c r="BI476" s="125"/>
      <c r="BJ476" s="125"/>
      <c r="BK476" s="125"/>
      <c r="BL476" s="125"/>
      <c r="BM476" s="125"/>
    </row>
    <row r="477" spans="1:65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  <c r="AA477" s="125"/>
      <c r="AB477" s="125"/>
      <c r="AC477" s="125"/>
      <c r="AD477" s="125"/>
      <c r="AE477" s="125"/>
      <c r="AF477" s="125"/>
      <c r="AG477" s="125"/>
      <c r="AH477" s="125"/>
      <c r="AI477" s="125"/>
      <c r="AJ477" s="125"/>
      <c r="AK477" s="125"/>
      <c r="AL477" s="125"/>
      <c r="AM477" s="125"/>
      <c r="AN477" s="125"/>
      <c r="AO477" s="125"/>
      <c r="AP477" s="125"/>
      <c r="AQ477" s="125"/>
      <c r="AR477" s="125"/>
      <c r="AS477" s="125"/>
      <c r="AT477" s="125"/>
      <c r="AU477" s="125"/>
      <c r="AV477" s="125"/>
      <c r="AW477" s="125"/>
      <c r="AX477" s="125"/>
      <c r="AY477" s="125"/>
      <c r="AZ477" s="125"/>
      <c r="BA477" s="125"/>
      <c r="BB477" s="125"/>
      <c r="BC477" s="125"/>
      <c r="BD477" s="125"/>
      <c r="BE477" s="125"/>
      <c r="BF477" s="125"/>
      <c r="BG477" s="125"/>
      <c r="BH477" s="125"/>
      <c r="BI477" s="125"/>
      <c r="BJ477" s="125"/>
      <c r="BK477" s="125"/>
      <c r="BL477" s="125"/>
      <c r="BM477" s="125"/>
    </row>
    <row r="478" spans="1:65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  <c r="AA478" s="125"/>
      <c r="AB478" s="125"/>
      <c r="AC478" s="125"/>
      <c r="AD478" s="125"/>
      <c r="AE478" s="125"/>
      <c r="AF478" s="125"/>
      <c r="AG478" s="125"/>
      <c r="AH478" s="125"/>
      <c r="AI478" s="125"/>
      <c r="AJ478" s="125"/>
      <c r="AK478" s="125"/>
      <c r="AL478" s="125"/>
      <c r="AM478" s="125"/>
      <c r="AN478" s="125"/>
      <c r="AO478" s="125"/>
      <c r="AP478" s="125"/>
      <c r="AQ478" s="125"/>
      <c r="AR478" s="125"/>
      <c r="AS478" s="125"/>
      <c r="AT478" s="125"/>
      <c r="AU478" s="125"/>
      <c r="AV478" s="125"/>
      <c r="AW478" s="125"/>
      <c r="AX478" s="125"/>
      <c r="AY478" s="125"/>
      <c r="AZ478" s="125"/>
      <c r="BA478" s="125"/>
      <c r="BB478" s="125"/>
      <c r="BC478" s="125"/>
      <c r="BD478" s="125"/>
      <c r="BE478" s="125"/>
      <c r="BF478" s="125"/>
      <c r="BG478" s="125"/>
      <c r="BH478" s="125"/>
      <c r="BI478" s="125"/>
      <c r="BJ478" s="125"/>
      <c r="BK478" s="125"/>
      <c r="BL478" s="125"/>
      <c r="BM478" s="125"/>
    </row>
    <row r="479" spans="1:65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  <c r="AA479" s="125"/>
      <c r="AB479" s="125"/>
      <c r="AC479" s="125"/>
      <c r="AD479" s="125"/>
      <c r="AE479" s="125"/>
      <c r="AF479" s="125"/>
      <c r="AG479" s="125"/>
      <c r="AH479" s="125"/>
      <c r="AI479" s="125"/>
      <c r="AJ479" s="125"/>
      <c r="AK479" s="125"/>
      <c r="AL479" s="125"/>
      <c r="AM479" s="125"/>
      <c r="AN479" s="125"/>
      <c r="AO479" s="125"/>
      <c r="AP479" s="125"/>
      <c r="AQ479" s="125"/>
      <c r="AR479" s="125"/>
      <c r="AS479" s="125"/>
      <c r="AT479" s="125"/>
      <c r="AU479" s="125"/>
      <c r="AV479" s="125"/>
      <c r="AW479" s="125"/>
      <c r="AX479" s="125"/>
      <c r="AY479" s="125"/>
      <c r="AZ479" s="125"/>
      <c r="BA479" s="125"/>
      <c r="BB479" s="125"/>
      <c r="BC479" s="125"/>
      <c r="BD479" s="125"/>
      <c r="BE479" s="125"/>
      <c r="BF479" s="125"/>
      <c r="BG479" s="125"/>
      <c r="BH479" s="125"/>
      <c r="BI479" s="125"/>
      <c r="BJ479" s="125"/>
      <c r="BK479" s="125"/>
      <c r="BL479" s="125"/>
      <c r="BM479" s="125"/>
    </row>
    <row r="480" spans="1:65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  <c r="AA480" s="125"/>
      <c r="AB480" s="125"/>
      <c r="AC480" s="125"/>
      <c r="AD480" s="125"/>
      <c r="AE480" s="125"/>
      <c r="AF480" s="125"/>
      <c r="AG480" s="125"/>
      <c r="AH480" s="125"/>
      <c r="AI480" s="125"/>
      <c r="AJ480" s="125"/>
      <c r="AK480" s="125"/>
      <c r="AL480" s="125"/>
      <c r="AM480" s="125"/>
      <c r="AN480" s="125"/>
      <c r="AO480" s="125"/>
      <c r="AP480" s="125"/>
      <c r="AQ480" s="125"/>
      <c r="AR480" s="125"/>
      <c r="AS480" s="125"/>
      <c r="AT480" s="125"/>
      <c r="AU480" s="125"/>
      <c r="AV480" s="125"/>
      <c r="AW480" s="125"/>
      <c r="AX480" s="125"/>
      <c r="AY480" s="125"/>
      <c r="AZ480" s="125"/>
      <c r="BA480" s="125"/>
      <c r="BB480" s="125"/>
      <c r="BC480" s="125"/>
      <c r="BD480" s="125"/>
      <c r="BE480" s="125"/>
      <c r="BF480" s="125"/>
      <c r="BG480" s="125"/>
      <c r="BH480" s="125"/>
      <c r="BI480" s="125"/>
      <c r="BJ480" s="125"/>
      <c r="BK480" s="125"/>
      <c r="BL480" s="125"/>
      <c r="BM480" s="125"/>
    </row>
    <row r="481" spans="1:65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5"/>
      <c r="AL481" s="125"/>
      <c r="AM481" s="125"/>
      <c r="AN481" s="125"/>
      <c r="AO481" s="125"/>
      <c r="AP481" s="125"/>
      <c r="AQ481" s="125"/>
      <c r="AR481" s="125"/>
      <c r="AS481" s="125"/>
      <c r="AT481" s="125"/>
      <c r="AU481" s="125"/>
      <c r="AV481" s="125"/>
      <c r="AW481" s="125"/>
      <c r="AX481" s="125"/>
      <c r="AY481" s="125"/>
      <c r="AZ481" s="125"/>
      <c r="BA481" s="125"/>
      <c r="BB481" s="125"/>
      <c r="BC481" s="125"/>
      <c r="BD481" s="125"/>
      <c r="BE481" s="125"/>
      <c r="BF481" s="125"/>
      <c r="BG481" s="125"/>
      <c r="BH481" s="125"/>
      <c r="BI481" s="125"/>
      <c r="BJ481" s="125"/>
      <c r="BK481" s="125"/>
      <c r="BL481" s="125"/>
      <c r="BM481" s="125"/>
    </row>
    <row r="482" spans="1:65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  <c r="AA482" s="125"/>
      <c r="AB482" s="125"/>
      <c r="AC482" s="125"/>
      <c r="AD482" s="125"/>
      <c r="AE482" s="125"/>
      <c r="AF482" s="125"/>
      <c r="AG482" s="125"/>
      <c r="AH482" s="125"/>
      <c r="AI482" s="125"/>
      <c r="AJ482" s="125"/>
      <c r="AK482" s="125"/>
      <c r="AL482" s="125"/>
      <c r="AM482" s="125"/>
      <c r="AN482" s="125"/>
      <c r="AO482" s="125"/>
      <c r="AP482" s="125"/>
      <c r="AQ482" s="125"/>
      <c r="AR482" s="125"/>
      <c r="AS482" s="125"/>
      <c r="AT482" s="125"/>
      <c r="AU482" s="125"/>
      <c r="AV482" s="125"/>
      <c r="AW482" s="125"/>
      <c r="AX482" s="125"/>
      <c r="AY482" s="125"/>
      <c r="AZ482" s="125"/>
      <c r="BA482" s="125"/>
      <c r="BB482" s="125"/>
      <c r="BC482" s="125"/>
      <c r="BD482" s="125"/>
      <c r="BE482" s="125"/>
      <c r="BF482" s="125"/>
      <c r="BG482" s="125"/>
      <c r="BH482" s="125"/>
      <c r="BI482" s="125"/>
      <c r="BJ482" s="125"/>
      <c r="BK482" s="125"/>
      <c r="BL482" s="125"/>
      <c r="BM482" s="125"/>
    </row>
    <row r="483" spans="1:65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  <c r="AA483" s="125"/>
      <c r="AB483" s="125"/>
      <c r="AC483" s="125"/>
      <c r="AD483" s="125"/>
      <c r="AE483" s="125"/>
      <c r="AF483" s="125"/>
      <c r="AG483" s="125"/>
      <c r="AH483" s="125"/>
      <c r="AI483" s="125"/>
      <c r="AJ483" s="125"/>
      <c r="AK483" s="125"/>
      <c r="AL483" s="125"/>
      <c r="AM483" s="125"/>
      <c r="AN483" s="125"/>
      <c r="AO483" s="125"/>
      <c r="AP483" s="125"/>
      <c r="AQ483" s="125"/>
      <c r="AR483" s="125"/>
      <c r="AS483" s="125"/>
      <c r="AT483" s="125"/>
      <c r="AU483" s="125"/>
      <c r="AV483" s="125"/>
      <c r="AW483" s="125"/>
      <c r="AX483" s="125"/>
      <c r="AY483" s="125"/>
      <c r="AZ483" s="125"/>
      <c r="BA483" s="125"/>
      <c r="BB483" s="125"/>
      <c r="BC483" s="125"/>
      <c r="BD483" s="125"/>
      <c r="BE483" s="125"/>
      <c r="BF483" s="125"/>
      <c r="BG483" s="125"/>
      <c r="BH483" s="125"/>
      <c r="BI483" s="125"/>
      <c r="BJ483" s="125"/>
      <c r="BK483" s="125"/>
      <c r="BL483" s="125"/>
      <c r="BM483" s="125"/>
    </row>
    <row r="484" spans="1:65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  <c r="AA484" s="125"/>
      <c r="AB484" s="125"/>
      <c r="AC484" s="125"/>
      <c r="AD484" s="125"/>
      <c r="AE484" s="125"/>
      <c r="AF484" s="125"/>
      <c r="AG484" s="125"/>
      <c r="AH484" s="125"/>
      <c r="AI484" s="125"/>
      <c r="AJ484" s="125"/>
      <c r="AK484" s="125"/>
      <c r="AL484" s="125"/>
      <c r="AM484" s="125"/>
      <c r="AN484" s="125"/>
      <c r="AO484" s="125"/>
      <c r="AP484" s="125"/>
      <c r="AQ484" s="125"/>
      <c r="AR484" s="125"/>
      <c r="AS484" s="125"/>
      <c r="AT484" s="125"/>
      <c r="AU484" s="125"/>
      <c r="AV484" s="125"/>
      <c r="AW484" s="125"/>
      <c r="AX484" s="125"/>
      <c r="AY484" s="125"/>
      <c r="AZ484" s="125"/>
      <c r="BA484" s="125"/>
      <c r="BB484" s="125"/>
      <c r="BC484" s="125"/>
      <c r="BD484" s="125"/>
      <c r="BE484" s="125"/>
      <c r="BF484" s="125"/>
      <c r="BG484" s="125"/>
      <c r="BH484" s="125"/>
      <c r="BI484" s="125"/>
      <c r="BJ484" s="125"/>
      <c r="BK484" s="125"/>
      <c r="BL484" s="125"/>
      <c r="BM484" s="125"/>
    </row>
    <row r="485" spans="1:65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5"/>
      <c r="AL485" s="125"/>
      <c r="AM485" s="125"/>
      <c r="AN485" s="125"/>
      <c r="AO485" s="125"/>
      <c r="AP485" s="125"/>
      <c r="AQ485" s="125"/>
      <c r="AR485" s="125"/>
      <c r="AS485" s="125"/>
      <c r="AT485" s="125"/>
      <c r="AU485" s="125"/>
      <c r="AV485" s="125"/>
      <c r="AW485" s="125"/>
      <c r="AX485" s="125"/>
      <c r="AY485" s="125"/>
      <c r="AZ485" s="125"/>
      <c r="BA485" s="125"/>
      <c r="BB485" s="125"/>
      <c r="BC485" s="125"/>
      <c r="BD485" s="125"/>
      <c r="BE485" s="125"/>
      <c r="BF485" s="125"/>
      <c r="BG485" s="125"/>
      <c r="BH485" s="125"/>
      <c r="BI485" s="125"/>
      <c r="BJ485" s="125"/>
      <c r="BK485" s="125"/>
      <c r="BL485" s="125"/>
      <c r="BM485" s="125"/>
    </row>
    <row r="486" spans="1:65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  <c r="AA486" s="125"/>
      <c r="AB486" s="125"/>
      <c r="AC486" s="125"/>
      <c r="AD486" s="125"/>
      <c r="AE486" s="125"/>
      <c r="AF486" s="125"/>
      <c r="AG486" s="125"/>
      <c r="AH486" s="125"/>
      <c r="AI486" s="125"/>
      <c r="AJ486" s="125"/>
      <c r="AK486" s="125"/>
      <c r="AL486" s="125"/>
      <c r="AM486" s="125"/>
      <c r="AN486" s="125"/>
      <c r="AO486" s="125"/>
      <c r="AP486" s="125"/>
      <c r="AQ486" s="125"/>
      <c r="AR486" s="125"/>
      <c r="AS486" s="125"/>
      <c r="AT486" s="125"/>
      <c r="AU486" s="125"/>
      <c r="AV486" s="125"/>
      <c r="AW486" s="125"/>
      <c r="AX486" s="125"/>
      <c r="AY486" s="125"/>
      <c r="AZ486" s="125"/>
      <c r="BA486" s="125"/>
      <c r="BB486" s="125"/>
      <c r="BC486" s="125"/>
      <c r="BD486" s="125"/>
      <c r="BE486" s="125"/>
      <c r="BF486" s="125"/>
      <c r="BG486" s="125"/>
      <c r="BH486" s="125"/>
      <c r="BI486" s="125"/>
      <c r="BJ486" s="125"/>
      <c r="BK486" s="125"/>
      <c r="BL486" s="125"/>
      <c r="BM486" s="125"/>
    </row>
    <row r="487" spans="1:65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  <c r="AA487" s="125"/>
      <c r="AB487" s="125"/>
      <c r="AC487" s="125"/>
      <c r="AD487" s="125"/>
      <c r="AE487" s="125"/>
      <c r="AF487" s="125"/>
      <c r="AG487" s="125"/>
      <c r="AH487" s="125"/>
      <c r="AI487" s="125"/>
      <c r="AJ487" s="125"/>
      <c r="AK487" s="125"/>
      <c r="AL487" s="125"/>
      <c r="AM487" s="125"/>
      <c r="AN487" s="125"/>
      <c r="AO487" s="125"/>
      <c r="AP487" s="125"/>
      <c r="AQ487" s="125"/>
      <c r="AR487" s="125"/>
      <c r="AS487" s="125"/>
      <c r="AT487" s="125"/>
      <c r="AU487" s="125"/>
      <c r="AV487" s="125"/>
      <c r="AW487" s="125"/>
      <c r="AX487" s="125"/>
      <c r="AY487" s="125"/>
      <c r="AZ487" s="125"/>
      <c r="BA487" s="125"/>
      <c r="BB487" s="125"/>
      <c r="BC487" s="125"/>
      <c r="BD487" s="125"/>
      <c r="BE487" s="125"/>
      <c r="BF487" s="125"/>
      <c r="BG487" s="125"/>
      <c r="BH487" s="125"/>
      <c r="BI487" s="125"/>
      <c r="BJ487" s="125"/>
      <c r="BK487" s="125"/>
      <c r="BL487" s="125"/>
      <c r="BM487" s="125"/>
    </row>
    <row r="488" spans="1:65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  <c r="AA488" s="125"/>
      <c r="AB488" s="125"/>
      <c r="AC488" s="125"/>
      <c r="AD488" s="125"/>
      <c r="AE488" s="125"/>
      <c r="AF488" s="125"/>
      <c r="AG488" s="125"/>
      <c r="AH488" s="125"/>
      <c r="AI488" s="125"/>
      <c r="AJ488" s="125"/>
      <c r="AK488" s="125"/>
      <c r="AL488" s="125"/>
      <c r="AM488" s="125"/>
      <c r="AN488" s="125"/>
      <c r="AO488" s="125"/>
      <c r="AP488" s="125"/>
      <c r="AQ488" s="125"/>
      <c r="AR488" s="125"/>
      <c r="AS488" s="125"/>
      <c r="AT488" s="125"/>
      <c r="AU488" s="125"/>
      <c r="AV488" s="125"/>
      <c r="AW488" s="125"/>
      <c r="AX488" s="125"/>
      <c r="AY488" s="125"/>
      <c r="AZ488" s="125"/>
      <c r="BA488" s="125"/>
      <c r="BB488" s="125"/>
      <c r="BC488" s="125"/>
      <c r="BD488" s="125"/>
      <c r="BE488" s="125"/>
      <c r="BF488" s="125"/>
      <c r="BG488" s="125"/>
      <c r="BH488" s="125"/>
      <c r="BI488" s="125"/>
      <c r="BJ488" s="125"/>
      <c r="BK488" s="125"/>
      <c r="BL488" s="125"/>
      <c r="BM488" s="125"/>
    </row>
    <row r="489" spans="1:65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  <c r="AA489" s="125"/>
      <c r="AB489" s="125"/>
      <c r="AC489" s="125"/>
      <c r="AD489" s="125"/>
      <c r="AE489" s="125"/>
      <c r="AF489" s="125"/>
      <c r="AG489" s="125"/>
      <c r="AH489" s="125"/>
      <c r="AI489" s="125"/>
      <c r="AJ489" s="125"/>
      <c r="AK489" s="125"/>
      <c r="AL489" s="125"/>
      <c r="AM489" s="125"/>
      <c r="AN489" s="125"/>
      <c r="AO489" s="125"/>
      <c r="AP489" s="125"/>
      <c r="AQ489" s="125"/>
      <c r="AR489" s="125"/>
      <c r="AS489" s="125"/>
      <c r="AT489" s="125"/>
      <c r="AU489" s="125"/>
      <c r="AV489" s="125"/>
      <c r="AW489" s="125"/>
      <c r="AX489" s="125"/>
      <c r="AY489" s="125"/>
      <c r="AZ489" s="125"/>
      <c r="BA489" s="125"/>
      <c r="BB489" s="125"/>
      <c r="BC489" s="125"/>
      <c r="BD489" s="125"/>
      <c r="BE489" s="125"/>
      <c r="BF489" s="125"/>
      <c r="BG489" s="125"/>
      <c r="BH489" s="125"/>
      <c r="BI489" s="125"/>
      <c r="BJ489" s="125"/>
      <c r="BK489" s="125"/>
      <c r="BL489" s="125"/>
      <c r="BM489" s="125"/>
    </row>
    <row r="490" spans="1:65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  <c r="AA490" s="125"/>
      <c r="AB490" s="125"/>
      <c r="AC490" s="125"/>
      <c r="AD490" s="125"/>
      <c r="AE490" s="125"/>
      <c r="AF490" s="125"/>
      <c r="AG490" s="125"/>
      <c r="AH490" s="125"/>
      <c r="AI490" s="125"/>
      <c r="AJ490" s="125"/>
      <c r="AK490" s="125"/>
      <c r="AL490" s="125"/>
      <c r="AM490" s="125"/>
      <c r="AN490" s="125"/>
      <c r="AO490" s="125"/>
      <c r="AP490" s="125"/>
      <c r="AQ490" s="125"/>
      <c r="AR490" s="125"/>
      <c r="AS490" s="125"/>
      <c r="AT490" s="125"/>
      <c r="AU490" s="125"/>
      <c r="AV490" s="125"/>
      <c r="AW490" s="125"/>
      <c r="AX490" s="125"/>
      <c r="AY490" s="125"/>
      <c r="AZ490" s="125"/>
      <c r="BA490" s="125"/>
      <c r="BB490" s="125"/>
      <c r="BC490" s="125"/>
      <c r="BD490" s="125"/>
      <c r="BE490" s="125"/>
      <c r="BF490" s="125"/>
      <c r="BG490" s="125"/>
      <c r="BH490" s="125"/>
      <c r="BI490" s="125"/>
      <c r="BJ490" s="125"/>
      <c r="BK490" s="125"/>
      <c r="BL490" s="125"/>
      <c r="BM490" s="125"/>
    </row>
    <row r="491" spans="1:65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5"/>
      <c r="AL491" s="125"/>
      <c r="AM491" s="125"/>
      <c r="AN491" s="125"/>
      <c r="AO491" s="125"/>
      <c r="AP491" s="125"/>
      <c r="AQ491" s="125"/>
      <c r="AR491" s="125"/>
      <c r="AS491" s="125"/>
      <c r="AT491" s="125"/>
      <c r="AU491" s="125"/>
      <c r="AV491" s="125"/>
      <c r="AW491" s="125"/>
      <c r="AX491" s="125"/>
      <c r="AY491" s="125"/>
      <c r="AZ491" s="125"/>
      <c r="BA491" s="125"/>
      <c r="BB491" s="125"/>
      <c r="BC491" s="125"/>
      <c r="BD491" s="125"/>
      <c r="BE491" s="125"/>
      <c r="BF491" s="125"/>
      <c r="BG491" s="125"/>
      <c r="BH491" s="125"/>
      <c r="BI491" s="125"/>
      <c r="BJ491" s="125"/>
      <c r="BK491" s="125"/>
      <c r="BL491" s="125"/>
      <c r="BM491" s="125"/>
    </row>
    <row r="492" spans="1:65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A492" s="125"/>
      <c r="AB492" s="125"/>
      <c r="AC492" s="125"/>
      <c r="AD492" s="125"/>
      <c r="AE492" s="125"/>
      <c r="AF492" s="125"/>
      <c r="AG492" s="125"/>
      <c r="AH492" s="125"/>
      <c r="AI492" s="125"/>
      <c r="AJ492" s="125"/>
      <c r="AK492" s="125"/>
      <c r="AL492" s="125"/>
      <c r="AM492" s="125"/>
      <c r="AN492" s="125"/>
      <c r="AO492" s="125"/>
      <c r="AP492" s="125"/>
      <c r="AQ492" s="125"/>
      <c r="AR492" s="125"/>
      <c r="AS492" s="125"/>
      <c r="AT492" s="125"/>
      <c r="AU492" s="125"/>
      <c r="AV492" s="125"/>
      <c r="AW492" s="125"/>
      <c r="AX492" s="125"/>
      <c r="AY492" s="125"/>
      <c r="AZ492" s="125"/>
      <c r="BA492" s="125"/>
      <c r="BB492" s="125"/>
      <c r="BC492" s="125"/>
      <c r="BD492" s="125"/>
      <c r="BE492" s="125"/>
      <c r="BF492" s="125"/>
      <c r="BG492" s="125"/>
      <c r="BH492" s="125"/>
      <c r="BI492" s="125"/>
      <c r="BJ492" s="125"/>
      <c r="BK492" s="125"/>
      <c r="BL492" s="125"/>
      <c r="BM492" s="125"/>
    </row>
    <row r="493" spans="1:65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  <c r="AA493" s="125"/>
      <c r="AB493" s="125"/>
      <c r="AC493" s="125"/>
      <c r="AD493" s="125"/>
      <c r="AE493" s="125"/>
      <c r="AF493" s="125"/>
      <c r="AG493" s="125"/>
      <c r="AH493" s="125"/>
      <c r="AI493" s="125"/>
      <c r="AJ493" s="125"/>
      <c r="AK493" s="125"/>
      <c r="AL493" s="125"/>
      <c r="AM493" s="125"/>
      <c r="AN493" s="125"/>
      <c r="AO493" s="125"/>
      <c r="AP493" s="125"/>
      <c r="AQ493" s="125"/>
      <c r="AR493" s="125"/>
      <c r="AS493" s="125"/>
      <c r="AT493" s="125"/>
      <c r="AU493" s="125"/>
      <c r="AV493" s="125"/>
      <c r="AW493" s="125"/>
      <c r="AX493" s="125"/>
      <c r="AY493" s="125"/>
      <c r="AZ493" s="125"/>
      <c r="BA493" s="125"/>
      <c r="BB493" s="125"/>
      <c r="BC493" s="125"/>
      <c r="BD493" s="125"/>
      <c r="BE493" s="125"/>
      <c r="BF493" s="125"/>
      <c r="BG493" s="125"/>
      <c r="BH493" s="125"/>
      <c r="BI493" s="125"/>
      <c r="BJ493" s="125"/>
      <c r="BK493" s="125"/>
      <c r="BL493" s="125"/>
      <c r="BM493" s="125"/>
    </row>
    <row r="494" spans="1:65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  <c r="AA494" s="125"/>
      <c r="AB494" s="125"/>
      <c r="AC494" s="125"/>
      <c r="AD494" s="125"/>
      <c r="AE494" s="125"/>
      <c r="AF494" s="125"/>
      <c r="AG494" s="125"/>
      <c r="AH494" s="125"/>
      <c r="AI494" s="125"/>
      <c r="AJ494" s="125"/>
      <c r="AK494" s="125"/>
      <c r="AL494" s="125"/>
      <c r="AM494" s="125"/>
      <c r="AN494" s="125"/>
      <c r="AO494" s="125"/>
      <c r="AP494" s="125"/>
      <c r="AQ494" s="125"/>
      <c r="AR494" s="125"/>
      <c r="AS494" s="125"/>
      <c r="AT494" s="125"/>
      <c r="AU494" s="125"/>
      <c r="AV494" s="125"/>
      <c r="AW494" s="125"/>
      <c r="AX494" s="125"/>
      <c r="AY494" s="125"/>
      <c r="AZ494" s="125"/>
      <c r="BA494" s="125"/>
      <c r="BB494" s="125"/>
      <c r="BC494" s="125"/>
      <c r="BD494" s="125"/>
      <c r="BE494" s="125"/>
      <c r="BF494" s="125"/>
      <c r="BG494" s="125"/>
      <c r="BH494" s="125"/>
      <c r="BI494" s="125"/>
      <c r="BJ494" s="125"/>
      <c r="BK494" s="125"/>
      <c r="BL494" s="125"/>
      <c r="BM494" s="125"/>
    </row>
    <row r="495" spans="1:65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  <c r="AA495" s="125"/>
      <c r="AB495" s="125"/>
      <c r="AC495" s="125"/>
      <c r="AD495" s="125"/>
      <c r="AE495" s="125"/>
      <c r="AF495" s="125"/>
      <c r="AG495" s="125"/>
      <c r="AH495" s="125"/>
      <c r="AI495" s="125"/>
      <c r="AJ495" s="125"/>
      <c r="AK495" s="125"/>
      <c r="AL495" s="125"/>
      <c r="AM495" s="125"/>
      <c r="AN495" s="125"/>
      <c r="AO495" s="125"/>
      <c r="AP495" s="125"/>
      <c r="AQ495" s="125"/>
      <c r="AR495" s="125"/>
      <c r="AS495" s="125"/>
      <c r="AT495" s="125"/>
      <c r="AU495" s="125"/>
      <c r="AV495" s="125"/>
      <c r="AW495" s="125"/>
      <c r="AX495" s="125"/>
      <c r="AY495" s="125"/>
      <c r="AZ495" s="125"/>
      <c r="BA495" s="125"/>
      <c r="BB495" s="125"/>
      <c r="BC495" s="125"/>
      <c r="BD495" s="125"/>
      <c r="BE495" s="125"/>
      <c r="BF495" s="125"/>
      <c r="BG495" s="125"/>
      <c r="BH495" s="125"/>
      <c r="BI495" s="125"/>
      <c r="BJ495" s="125"/>
      <c r="BK495" s="125"/>
      <c r="BL495" s="125"/>
      <c r="BM495" s="125"/>
    </row>
    <row r="496" spans="1:65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  <c r="AA496" s="125"/>
      <c r="AB496" s="125"/>
      <c r="AC496" s="125"/>
      <c r="AD496" s="125"/>
      <c r="AE496" s="125"/>
      <c r="AF496" s="125"/>
      <c r="AG496" s="125"/>
      <c r="AH496" s="125"/>
      <c r="AI496" s="125"/>
      <c r="AJ496" s="125"/>
      <c r="AK496" s="125"/>
      <c r="AL496" s="125"/>
      <c r="AM496" s="125"/>
      <c r="AN496" s="125"/>
      <c r="AO496" s="125"/>
      <c r="AP496" s="125"/>
      <c r="AQ496" s="125"/>
      <c r="AR496" s="125"/>
      <c r="AS496" s="125"/>
      <c r="AT496" s="125"/>
      <c r="AU496" s="125"/>
      <c r="AV496" s="125"/>
      <c r="AW496" s="125"/>
      <c r="AX496" s="125"/>
      <c r="AY496" s="125"/>
      <c r="AZ496" s="125"/>
      <c r="BA496" s="125"/>
      <c r="BB496" s="125"/>
      <c r="BC496" s="125"/>
      <c r="BD496" s="125"/>
      <c r="BE496" s="125"/>
      <c r="BF496" s="125"/>
      <c r="BG496" s="125"/>
      <c r="BH496" s="125"/>
      <c r="BI496" s="125"/>
      <c r="BJ496" s="125"/>
      <c r="BK496" s="125"/>
      <c r="BL496" s="125"/>
      <c r="BM496" s="125"/>
    </row>
    <row r="497" spans="1:65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5"/>
      <c r="AL497" s="125"/>
      <c r="AM497" s="125"/>
      <c r="AN497" s="125"/>
      <c r="AO497" s="125"/>
      <c r="AP497" s="125"/>
      <c r="AQ497" s="125"/>
      <c r="AR497" s="125"/>
      <c r="AS497" s="125"/>
      <c r="AT497" s="125"/>
      <c r="AU497" s="125"/>
      <c r="AV497" s="125"/>
      <c r="AW497" s="125"/>
      <c r="AX497" s="125"/>
      <c r="AY497" s="125"/>
      <c r="AZ497" s="125"/>
      <c r="BA497" s="125"/>
      <c r="BB497" s="125"/>
      <c r="BC497" s="125"/>
      <c r="BD497" s="125"/>
      <c r="BE497" s="125"/>
      <c r="BF497" s="125"/>
      <c r="BG497" s="125"/>
      <c r="BH497" s="125"/>
      <c r="BI497" s="125"/>
      <c r="BJ497" s="125"/>
      <c r="BK497" s="125"/>
      <c r="BL497" s="125"/>
      <c r="BM497" s="125"/>
    </row>
    <row r="498" spans="1:65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125"/>
      <c r="AF498" s="125"/>
      <c r="AG498" s="125"/>
      <c r="AH498" s="125"/>
      <c r="AI498" s="125"/>
      <c r="AJ498" s="125"/>
      <c r="AK498" s="125"/>
      <c r="AL498" s="125"/>
      <c r="AM498" s="125"/>
      <c r="AN498" s="125"/>
      <c r="AO498" s="125"/>
      <c r="AP498" s="125"/>
      <c r="AQ498" s="125"/>
      <c r="AR498" s="125"/>
      <c r="AS498" s="125"/>
      <c r="AT498" s="125"/>
      <c r="AU498" s="125"/>
      <c r="AV498" s="125"/>
      <c r="AW498" s="125"/>
      <c r="AX498" s="125"/>
      <c r="AY498" s="125"/>
      <c r="AZ498" s="125"/>
      <c r="BA498" s="125"/>
      <c r="BB498" s="125"/>
      <c r="BC498" s="125"/>
      <c r="BD498" s="125"/>
      <c r="BE498" s="125"/>
      <c r="BF498" s="125"/>
      <c r="BG498" s="125"/>
      <c r="BH498" s="125"/>
      <c r="BI498" s="125"/>
      <c r="BJ498" s="125"/>
      <c r="BK498" s="125"/>
      <c r="BL498" s="125"/>
      <c r="BM498" s="125"/>
    </row>
    <row r="499" spans="1:65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  <c r="AA499" s="125"/>
      <c r="AB499" s="125"/>
      <c r="AC499" s="125"/>
      <c r="AD499" s="125"/>
      <c r="AE499" s="125"/>
      <c r="AF499" s="125"/>
      <c r="AG499" s="125"/>
      <c r="AH499" s="125"/>
      <c r="AI499" s="125"/>
      <c r="AJ499" s="125"/>
      <c r="AK499" s="125"/>
      <c r="AL499" s="125"/>
      <c r="AM499" s="125"/>
      <c r="AN499" s="125"/>
      <c r="AO499" s="125"/>
      <c r="AP499" s="125"/>
      <c r="AQ499" s="125"/>
      <c r="AR499" s="125"/>
      <c r="AS499" s="125"/>
      <c r="AT499" s="125"/>
      <c r="AU499" s="125"/>
      <c r="AV499" s="125"/>
      <c r="AW499" s="125"/>
      <c r="AX499" s="125"/>
      <c r="AY499" s="125"/>
      <c r="AZ499" s="125"/>
      <c r="BA499" s="125"/>
      <c r="BB499" s="125"/>
      <c r="BC499" s="125"/>
      <c r="BD499" s="125"/>
      <c r="BE499" s="125"/>
      <c r="BF499" s="125"/>
      <c r="BG499" s="125"/>
      <c r="BH499" s="125"/>
      <c r="BI499" s="125"/>
      <c r="BJ499" s="125"/>
      <c r="BK499" s="125"/>
      <c r="BL499" s="125"/>
      <c r="BM499" s="125"/>
    </row>
    <row r="500" spans="1:65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  <c r="AA500" s="125"/>
      <c r="AB500" s="125"/>
      <c r="AC500" s="125"/>
      <c r="AD500" s="125"/>
      <c r="AE500" s="125"/>
      <c r="AF500" s="125"/>
      <c r="AG500" s="125"/>
      <c r="AH500" s="125"/>
      <c r="AI500" s="125"/>
      <c r="AJ500" s="125"/>
      <c r="AK500" s="125"/>
      <c r="AL500" s="125"/>
      <c r="AM500" s="125"/>
      <c r="AN500" s="125"/>
      <c r="AO500" s="125"/>
      <c r="AP500" s="125"/>
      <c r="AQ500" s="125"/>
      <c r="AR500" s="125"/>
      <c r="AS500" s="125"/>
      <c r="AT500" s="125"/>
      <c r="AU500" s="125"/>
      <c r="AV500" s="125"/>
      <c r="AW500" s="125"/>
      <c r="AX500" s="125"/>
      <c r="AY500" s="125"/>
      <c r="AZ500" s="125"/>
      <c r="BA500" s="125"/>
      <c r="BB500" s="125"/>
      <c r="BC500" s="125"/>
      <c r="BD500" s="125"/>
      <c r="BE500" s="125"/>
      <c r="BF500" s="125"/>
      <c r="BG500" s="125"/>
      <c r="BH500" s="125"/>
      <c r="BI500" s="125"/>
      <c r="BJ500" s="125"/>
      <c r="BK500" s="125"/>
      <c r="BL500" s="125"/>
      <c r="BM500" s="125"/>
    </row>
    <row r="501" spans="1:65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  <c r="AA501" s="125"/>
      <c r="AB501" s="125"/>
      <c r="AC501" s="125"/>
      <c r="AD501" s="125"/>
      <c r="AE501" s="125"/>
      <c r="AF501" s="125"/>
      <c r="AG501" s="125"/>
      <c r="AH501" s="125"/>
      <c r="AI501" s="125"/>
      <c r="AJ501" s="125"/>
      <c r="AK501" s="125"/>
      <c r="AL501" s="125"/>
      <c r="AM501" s="125"/>
      <c r="AN501" s="125"/>
      <c r="AO501" s="125"/>
      <c r="AP501" s="125"/>
      <c r="AQ501" s="125"/>
      <c r="AR501" s="125"/>
      <c r="AS501" s="125"/>
      <c r="AT501" s="125"/>
      <c r="AU501" s="125"/>
      <c r="AV501" s="125"/>
      <c r="AW501" s="125"/>
      <c r="AX501" s="125"/>
      <c r="AY501" s="125"/>
      <c r="AZ501" s="125"/>
      <c r="BA501" s="125"/>
      <c r="BB501" s="125"/>
      <c r="BC501" s="125"/>
      <c r="BD501" s="125"/>
      <c r="BE501" s="125"/>
      <c r="BF501" s="125"/>
      <c r="BG501" s="125"/>
      <c r="BH501" s="125"/>
      <c r="BI501" s="125"/>
      <c r="BJ501" s="125"/>
      <c r="BK501" s="125"/>
      <c r="BL501" s="125"/>
      <c r="BM501" s="125"/>
    </row>
    <row r="502" spans="1:65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  <c r="AA502" s="125"/>
      <c r="AB502" s="125"/>
      <c r="AC502" s="125"/>
      <c r="AD502" s="125"/>
      <c r="AE502" s="125"/>
      <c r="AF502" s="125"/>
      <c r="AG502" s="125"/>
      <c r="AH502" s="125"/>
      <c r="AI502" s="125"/>
      <c r="AJ502" s="125"/>
      <c r="AK502" s="125"/>
      <c r="AL502" s="125"/>
      <c r="AM502" s="125"/>
      <c r="AN502" s="125"/>
      <c r="AO502" s="125"/>
      <c r="AP502" s="125"/>
      <c r="AQ502" s="125"/>
      <c r="AR502" s="125"/>
      <c r="AS502" s="125"/>
      <c r="AT502" s="125"/>
      <c r="AU502" s="125"/>
      <c r="AV502" s="125"/>
      <c r="AW502" s="125"/>
      <c r="AX502" s="125"/>
      <c r="AY502" s="125"/>
      <c r="AZ502" s="125"/>
      <c r="BA502" s="125"/>
      <c r="BB502" s="125"/>
      <c r="BC502" s="125"/>
      <c r="BD502" s="125"/>
      <c r="BE502" s="125"/>
      <c r="BF502" s="125"/>
      <c r="BG502" s="125"/>
      <c r="BH502" s="125"/>
      <c r="BI502" s="125"/>
      <c r="BJ502" s="125"/>
      <c r="BK502" s="125"/>
      <c r="BL502" s="125"/>
      <c r="BM502" s="125"/>
    </row>
    <row r="503" spans="1:65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5"/>
      <c r="AL503" s="125"/>
      <c r="AM503" s="125"/>
      <c r="AN503" s="125"/>
      <c r="AO503" s="125"/>
      <c r="AP503" s="125"/>
      <c r="AQ503" s="125"/>
      <c r="AR503" s="125"/>
      <c r="AS503" s="125"/>
      <c r="AT503" s="125"/>
      <c r="AU503" s="125"/>
      <c r="AV503" s="125"/>
      <c r="AW503" s="125"/>
      <c r="AX503" s="125"/>
      <c r="AY503" s="125"/>
      <c r="AZ503" s="125"/>
      <c r="BA503" s="125"/>
      <c r="BB503" s="125"/>
      <c r="BC503" s="125"/>
      <c r="BD503" s="125"/>
      <c r="BE503" s="125"/>
      <c r="BF503" s="125"/>
      <c r="BG503" s="125"/>
      <c r="BH503" s="125"/>
      <c r="BI503" s="125"/>
      <c r="BJ503" s="125"/>
      <c r="BK503" s="125"/>
      <c r="BL503" s="125"/>
      <c r="BM503" s="125"/>
    </row>
    <row r="504" spans="1:65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  <c r="AA504" s="125"/>
      <c r="AB504" s="125"/>
      <c r="AC504" s="125"/>
      <c r="AD504" s="125"/>
      <c r="AE504" s="125"/>
      <c r="AF504" s="125"/>
      <c r="AG504" s="125"/>
      <c r="AH504" s="125"/>
      <c r="AI504" s="125"/>
      <c r="AJ504" s="125"/>
      <c r="AK504" s="125"/>
      <c r="AL504" s="125"/>
      <c r="AM504" s="125"/>
      <c r="AN504" s="125"/>
      <c r="AO504" s="125"/>
      <c r="AP504" s="125"/>
      <c r="AQ504" s="125"/>
      <c r="AR504" s="125"/>
      <c r="AS504" s="125"/>
      <c r="AT504" s="125"/>
      <c r="AU504" s="125"/>
      <c r="AV504" s="125"/>
      <c r="AW504" s="125"/>
      <c r="AX504" s="125"/>
      <c r="AY504" s="125"/>
      <c r="AZ504" s="125"/>
      <c r="BA504" s="125"/>
      <c r="BB504" s="125"/>
      <c r="BC504" s="125"/>
      <c r="BD504" s="125"/>
      <c r="BE504" s="125"/>
      <c r="BF504" s="125"/>
      <c r="BG504" s="125"/>
      <c r="BH504" s="125"/>
      <c r="BI504" s="125"/>
      <c r="BJ504" s="125"/>
      <c r="BK504" s="125"/>
      <c r="BL504" s="125"/>
      <c r="BM504" s="125"/>
    </row>
    <row r="505" spans="1:65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  <c r="AA505" s="125"/>
      <c r="AB505" s="125"/>
      <c r="AC505" s="125"/>
      <c r="AD505" s="125"/>
      <c r="AE505" s="125"/>
      <c r="AF505" s="125"/>
      <c r="AG505" s="125"/>
      <c r="AH505" s="125"/>
      <c r="AI505" s="125"/>
      <c r="AJ505" s="125"/>
      <c r="AK505" s="125"/>
      <c r="AL505" s="125"/>
      <c r="AM505" s="125"/>
      <c r="AN505" s="125"/>
      <c r="AO505" s="125"/>
      <c r="AP505" s="125"/>
      <c r="AQ505" s="125"/>
      <c r="AR505" s="125"/>
      <c r="AS505" s="125"/>
      <c r="AT505" s="125"/>
      <c r="AU505" s="125"/>
      <c r="AV505" s="125"/>
      <c r="AW505" s="125"/>
      <c r="AX505" s="125"/>
      <c r="AY505" s="125"/>
      <c r="AZ505" s="125"/>
      <c r="BA505" s="125"/>
      <c r="BB505" s="125"/>
      <c r="BC505" s="125"/>
      <c r="BD505" s="125"/>
      <c r="BE505" s="125"/>
      <c r="BF505" s="125"/>
      <c r="BG505" s="125"/>
      <c r="BH505" s="125"/>
      <c r="BI505" s="125"/>
      <c r="BJ505" s="125"/>
      <c r="BK505" s="125"/>
      <c r="BL505" s="125"/>
      <c r="BM505" s="125"/>
    </row>
    <row r="506" spans="1:65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125"/>
      <c r="AF506" s="125"/>
      <c r="AG506" s="125"/>
      <c r="AH506" s="125"/>
      <c r="AI506" s="125"/>
      <c r="AJ506" s="125"/>
      <c r="AK506" s="125"/>
      <c r="AL506" s="125"/>
      <c r="AM506" s="125"/>
      <c r="AN506" s="125"/>
      <c r="AO506" s="125"/>
      <c r="AP506" s="125"/>
      <c r="AQ506" s="125"/>
      <c r="AR506" s="125"/>
      <c r="AS506" s="125"/>
      <c r="AT506" s="125"/>
      <c r="AU506" s="125"/>
      <c r="AV506" s="125"/>
      <c r="AW506" s="125"/>
      <c r="AX506" s="125"/>
      <c r="AY506" s="125"/>
      <c r="AZ506" s="125"/>
      <c r="BA506" s="125"/>
      <c r="BB506" s="125"/>
      <c r="BC506" s="125"/>
      <c r="BD506" s="125"/>
      <c r="BE506" s="125"/>
      <c r="BF506" s="125"/>
      <c r="BG506" s="125"/>
      <c r="BH506" s="125"/>
      <c r="BI506" s="125"/>
      <c r="BJ506" s="125"/>
      <c r="BK506" s="125"/>
      <c r="BL506" s="125"/>
      <c r="BM506" s="125"/>
    </row>
    <row r="507" spans="1:65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  <c r="AA507" s="125"/>
      <c r="AB507" s="125"/>
      <c r="AC507" s="125"/>
      <c r="AD507" s="125"/>
      <c r="AE507" s="125"/>
      <c r="AF507" s="125"/>
      <c r="AG507" s="125"/>
      <c r="AH507" s="125"/>
      <c r="AI507" s="125"/>
      <c r="AJ507" s="125"/>
      <c r="AK507" s="125"/>
      <c r="AL507" s="125"/>
      <c r="AM507" s="125"/>
      <c r="AN507" s="125"/>
      <c r="AO507" s="125"/>
      <c r="AP507" s="125"/>
      <c r="AQ507" s="125"/>
      <c r="AR507" s="125"/>
      <c r="AS507" s="125"/>
      <c r="AT507" s="125"/>
      <c r="AU507" s="125"/>
      <c r="AV507" s="125"/>
      <c r="AW507" s="125"/>
      <c r="AX507" s="125"/>
      <c r="AY507" s="125"/>
      <c r="AZ507" s="125"/>
      <c r="BA507" s="125"/>
      <c r="BB507" s="125"/>
      <c r="BC507" s="125"/>
      <c r="BD507" s="125"/>
      <c r="BE507" s="125"/>
      <c r="BF507" s="125"/>
      <c r="BG507" s="125"/>
      <c r="BH507" s="125"/>
      <c r="BI507" s="125"/>
      <c r="BJ507" s="125"/>
      <c r="BK507" s="125"/>
      <c r="BL507" s="125"/>
      <c r="BM507" s="125"/>
    </row>
    <row r="508" spans="1:65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  <c r="AA508" s="125"/>
      <c r="AB508" s="125"/>
      <c r="AC508" s="125"/>
      <c r="AD508" s="125"/>
      <c r="AE508" s="125"/>
      <c r="AF508" s="125"/>
      <c r="AG508" s="125"/>
      <c r="AH508" s="125"/>
      <c r="AI508" s="125"/>
      <c r="AJ508" s="125"/>
      <c r="AK508" s="125"/>
      <c r="AL508" s="125"/>
      <c r="AM508" s="125"/>
      <c r="AN508" s="125"/>
      <c r="AO508" s="125"/>
      <c r="AP508" s="125"/>
      <c r="AQ508" s="125"/>
      <c r="AR508" s="125"/>
      <c r="AS508" s="125"/>
      <c r="AT508" s="125"/>
      <c r="AU508" s="125"/>
      <c r="AV508" s="125"/>
      <c r="AW508" s="125"/>
      <c r="AX508" s="125"/>
      <c r="AY508" s="125"/>
      <c r="AZ508" s="125"/>
      <c r="BA508" s="125"/>
      <c r="BB508" s="125"/>
      <c r="BC508" s="125"/>
      <c r="BD508" s="125"/>
      <c r="BE508" s="125"/>
      <c r="BF508" s="125"/>
      <c r="BG508" s="125"/>
      <c r="BH508" s="125"/>
      <c r="BI508" s="125"/>
      <c r="BJ508" s="125"/>
      <c r="BK508" s="125"/>
      <c r="BL508" s="125"/>
      <c r="BM508" s="125"/>
    </row>
    <row r="509" spans="1:65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5"/>
      <c r="AL509" s="125"/>
      <c r="AM509" s="125"/>
      <c r="AN509" s="125"/>
      <c r="AO509" s="125"/>
      <c r="AP509" s="125"/>
      <c r="AQ509" s="125"/>
      <c r="AR509" s="125"/>
      <c r="AS509" s="125"/>
      <c r="AT509" s="125"/>
      <c r="AU509" s="125"/>
      <c r="AV509" s="125"/>
      <c r="AW509" s="125"/>
      <c r="AX509" s="125"/>
      <c r="AY509" s="125"/>
      <c r="AZ509" s="125"/>
      <c r="BA509" s="125"/>
      <c r="BB509" s="125"/>
      <c r="BC509" s="125"/>
      <c r="BD509" s="125"/>
      <c r="BE509" s="125"/>
      <c r="BF509" s="125"/>
      <c r="BG509" s="125"/>
      <c r="BH509" s="125"/>
      <c r="BI509" s="125"/>
      <c r="BJ509" s="125"/>
      <c r="BK509" s="125"/>
      <c r="BL509" s="125"/>
      <c r="BM509" s="125"/>
    </row>
    <row r="510" spans="1:65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  <c r="AA510" s="125"/>
      <c r="AB510" s="125"/>
      <c r="AC510" s="125"/>
      <c r="AD510" s="125"/>
      <c r="AE510" s="125"/>
      <c r="AF510" s="125"/>
      <c r="AG510" s="125"/>
      <c r="AH510" s="125"/>
      <c r="AI510" s="125"/>
      <c r="AJ510" s="125"/>
      <c r="AK510" s="125"/>
      <c r="AL510" s="125"/>
      <c r="AM510" s="125"/>
      <c r="AN510" s="125"/>
      <c r="AO510" s="125"/>
      <c r="AP510" s="125"/>
      <c r="AQ510" s="125"/>
      <c r="AR510" s="125"/>
      <c r="AS510" s="125"/>
      <c r="AT510" s="125"/>
      <c r="AU510" s="125"/>
      <c r="AV510" s="125"/>
      <c r="AW510" s="125"/>
      <c r="AX510" s="125"/>
      <c r="AY510" s="125"/>
      <c r="AZ510" s="125"/>
      <c r="BA510" s="125"/>
      <c r="BB510" s="125"/>
      <c r="BC510" s="125"/>
      <c r="BD510" s="125"/>
      <c r="BE510" s="125"/>
      <c r="BF510" s="125"/>
      <c r="BG510" s="125"/>
      <c r="BH510" s="125"/>
      <c r="BI510" s="125"/>
      <c r="BJ510" s="125"/>
      <c r="BK510" s="125"/>
      <c r="BL510" s="125"/>
      <c r="BM510" s="125"/>
    </row>
    <row r="511" spans="1:65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  <c r="AA511" s="125"/>
      <c r="AB511" s="125"/>
      <c r="AC511" s="125"/>
      <c r="AD511" s="125"/>
      <c r="AE511" s="125"/>
      <c r="AF511" s="125"/>
      <c r="AG511" s="125"/>
      <c r="AH511" s="125"/>
      <c r="AI511" s="125"/>
      <c r="AJ511" s="125"/>
      <c r="AK511" s="125"/>
      <c r="AL511" s="125"/>
      <c r="AM511" s="125"/>
      <c r="AN511" s="125"/>
      <c r="AO511" s="125"/>
      <c r="AP511" s="125"/>
      <c r="AQ511" s="125"/>
      <c r="AR511" s="125"/>
      <c r="AS511" s="125"/>
      <c r="AT511" s="125"/>
      <c r="AU511" s="125"/>
      <c r="AV511" s="125"/>
      <c r="AW511" s="125"/>
      <c r="AX511" s="125"/>
      <c r="AY511" s="125"/>
      <c r="AZ511" s="125"/>
      <c r="BA511" s="125"/>
      <c r="BB511" s="125"/>
      <c r="BC511" s="125"/>
      <c r="BD511" s="125"/>
      <c r="BE511" s="125"/>
      <c r="BF511" s="125"/>
      <c r="BG511" s="125"/>
      <c r="BH511" s="125"/>
      <c r="BI511" s="125"/>
      <c r="BJ511" s="125"/>
      <c r="BK511" s="125"/>
      <c r="BL511" s="125"/>
      <c r="BM511" s="125"/>
    </row>
    <row r="512" spans="1:65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  <c r="AA512" s="125"/>
      <c r="AB512" s="125"/>
      <c r="AC512" s="125"/>
      <c r="AD512" s="125"/>
      <c r="AE512" s="125"/>
      <c r="AF512" s="125"/>
      <c r="AG512" s="125"/>
      <c r="AH512" s="125"/>
      <c r="AI512" s="125"/>
      <c r="AJ512" s="125"/>
      <c r="AK512" s="125"/>
      <c r="AL512" s="125"/>
      <c r="AM512" s="125"/>
      <c r="AN512" s="125"/>
      <c r="AO512" s="125"/>
      <c r="AP512" s="125"/>
      <c r="AQ512" s="125"/>
      <c r="AR512" s="125"/>
      <c r="AS512" s="125"/>
      <c r="AT512" s="125"/>
      <c r="AU512" s="125"/>
      <c r="AV512" s="125"/>
      <c r="AW512" s="125"/>
      <c r="AX512" s="125"/>
      <c r="AY512" s="125"/>
      <c r="AZ512" s="125"/>
      <c r="BA512" s="125"/>
      <c r="BB512" s="125"/>
      <c r="BC512" s="125"/>
      <c r="BD512" s="125"/>
      <c r="BE512" s="125"/>
      <c r="BF512" s="125"/>
      <c r="BG512" s="125"/>
      <c r="BH512" s="125"/>
      <c r="BI512" s="125"/>
      <c r="BJ512" s="125"/>
      <c r="BK512" s="125"/>
      <c r="BL512" s="125"/>
      <c r="BM512" s="125"/>
    </row>
    <row r="513" spans="1:65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  <c r="AA513" s="125"/>
      <c r="AB513" s="125"/>
      <c r="AC513" s="125"/>
      <c r="AD513" s="125"/>
      <c r="AE513" s="125"/>
      <c r="AF513" s="125"/>
      <c r="AG513" s="125"/>
      <c r="AH513" s="125"/>
      <c r="AI513" s="125"/>
      <c r="AJ513" s="125"/>
      <c r="AK513" s="125"/>
      <c r="AL513" s="125"/>
      <c r="AM513" s="125"/>
      <c r="AN513" s="125"/>
      <c r="AO513" s="125"/>
      <c r="AP513" s="125"/>
      <c r="AQ513" s="125"/>
      <c r="AR513" s="125"/>
      <c r="AS513" s="125"/>
      <c r="AT513" s="125"/>
      <c r="AU513" s="125"/>
      <c r="AV513" s="125"/>
      <c r="AW513" s="125"/>
      <c r="AX513" s="125"/>
      <c r="AY513" s="125"/>
      <c r="AZ513" s="125"/>
      <c r="BA513" s="125"/>
      <c r="BB513" s="125"/>
      <c r="BC513" s="125"/>
      <c r="BD513" s="125"/>
      <c r="BE513" s="125"/>
      <c r="BF513" s="125"/>
      <c r="BG513" s="125"/>
      <c r="BH513" s="125"/>
      <c r="BI513" s="125"/>
      <c r="BJ513" s="125"/>
      <c r="BK513" s="125"/>
      <c r="BL513" s="125"/>
      <c r="BM513" s="125"/>
    </row>
    <row r="514" spans="1:65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  <c r="AA514" s="125"/>
      <c r="AB514" s="125"/>
      <c r="AC514" s="125"/>
      <c r="AD514" s="125"/>
      <c r="AE514" s="125"/>
      <c r="AF514" s="125"/>
      <c r="AG514" s="125"/>
      <c r="AH514" s="125"/>
      <c r="AI514" s="125"/>
      <c r="AJ514" s="125"/>
      <c r="AK514" s="125"/>
      <c r="AL514" s="125"/>
      <c r="AM514" s="125"/>
      <c r="AN514" s="125"/>
      <c r="AO514" s="125"/>
      <c r="AP514" s="125"/>
      <c r="AQ514" s="125"/>
      <c r="AR514" s="125"/>
      <c r="AS514" s="125"/>
      <c r="AT514" s="125"/>
      <c r="AU514" s="125"/>
      <c r="AV514" s="125"/>
      <c r="AW514" s="125"/>
      <c r="AX514" s="125"/>
      <c r="AY514" s="125"/>
      <c r="AZ514" s="125"/>
      <c r="BA514" s="125"/>
      <c r="BB514" s="125"/>
      <c r="BC514" s="125"/>
      <c r="BD514" s="125"/>
      <c r="BE514" s="125"/>
      <c r="BF514" s="125"/>
      <c r="BG514" s="125"/>
      <c r="BH514" s="125"/>
      <c r="BI514" s="125"/>
      <c r="BJ514" s="125"/>
      <c r="BK514" s="125"/>
      <c r="BL514" s="125"/>
      <c r="BM514" s="125"/>
    </row>
    <row r="515" spans="1:65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5"/>
      <c r="AL515" s="125"/>
      <c r="AM515" s="125"/>
      <c r="AN515" s="125"/>
      <c r="AO515" s="125"/>
      <c r="AP515" s="125"/>
      <c r="AQ515" s="125"/>
      <c r="AR515" s="125"/>
      <c r="AS515" s="125"/>
      <c r="AT515" s="125"/>
      <c r="AU515" s="125"/>
      <c r="AV515" s="125"/>
      <c r="AW515" s="125"/>
      <c r="AX515" s="125"/>
      <c r="AY515" s="125"/>
      <c r="AZ515" s="125"/>
      <c r="BA515" s="125"/>
      <c r="BB515" s="125"/>
      <c r="BC515" s="125"/>
      <c r="BD515" s="125"/>
      <c r="BE515" s="125"/>
      <c r="BF515" s="125"/>
      <c r="BG515" s="125"/>
      <c r="BH515" s="125"/>
      <c r="BI515" s="125"/>
      <c r="BJ515" s="125"/>
      <c r="BK515" s="125"/>
      <c r="BL515" s="125"/>
      <c r="BM515" s="125"/>
    </row>
    <row r="516" spans="1:65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  <c r="AA516" s="125"/>
      <c r="AB516" s="125"/>
      <c r="AC516" s="125"/>
      <c r="AD516" s="125"/>
      <c r="AE516" s="125"/>
      <c r="AF516" s="125"/>
      <c r="AG516" s="125"/>
      <c r="AH516" s="125"/>
      <c r="AI516" s="125"/>
      <c r="AJ516" s="125"/>
      <c r="AK516" s="125"/>
      <c r="AL516" s="125"/>
      <c r="AM516" s="125"/>
      <c r="AN516" s="125"/>
      <c r="AO516" s="125"/>
      <c r="AP516" s="125"/>
      <c r="AQ516" s="125"/>
      <c r="AR516" s="125"/>
      <c r="AS516" s="125"/>
      <c r="AT516" s="125"/>
      <c r="AU516" s="125"/>
      <c r="AV516" s="125"/>
      <c r="AW516" s="125"/>
      <c r="AX516" s="125"/>
      <c r="AY516" s="125"/>
      <c r="AZ516" s="125"/>
      <c r="BA516" s="125"/>
      <c r="BB516" s="125"/>
      <c r="BC516" s="125"/>
      <c r="BD516" s="125"/>
      <c r="BE516" s="125"/>
      <c r="BF516" s="125"/>
      <c r="BG516" s="125"/>
      <c r="BH516" s="125"/>
      <c r="BI516" s="125"/>
      <c r="BJ516" s="125"/>
      <c r="BK516" s="125"/>
      <c r="BL516" s="125"/>
      <c r="BM516" s="125"/>
    </row>
    <row r="517" spans="1:65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  <c r="AA517" s="125"/>
      <c r="AB517" s="125"/>
      <c r="AC517" s="125"/>
      <c r="AD517" s="125"/>
      <c r="AE517" s="125"/>
      <c r="AF517" s="125"/>
      <c r="AG517" s="125"/>
      <c r="AH517" s="125"/>
      <c r="AI517" s="125"/>
      <c r="AJ517" s="125"/>
      <c r="AK517" s="125"/>
      <c r="AL517" s="125"/>
      <c r="AM517" s="125"/>
      <c r="AN517" s="125"/>
      <c r="AO517" s="125"/>
      <c r="AP517" s="125"/>
      <c r="AQ517" s="125"/>
      <c r="AR517" s="125"/>
      <c r="AS517" s="125"/>
      <c r="AT517" s="125"/>
      <c r="AU517" s="125"/>
      <c r="AV517" s="125"/>
      <c r="AW517" s="125"/>
      <c r="AX517" s="125"/>
      <c r="AY517" s="125"/>
      <c r="AZ517" s="125"/>
      <c r="BA517" s="125"/>
      <c r="BB517" s="125"/>
      <c r="BC517" s="125"/>
      <c r="BD517" s="125"/>
      <c r="BE517" s="125"/>
      <c r="BF517" s="125"/>
      <c r="BG517" s="125"/>
      <c r="BH517" s="125"/>
      <c r="BI517" s="125"/>
      <c r="BJ517" s="125"/>
      <c r="BK517" s="125"/>
      <c r="BL517" s="125"/>
      <c r="BM517" s="125"/>
    </row>
    <row r="518" spans="1:65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  <c r="AA518" s="125"/>
      <c r="AB518" s="125"/>
      <c r="AC518" s="125"/>
      <c r="AD518" s="125"/>
      <c r="AE518" s="125"/>
      <c r="AF518" s="125"/>
      <c r="AG518" s="125"/>
      <c r="AH518" s="125"/>
      <c r="AI518" s="125"/>
      <c r="AJ518" s="125"/>
      <c r="AK518" s="125"/>
      <c r="AL518" s="125"/>
      <c r="AM518" s="125"/>
      <c r="AN518" s="125"/>
      <c r="AO518" s="125"/>
      <c r="AP518" s="125"/>
      <c r="AQ518" s="125"/>
      <c r="AR518" s="125"/>
      <c r="AS518" s="125"/>
      <c r="AT518" s="125"/>
      <c r="AU518" s="125"/>
      <c r="AV518" s="125"/>
      <c r="AW518" s="125"/>
      <c r="AX518" s="125"/>
      <c r="AY518" s="125"/>
      <c r="AZ518" s="125"/>
      <c r="BA518" s="125"/>
      <c r="BB518" s="125"/>
      <c r="BC518" s="125"/>
      <c r="BD518" s="125"/>
      <c r="BE518" s="125"/>
      <c r="BF518" s="125"/>
      <c r="BG518" s="125"/>
      <c r="BH518" s="125"/>
      <c r="BI518" s="125"/>
      <c r="BJ518" s="125"/>
      <c r="BK518" s="125"/>
      <c r="BL518" s="125"/>
      <c r="BM518" s="125"/>
    </row>
    <row r="519" spans="1:65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5"/>
      <c r="AL519" s="125"/>
      <c r="AM519" s="125"/>
      <c r="AN519" s="125"/>
      <c r="AO519" s="125"/>
      <c r="AP519" s="125"/>
      <c r="AQ519" s="125"/>
      <c r="AR519" s="125"/>
      <c r="AS519" s="125"/>
      <c r="AT519" s="125"/>
      <c r="AU519" s="125"/>
      <c r="AV519" s="125"/>
      <c r="AW519" s="125"/>
      <c r="AX519" s="125"/>
      <c r="AY519" s="125"/>
      <c r="AZ519" s="125"/>
      <c r="BA519" s="125"/>
      <c r="BB519" s="125"/>
      <c r="BC519" s="125"/>
      <c r="BD519" s="125"/>
      <c r="BE519" s="125"/>
      <c r="BF519" s="125"/>
      <c r="BG519" s="125"/>
      <c r="BH519" s="125"/>
      <c r="BI519" s="125"/>
      <c r="BJ519" s="125"/>
      <c r="BK519" s="125"/>
      <c r="BL519" s="125"/>
      <c r="BM519" s="125"/>
    </row>
    <row r="520" spans="1:65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  <c r="AA520" s="125"/>
      <c r="AB520" s="125"/>
      <c r="AC520" s="125"/>
      <c r="AD520" s="125"/>
      <c r="AE520" s="125"/>
      <c r="AF520" s="125"/>
      <c r="AG520" s="125"/>
      <c r="AH520" s="125"/>
      <c r="AI520" s="125"/>
      <c r="AJ520" s="125"/>
      <c r="AK520" s="125"/>
      <c r="AL520" s="125"/>
      <c r="AM520" s="125"/>
      <c r="AN520" s="125"/>
      <c r="AO520" s="125"/>
      <c r="AP520" s="125"/>
      <c r="AQ520" s="125"/>
      <c r="AR520" s="125"/>
      <c r="AS520" s="125"/>
      <c r="AT520" s="125"/>
      <c r="AU520" s="125"/>
      <c r="AV520" s="125"/>
      <c r="AW520" s="125"/>
      <c r="AX520" s="125"/>
      <c r="AY520" s="125"/>
      <c r="AZ520" s="125"/>
      <c r="BA520" s="125"/>
      <c r="BB520" s="125"/>
      <c r="BC520" s="125"/>
      <c r="BD520" s="125"/>
      <c r="BE520" s="125"/>
      <c r="BF520" s="125"/>
      <c r="BG520" s="125"/>
      <c r="BH520" s="125"/>
      <c r="BI520" s="125"/>
      <c r="BJ520" s="125"/>
      <c r="BK520" s="125"/>
      <c r="BL520" s="125"/>
      <c r="BM520" s="125"/>
    </row>
    <row r="521" spans="1:65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  <c r="AA521" s="125"/>
      <c r="AB521" s="125"/>
      <c r="AC521" s="125"/>
      <c r="AD521" s="125"/>
      <c r="AE521" s="125"/>
      <c r="AF521" s="125"/>
      <c r="AG521" s="125"/>
      <c r="AH521" s="125"/>
      <c r="AI521" s="125"/>
      <c r="AJ521" s="125"/>
      <c r="AK521" s="125"/>
      <c r="AL521" s="125"/>
      <c r="AM521" s="125"/>
      <c r="AN521" s="125"/>
      <c r="AO521" s="125"/>
      <c r="AP521" s="125"/>
      <c r="AQ521" s="125"/>
      <c r="AR521" s="125"/>
      <c r="AS521" s="125"/>
      <c r="AT521" s="125"/>
      <c r="AU521" s="125"/>
      <c r="AV521" s="125"/>
      <c r="AW521" s="125"/>
      <c r="AX521" s="125"/>
      <c r="AY521" s="125"/>
      <c r="AZ521" s="125"/>
      <c r="BA521" s="125"/>
      <c r="BB521" s="125"/>
      <c r="BC521" s="125"/>
      <c r="BD521" s="125"/>
      <c r="BE521" s="125"/>
      <c r="BF521" s="125"/>
      <c r="BG521" s="125"/>
      <c r="BH521" s="125"/>
      <c r="BI521" s="125"/>
      <c r="BJ521" s="125"/>
      <c r="BK521" s="125"/>
      <c r="BL521" s="125"/>
      <c r="BM521" s="125"/>
    </row>
    <row r="522" spans="1:65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  <c r="AA522" s="125"/>
      <c r="AB522" s="125"/>
      <c r="AC522" s="125"/>
      <c r="AD522" s="125"/>
      <c r="AE522" s="125"/>
      <c r="AF522" s="125"/>
      <c r="AG522" s="125"/>
      <c r="AH522" s="125"/>
      <c r="AI522" s="125"/>
      <c r="AJ522" s="125"/>
      <c r="AK522" s="125"/>
      <c r="AL522" s="125"/>
      <c r="AM522" s="125"/>
      <c r="AN522" s="125"/>
      <c r="AO522" s="125"/>
      <c r="AP522" s="125"/>
      <c r="AQ522" s="125"/>
      <c r="AR522" s="125"/>
      <c r="AS522" s="125"/>
      <c r="AT522" s="125"/>
      <c r="AU522" s="125"/>
      <c r="AV522" s="125"/>
      <c r="AW522" s="125"/>
      <c r="AX522" s="125"/>
      <c r="AY522" s="125"/>
      <c r="AZ522" s="125"/>
      <c r="BA522" s="125"/>
      <c r="BB522" s="125"/>
      <c r="BC522" s="125"/>
      <c r="BD522" s="125"/>
      <c r="BE522" s="125"/>
      <c r="BF522" s="125"/>
      <c r="BG522" s="125"/>
      <c r="BH522" s="125"/>
      <c r="BI522" s="125"/>
      <c r="BJ522" s="125"/>
      <c r="BK522" s="125"/>
      <c r="BL522" s="125"/>
      <c r="BM522" s="125"/>
    </row>
    <row r="523" spans="1:65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5"/>
      <c r="AL523" s="125"/>
      <c r="AM523" s="125"/>
      <c r="AN523" s="125"/>
      <c r="AO523" s="125"/>
      <c r="AP523" s="125"/>
      <c r="AQ523" s="125"/>
      <c r="AR523" s="125"/>
      <c r="AS523" s="125"/>
      <c r="AT523" s="125"/>
      <c r="AU523" s="125"/>
      <c r="AV523" s="125"/>
      <c r="AW523" s="125"/>
      <c r="AX523" s="125"/>
      <c r="AY523" s="125"/>
      <c r="AZ523" s="125"/>
      <c r="BA523" s="125"/>
      <c r="BB523" s="125"/>
      <c r="BC523" s="125"/>
      <c r="BD523" s="125"/>
      <c r="BE523" s="125"/>
      <c r="BF523" s="125"/>
      <c r="BG523" s="125"/>
      <c r="BH523" s="125"/>
      <c r="BI523" s="125"/>
      <c r="BJ523" s="125"/>
      <c r="BK523" s="125"/>
      <c r="BL523" s="125"/>
      <c r="BM523" s="125"/>
    </row>
    <row r="524" spans="1:65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  <c r="AA524" s="125"/>
      <c r="AB524" s="125"/>
      <c r="AC524" s="125"/>
      <c r="AD524" s="125"/>
      <c r="AE524" s="125"/>
      <c r="AF524" s="125"/>
      <c r="AG524" s="125"/>
      <c r="AH524" s="125"/>
      <c r="AI524" s="125"/>
      <c r="AJ524" s="125"/>
      <c r="AK524" s="125"/>
      <c r="AL524" s="125"/>
      <c r="AM524" s="125"/>
      <c r="AN524" s="125"/>
      <c r="AO524" s="125"/>
      <c r="AP524" s="125"/>
      <c r="AQ524" s="125"/>
      <c r="AR524" s="125"/>
      <c r="AS524" s="125"/>
      <c r="AT524" s="125"/>
      <c r="AU524" s="125"/>
      <c r="AV524" s="125"/>
      <c r="AW524" s="125"/>
      <c r="AX524" s="125"/>
      <c r="AY524" s="125"/>
      <c r="AZ524" s="125"/>
      <c r="BA524" s="125"/>
      <c r="BB524" s="125"/>
      <c r="BC524" s="125"/>
      <c r="BD524" s="125"/>
      <c r="BE524" s="125"/>
      <c r="BF524" s="125"/>
      <c r="BG524" s="125"/>
      <c r="BH524" s="125"/>
      <c r="BI524" s="125"/>
      <c r="BJ524" s="125"/>
      <c r="BK524" s="125"/>
      <c r="BL524" s="125"/>
      <c r="BM524" s="125"/>
    </row>
    <row r="525" spans="1:65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  <c r="AA525" s="125"/>
      <c r="AB525" s="125"/>
      <c r="AC525" s="125"/>
      <c r="AD525" s="125"/>
      <c r="AE525" s="125"/>
      <c r="AF525" s="125"/>
      <c r="AG525" s="125"/>
      <c r="AH525" s="125"/>
      <c r="AI525" s="125"/>
      <c r="AJ525" s="125"/>
      <c r="AK525" s="125"/>
      <c r="AL525" s="125"/>
      <c r="AM525" s="125"/>
      <c r="AN525" s="125"/>
      <c r="AO525" s="125"/>
      <c r="AP525" s="125"/>
      <c r="AQ525" s="125"/>
      <c r="AR525" s="125"/>
      <c r="AS525" s="125"/>
      <c r="AT525" s="125"/>
      <c r="AU525" s="125"/>
      <c r="AV525" s="125"/>
      <c r="AW525" s="125"/>
      <c r="AX525" s="125"/>
      <c r="AY525" s="125"/>
      <c r="AZ525" s="125"/>
      <c r="BA525" s="125"/>
      <c r="BB525" s="125"/>
      <c r="BC525" s="125"/>
      <c r="BD525" s="125"/>
      <c r="BE525" s="125"/>
      <c r="BF525" s="125"/>
      <c r="BG525" s="125"/>
      <c r="BH525" s="125"/>
      <c r="BI525" s="125"/>
      <c r="BJ525" s="125"/>
      <c r="BK525" s="125"/>
      <c r="BL525" s="125"/>
      <c r="BM525" s="125"/>
    </row>
    <row r="526" spans="1:65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  <c r="AA526" s="125"/>
      <c r="AB526" s="125"/>
      <c r="AC526" s="125"/>
      <c r="AD526" s="125"/>
      <c r="AE526" s="125"/>
      <c r="AF526" s="125"/>
      <c r="AG526" s="125"/>
      <c r="AH526" s="125"/>
      <c r="AI526" s="125"/>
      <c r="AJ526" s="125"/>
      <c r="AK526" s="125"/>
      <c r="AL526" s="125"/>
      <c r="AM526" s="125"/>
      <c r="AN526" s="125"/>
      <c r="AO526" s="125"/>
      <c r="AP526" s="125"/>
      <c r="AQ526" s="125"/>
      <c r="AR526" s="125"/>
      <c r="AS526" s="125"/>
      <c r="AT526" s="125"/>
      <c r="AU526" s="125"/>
      <c r="AV526" s="125"/>
      <c r="AW526" s="125"/>
      <c r="AX526" s="125"/>
      <c r="AY526" s="125"/>
      <c r="AZ526" s="125"/>
      <c r="BA526" s="125"/>
      <c r="BB526" s="125"/>
      <c r="BC526" s="125"/>
      <c r="BD526" s="125"/>
      <c r="BE526" s="125"/>
      <c r="BF526" s="125"/>
      <c r="BG526" s="125"/>
      <c r="BH526" s="125"/>
      <c r="BI526" s="125"/>
      <c r="BJ526" s="125"/>
      <c r="BK526" s="125"/>
      <c r="BL526" s="125"/>
      <c r="BM526" s="125"/>
    </row>
    <row r="527" spans="1:65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5"/>
      <c r="AL527" s="125"/>
      <c r="AM527" s="125"/>
      <c r="AN527" s="125"/>
      <c r="AO527" s="125"/>
      <c r="AP527" s="125"/>
      <c r="AQ527" s="125"/>
      <c r="AR527" s="125"/>
      <c r="AS527" s="125"/>
      <c r="AT527" s="125"/>
      <c r="AU527" s="125"/>
      <c r="AV527" s="125"/>
      <c r="AW527" s="125"/>
      <c r="AX527" s="125"/>
      <c r="AY527" s="125"/>
      <c r="AZ527" s="125"/>
      <c r="BA527" s="125"/>
      <c r="BB527" s="125"/>
      <c r="BC527" s="125"/>
      <c r="BD527" s="125"/>
      <c r="BE527" s="125"/>
      <c r="BF527" s="125"/>
      <c r="BG527" s="125"/>
      <c r="BH527" s="125"/>
      <c r="BI527" s="125"/>
      <c r="BJ527" s="125"/>
      <c r="BK527" s="125"/>
      <c r="BL527" s="125"/>
      <c r="BM527" s="125"/>
    </row>
    <row r="528" spans="1:65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5"/>
      <c r="AL528" s="125"/>
      <c r="AM528" s="125"/>
      <c r="AN528" s="125"/>
      <c r="AO528" s="125"/>
      <c r="AP528" s="125"/>
      <c r="AQ528" s="125"/>
      <c r="AR528" s="125"/>
      <c r="AS528" s="125"/>
      <c r="AT528" s="125"/>
      <c r="AU528" s="125"/>
      <c r="AV528" s="125"/>
      <c r="AW528" s="125"/>
      <c r="AX528" s="125"/>
      <c r="AY528" s="125"/>
      <c r="AZ528" s="125"/>
      <c r="BA528" s="125"/>
      <c r="BB528" s="125"/>
      <c r="BC528" s="125"/>
      <c r="BD528" s="125"/>
      <c r="BE528" s="125"/>
      <c r="BF528" s="125"/>
      <c r="BG528" s="125"/>
      <c r="BH528" s="125"/>
      <c r="BI528" s="125"/>
      <c r="BJ528" s="125"/>
      <c r="BK528" s="125"/>
      <c r="BL528" s="125"/>
      <c r="BM528" s="125"/>
    </row>
    <row r="529" spans="1:65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  <c r="AA529" s="125"/>
      <c r="AB529" s="125"/>
      <c r="AC529" s="125"/>
      <c r="AD529" s="125"/>
      <c r="AE529" s="125"/>
      <c r="AF529" s="125"/>
      <c r="AG529" s="125"/>
      <c r="AH529" s="125"/>
      <c r="AI529" s="125"/>
      <c r="AJ529" s="125"/>
      <c r="AK529" s="125"/>
      <c r="AL529" s="125"/>
      <c r="AM529" s="125"/>
      <c r="AN529" s="125"/>
      <c r="AO529" s="125"/>
      <c r="AP529" s="125"/>
      <c r="AQ529" s="125"/>
      <c r="AR529" s="125"/>
      <c r="AS529" s="125"/>
      <c r="AT529" s="125"/>
      <c r="AU529" s="125"/>
      <c r="AV529" s="125"/>
      <c r="AW529" s="125"/>
      <c r="AX529" s="125"/>
      <c r="AY529" s="125"/>
      <c r="AZ529" s="125"/>
      <c r="BA529" s="125"/>
      <c r="BB529" s="125"/>
      <c r="BC529" s="125"/>
      <c r="BD529" s="125"/>
      <c r="BE529" s="125"/>
      <c r="BF529" s="125"/>
      <c r="BG529" s="125"/>
      <c r="BH529" s="125"/>
      <c r="BI529" s="125"/>
      <c r="BJ529" s="125"/>
      <c r="BK529" s="125"/>
      <c r="BL529" s="125"/>
      <c r="BM529" s="125"/>
    </row>
    <row r="530" spans="1:65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  <c r="AA530" s="125"/>
      <c r="AB530" s="125"/>
      <c r="AC530" s="125"/>
      <c r="AD530" s="125"/>
      <c r="AE530" s="125"/>
      <c r="AF530" s="125"/>
      <c r="AG530" s="125"/>
      <c r="AH530" s="125"/>
      <c r="AI530" s="125"/>
      <c r="AJ530" s="125"/>
      <c r="AK530" s="125"/>
      <c r="AL530" s="125"/>
      <c r="AM530" s="125"/>
      <c r="AN530" s="125"/>
      <c r="AO530" s="125"/>
      <c r="AP530" s="125"/>
      <c r="AQ530" s="125"/>
      <c r="AR530" s="125"/>
      <c r="AS530" s="125"/>
      <c r="AT530" s="125"/>
      <c r="AU530" s="125"/>
      <c r="AV530" s="125"/>
      <c r="AW530" s="125"/>
      <c r="AX530" s="125"/>
      <c r="AY530" s="125"/>
      <c r="AZ530" s="125"/>
      <c r="BA530" s="125"/>
      <c r="BB530" s="125"/>
      <c r="BC530" s="125"/>
      <c r="BD530" s="125"/>
      <c r="BE530" s="125"/>
      <c r="BF530" s="125"/>
      <c r="BG530" s="125"/>
      <c r="BH530" s="125"/>
      <c r="BI530" s="125"/>
      <c r="BJ530" s="125"/>
      <c r="BK530" s="125"/>
      <c r="BL530" s="125"/>
      <c r="BM530" s="125"/>
    </row>
    <row r="531" spans="1:65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  <c r="AA531" s="125"/>
      <c r="AB531" s="125"/>
      <c r="AC531" s="125"/>
      <c r="AD531" s="125"/>
      <c r="AE531" s="125"/>
      <c r="AF531" s="125"/>
      <c r="AG531" s="125"/>
      <c r="AH531" s="125"/>
      <c r="AI531" s="125"/>
      <c r="AJ531" s="125"/>
      <c r="AK531" s="125"/>
      <c r="AL531" s="125"/>
      <c r="AM531" s="125"/>
      <c r="AN531" s="125"/>
      <c r="AO531" s="125"/>
      <c r="AP531" s="125"/>
      <c r="AQ531" s="125"/>
      <c r="AR531" s="125"/>
      <c r="AS531" s="125"/>
      <c r="AT531" s="125"/>
      <c r="AU531" s="125"/>
      <c r="AV531" s="125"/>
      <c r="AW531" s="125"/>
      <c r="AX531" s="125"/>
      <c r="AY531" s="125"/>
      <c r="AZ531" s="125"/>
      <c r="BA531" s="125"/>
      <c r="BB531" s="125"/>
      <c r="BC531" s="125"/>
      <c r="BD531" s="125"/>
      <c r="BE531" s="125"/>
      <c r="BF531" s="125"/>
      <c r="BG531" s="125"/>
      <c r="BH531" s="125"/>
      <c r="BI531" s="125"/>
      <c r="BJ531" s="125"/>
      <c r="BK531" s="125"/>
      <c r="BL531" s="125"/>
      <c r="BM531" s="125"/>
    </row>
    <row r="532" spans="1:65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  <c r="AA532" s="125"/>
      <c r="AB532" s="125"/>
      <c r="AC532" s="125"/>
      <c r="AD532" s="125"/>
      <c r="AE532" s="125"/>
      <c r="AF532" s="125"/>
      <c r="AG532" s="125"/>
      <c r="AH532" s="125"/>
      <c r="AI532" s="125"/>
      <c r="AJ532" s="125"/>
      <c r="AK532" s="125"/>
      <c r="AL532" s="125"/>
      <c r="AM532" s="125"/>
      <c r="AN532" s="125"/>
      <c r="AO532" s="125"/>
      <c r="AP532" s="125"/>
      <c r="AQ532" s="125"/>
      <c r="AR532" s="125"/>
      <c r="AS532" s="125"/>
      <c r="AT532" s="125"/>
      <c r="AU532" s="125"/>
      <c r="AV532" s="125"/>
      <c r="AW532" s="125"/>
      <c r="AX532" s="125"/>
      <c r="AY532" s="125"/>
      <c r="AZ532" s="125"/>
      <c r="BA532" s="125"/>
      <c r="BB532" s="125"/>
      <c r="BC532" s="125"/>
      <c r="BD532" s="125"/>
      <c r="BE532" s="125"/>
      <c r="BF532" s="125"/>
      <c r="BG532" s="125"/>
      <c r="BH532" s="125"/>
      <c r="BI532" s="125"/>
      <c r="BJ532" s="125"/>
      <c r="BK532" s="125"/>
      <c r="BL532" s="125"/>
      <c r="BM532" s="125"/>
    </row>
    <row r="533" spans="1:65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  <c r="AA533" s="125"/>
      <c r="AB533" s="125"/>
      <c r="AC533" s="125"/>
      <c r="AD533" s="125"/>
      <c r="AE533" s="125"/>
      <c r="AF533" s="125"/>
      <c r="AG533" s="125"/>
      <c r="AH533" s="125"/>
      <c r="AI533" s="125"/>
      <c r="AJ533" s="125"/>
      <c r="AK533" s="125"/>
      <c r="AL533" s="125"/>
      <c r="AM533" s="125"/>
      <c r="AN533" s="125"/>
      <c r="AO533" s="125"/>
      <c r="AP533" s="125"/>
      <c r="AQ533" s="125"/>
      <c r="AR533" s="125"/>
      <c r="AS533" s="125"/>
      <c r="AT533" s="125"/>
      <c r="AU533" s="125"/>
      <c r="AV533" s="125"/>
      <c r="AW533" s="125"/>
      <c r="AX533" s="125"/>
      <c r="AY533" s="125"/>
      <c r="AZ533" s="125"/>
      <c r="BA533" s="125"/>
      <c r="BB533" s="125"/>
      <c r="BC533" s="125"/>
      <c r="BD533" s="125"/>
      <c r="BE533" s="125"/>
      <c r="BF533" s="125"/>
      <c r="BG533" s="125"/>
      <c r="BH533" s="125"/>
      <c r="BI533" s="125"/>
      <c r="BJ533" s="125"/>
      <c r="BK533" s="125"/>
      <c r="BL533" s="125"/>
      <c r="BM533" s="125"/>
    </row>
    <row r="534" spans="1:65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  <c r="AA534" s="125"/>
      <c r="AB534" s="125"/>
      <c r="AC534" s="125"/>
      <c r="AD534" s="125"/>
      <c r="AE534" s="125"/>
      <c r="AF534" s="125"/>
      <c r="AG534" s="125"/>
      <c r="AH534" s="125"/>
      <c r="AI534" s="125"/>
      <c r="AJ534" s="125"/>
      <c r="AK534" s="125"/>
      <c r="AL534" s="125"/>
      <c r="AM534" s="125"/>
      <c r="AN534" s="125"/>
      <c r="AO534" s="125"/>
      <c r="AP534" s="125"/>
      <c r="AQ534" s="125"/>
      <c r="AR534" s="125"/>
      <c r="AS534" s="125"/>
      <c r="AT534" s="125"/>
      <c r="AU534" s="125"/>
      <c r="AV534" s="125"/>
      <c r="AW534" s="125"/>
      <c r="AX534" s="125"/>
      <c r="AY534" s="125"/>
      <c r="AZ534" s="125"/>
      <c r="BA534" s="125"/>
      <c r="BB534" s="125"/>
      <c r="BC534" s="125"/>
      <c r="BD534" s="125"/>
      <c r="BE534" s="125"/>
      <c r="BF534" s="125"/>
      <c r="BG534" s="125"/>
      <c r="BH534" s="125"/>
      <c r="BI534" s="125"/>
      <c r="BJ534" s="125"/>
      <c r="BK534" s="125"/>
      <c r="BL534" s="125"/>
      <c r="BM534" s="125"/>
    </row>
    <row r="535" spans="1:65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  <c r="AA535" s="125"/>
      <c r="AB535" s="125"/>
      <c r="AC535" s="125"/>
      <c r="AD535" s="125"/>
      <c r="AE535" s="125"/>
      <c r="AF535" s="125"/>
      <c r="AG535" s="125"/>
      <c r="AH535" s="125"/>
      <c r="AI535" s="125"/>
      <c r="AJ535" s="125"/>
      <c r="AK535" s="125"/>
      <c r="AL535" s="125"/>
      <c r="AM535" s="125"/>
      <c r="AN535" s="125"/>
      <c r="AO535" s="125"/>
      <c r="AP535" s="125"/>
      <c r="AQ535" s="125"/>
      <c r="AR535" s="125"/>
      <c r="AS535" s="125"/>
      <c r="AT535" s="125"/>
      <c r="AU535" s="125"/>
      <c r="AV535" s="125"/>
      <c r="AW535" s="125"/>
      <c r="AX535" s="125"/>
      <c r="AY535" s="125"/>
      <c r="AZ535" s="125"/>
      <c r="BA535" s="125"/>
      <c r="BB535" s="125"/>
      <c r="BC535" s="125"/>
      <c r="BD535" s="125"/>
      <c r="BE535" s="125"/>
      <c r="BF535" s="125"/>
      <c r="BG535" s="125"/>
      <c r="BH535" s="125"/>
      <c r="BI535" s="125"/>
      <c r="BJ535" s="125"/>
      <c r="BK535" s="125"/>
      <c r="BL535" s="125"/>
      <c r="BM535" s="125"/>
    </row>
    <row r="536" spans="1:65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  <c r="AA536" s="125"/>
      <c r="AB536" s="125"/>
      <c r="AC536" s="125"/>
      <c r="AD536" s="125"/>
      <c r="AE536" s="125"/>
      <c r="AF536" s="125"/>
      <c r="AG536" s="125"/>
      <c r="AH536" s="125"/>
      <c r="AI536" s="125"/>
      <c r="AJ536" s="125"/>
      <c r="AK536" s="125"/>
      <c r="AL536" s="125"/>
      <c r="AM536" s="125"/>
      <c r="AN536" s="125"/>
      <c r="AO536" s="125"/>
      <c r="AP536" s="125"/>
      <c r="AQ536" s="125"/>
      <c r="AR536" s="125"/>
      <c r="AS536" s="125"/>
      <c r="AT536" s="125"/>
      <c r="AU536" s="125"/>
      <c r="AV536" s="125"/>
      <c r="AW536" s="125"/>
      <c r="AX536" s="125"/>
      <c r="AY536" s="125"/>
      <c r="AZ536" s="125"/>
      <c r="BA536" s="125"/>
      <c r="BB536" s="125"/>
      <c r="BC536" s="125"/>
      <c r="BD536" s="125"/>
      <c r="BE536" s="125"/>
      <c r="BF536" s="125"/>
      <c r="BG536" s="125"/>
      <c r="BH536" s="125"/>
      <c r="BI536" s="125"/>
      <c r="BJ536" s="125"/>
      <c r="BK536" s="125"/>
      <c r="BL536" s="125"/>
      <c r="BM536" s="125"/>
    </row>
    <row r="537" spans="1:65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  <c r="AA537" s="125"/>
      <c r="AB537" s="125"/>
      <c r="AC537" s="125"/>
      <c r="AD537" s="125"/>
      <c r="AE537" s="125"/>
      <c r="AF537" s="125"/>
      <c r="AG537" s="125"/>
      <c r="AH537" s="125"/>
      <c r="AI537" s="125"/>
      <c r="AJ537" s="125"/>
      <c r="AK537" s="125"/>
      <c r="AL537" s="125"/>
      <c r="AM537" s="125"/>
      <c r="AN537" s="125"/>
      <c r="AO537" s="125"/>
      <c r="AP537" s="125"/>
      <c r="AQ537" s="125"/>
      <c r="AR537" s="125"/>
      <c r="AS537" s="125"/>
      <c r="AT537" s="125"/>
      <c r="AU537" s="125"/>
      <c r="AV537" s="125"/>
      <c r="AW537" s="125"/>
      <c r="AX537" s="125"/>
      <c r="AY537" s="125"/>
      <c r="AZ537" s="125"/>
      <c r="BA537" s="125"/>
      <c r="BB537" s="125"/>
      <c r="BC537" s="125"/>
      <c r="BD537" s="125"/>
      <c r="BE537" s="125"/>
      <c r="BF537" s="125"/>
      <c r="BG537" s="125"/>
      <c r="BH537" s="125"/>
      <c r="BI537" s="125"/>
      <c r="BJ537" s="125"/>
      <c r="BK537" s="125"/>
      <c r="BL537" s="125"/>
      <c r="BM537" s="125"/>
    </row>
    <row r="538" spans="1:65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  <c r="AA538" s="125"/>
      <c r="AB538" s="125"/>
      <c r="AC538" s="125"/>
      <c r="AD538" s="125"/>
      <c r="AE538" s="125"/>
      <c r="AF538" s="125"/>
      <c r="AG538" s="125"/>
      <c r="AH538" s="125"/>
      <c r="AI538" s="125"/>
      <c r="AJ538" s="125"/>
      <c r="AK538" s="125"/>
      <c r="AL538" s="125"/>
      <c r="AM538" s="125"/>
      <c r="AN538" s="125"/>
      <c r="AO538" s="125"/>
      <c r="AP538" s="125"/>
      <c r="AQ538" s="125"/>
      <c r="AR538" s="125"/>
      <c r="AS538" s="125"/>
      <c r="AT538" s="125"/>
      <c r="AU538" s="125"/>
      <c r="AV538" s="125"/>
      <c r="AW538" s="125"/>
      <c r="AX538" s="125"/>
      <c r="AY538" s="125"/>
      <c r="AZ538" s="125"/>
      <c r="BA538" s="125"/>
      <c r="BB538" s="125"/>
      <c r="BC538" s="125"/>
      <c r="BD538" s="125"/>
      <c r="BE538" s="125"/>
      <c r="BF538" s="125"/>
      <c r="BG538" s="125"/>
      <c r="BH538" s="125"/>
      <c r="BI538" s="125"/>
      <c r="BJ538" s="125"/>
      <c r="BK538" s="125"/>
      <c r="BL538" s="125"/>
      <c r="BM538" s="125"/>
    </row>
    <row r="539" spans="1:65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  <c r="AA539" s="125"/>
      <c r="AB539" s="125"/>
      <c r="AC539" s="125"/>
      <c r="AD539" s="125"/>
      <c r="AE539" s="125"/>
      <c r="AF539" s="125"/>
      <c r="AG539" s="125"/>
      <c r="AH539" s="125"/>
      <c r="AI539" s="125"/>
      <c r="AJ539" s="125"/>
      <c r="AK539" s="125"/>
      <c r="AL539" s="125"/>
      <c r="AM539" s="125"/>
      <c r="AN539" s="125"/>
      <c r="AO539" s="125"/>
      <c r="AP539" s="125"/>
      <c r="AQ539" s="125"/>
      <c r="AR539" s="125"/>
      <c r="AS539" s="125"/>
      <c r="AT539" s="125"/>
      <c r="AU539" s="125"/>
      <c r="AV539" s="125"/>
      <c r="AW539" s="125"/>
      <c r="AX539" s="125"/>
      <c r="AY539" s="125"/>
      <c r="AZ539" s="125"/>
      <c r="BA539" s="125"/>
      <c r="BB539" s="125"/>
      <c r="BC539" s="125"/>
      <c r="BD539" s="125"/>
      <c r="BE539" s="125"/>
      <c r="BF539" s="125"/>
      <c r="BG539" s="125"/>
      <c r="BH539" s="125"/>
      <c r="BI539" s="125"/>
      <c r="BJ539" s="125"/>
      <c r="BK539" s="125"/>
      <c r="BL539" s="125"/>
      <c r="BM539" s="125"/>
    </row>
    <row r="540" spans="1:65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  <c r="AA540" s="125"/>
      <c r="AB540" s="125"/>
      <c r="AC540" s="125"/>
      <c r="AD540" s="125"/>
      <c r="AE540" s="125"/>
      <c r="AF540" s="125"/>
      <c r="AG540" s="125"/>
      <c r="AH540" s="125"/>
      <c r="AI540" s="125"/>
      <c r="AJ540" s="125"/>
      <c r="AK540" s="125"/>
      <c r="AL540" s="125"/>
      <c r="AM540" s="125"/>
      <c r="AN540" s="125"/>
      <c r="AO540" s="125"/>
      <c r="AP540" s="125"/>
      <c r="AQ540" s="125"/>
      <c r="AR540" s="125"/>
      <c r="AS540" s="125"/>
      <c r="AT540" s="125"/>
      <c r="AU540" s="125"/>
      <c r="AV540" s="125"/>
      <c r="AW540" s="125"/>
      <c r="AX540" s="125"/>
      <c r="AY540" s="125"/>
      <c r="AZ540" s="125"/>
      <c r="BA540" s="125"/>
      <c r="BB540" s="125"/>
      <c r="BC540" s="125"/>
      <c r="BD540" s="125"/>
      <c r="BE540" s="125"/>
      <c r="BF540" s="125"/>
      <c r="BG540" s="125"/>
      <c r="BH540" s="125"/>
      <c r="BI540" s="125"/>
      <c r="BJ540" s="125"/>
      <c r="BK540" s="125"/>
      <c r="BL540" s="125"/>
      <c r="BM540" s="125"/>
    </row>
    <row r="541" spans="1:65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  <c r="AA541" s="125"/>
      <c r="AB541" s="125"/>
      <c r="AC541" s="125"/>
      <c r="AD541" s="125"/>
      <c r="AE541" s="125"/>
      <c r="AF541" s="125"/>
      <c r="AG541" s="125"/>
      <c r="AH541" s="125"/>
      <c r="AI541" s="125"/>
      <c r="AJ541" s="125"/>
      <c r="AK541" s="125"/>
      <c r="AL541" s="125"/>
      <c r="AM541" s="125"/>
      <c r="AN541" s="125"/>
      <c r="AO541" s="125"/>
      <c r="AP541" s="125"/>
      <c r="AQ541" s="125"/>
      <c r="AR541" s="125"/>
      <c r="AS541" s="125"/>
      <c r="AT541" s="125"/>
      <c r="AU541" s="125"/>
      <c r="AV541" s="125"/>
      <c r="AW541" s="125"/>
      <c r="AX541" s="125"/>
      <c r="AY541" s="125"/>
      <c r="AZ541" s="125"/>
      <c r="BA541" s="125"/>
      <c r="BB541" s="125"/>
      <c r="BC541" s="125"/>
      <c r="BD541" s="125"/>
      <c r="BE541" s="125"/>
      <c r="BF541" s="125"/>
      <c r="BG541" s="125"/>
      <c r="BH541" s="125"/>
      <c r="BI541" s="125"/>
      <c r="BJ541" s="125"/>
      <c r="BK541" s="125"/>
      <c r="BL541" s="125"/>
      <c r="BM541" s="125"/>
    </row>
    <row r="542" spans="1:65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  <c r="AA542" s="125"/>
      <c r="AB542" s="125"/>
      <c r="AC542" s="125"/>
      <c r="AD542" s="125"/>
      <c r="AE542" s="125"/>
      <c r="AF542" s="125"/>
      <c r="AG542" s="125"/>
      <c r="AH542" s="125"/>
      <c r="AI542" s="125"/>
      <c r="AJ542" s="125"/>
      <c r="AK542" s="125"/>
      <c r="AL542" s="125"/>
      <c r="AM542" s="125"/>
      <c r="AN542" s="125"/>
      <c r="AO542" s="125"/>
      <c r="AP542" s="125"/>
      <c r="AQ542" s="125"/>
      <c r="AR542" s="125"/>
      <c r="AS542" s="125"/>
      <c r="AT542" s="125"/>
      <c r="AU542" s="125"/>
      <c r="AV542" s="125"/>
      <c r="AW542" s="125"/>
      <c r="AX542" s="125"/>
      <c r="AY542" s="125"/>
      <c r="AZ542" s="125"/>
      <c r="BA542" s="125"/>
      <c r="BB542" s="125"/>
      <c r="BC542" s="125"/>
      <c r="BD542" s="125"/>
      <c r="BE542" s="125"/>
      <c r="BF542" s="125"/>
      <c r="BG542" s="125"/>
      <c r="BH542" s="125"/>
      <c r="BI542" s="125"/>
      <c r="BJ542" s="125"/>
      <c r="BK542" s="125"/>
      <c r="BL542" s="125"/>
      <c r="BM542" s="125"/>
    </row>
    <row r="543" spans="1:65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  <c r="AA543" s="125"/>
      <c r="AB543" s="125"/>
      <c r="AC543" s="125"/>
      <c r="AD543" s="125"/>
      <c r="AE543" s="125"/>
      <c r="AF543" s="125"/>
      <c r="AG543" s="125"/>
      <c r="AH543" s="125"/>
      <c r="AI543" s="125"/>
      <c r="AJ543" s="125"/>
      <c r="AK543" s="125"/>
      <c r="AL543" s="125"/>
      <c r="AM543" s="125"/>
      <c r="AN543" s="125"/>
      <c r="AO543" s="125"/>
      <c r="AP543" s="125"/>
      <c r="AQ543" s="125"/>
      <c r="AR543" s="125"/>
      <c r="AS543" s="125"/>
      <c r="AT543" s="125"/>
      <c r="AU543" s="125"/>
      <c r="AV543" s="125"/>
      <c r="AW543" s="125"/>
      <c r="AX543" s="125"/>
      <c r="AY543" s="125"/>
      <c r="AZ543" s="125"/>
      <c r="BA543" s="125"/>
      <c r="BB543" s="125"/>
      <c r="BC543" s="125"/>
      <c r="BD543" s="125"/>
      <c r="BE543" s="125"/>
      <c r="BF543" s="125"/>
      <c r="BG543" s="125"/>
      <c r="BH543" s="125"/>
      <c r="BI543" s="125"/>
      <c r="BJ543" s="125"/>
      <c r="BK543" s="125"/>
      <c r="BL543" s="125"/>
      <c r="BM543" s="125"/>
    </row>
    <row r="544" spans="1:65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125"/>
      <c r="AF544" s="125"/>
      <c r="AG544" s="125"/>
      <c r="AH544" s="125"/>
      <c r="AI544" s="125"/>
      <c r="AJ544" s="125"/>
      <c r="AK544" s="125"/>
      <c r="AL544" s="125"/>
      <c r="AM544" s="125"/>
      <c r="AN544" s="125"/>
      <c r="AO544" s="125"/>
      <c r="AP544" s="125"/>
      <c r="AQ544" s="125"/>
      <c r="AR544" s="125"/>
      <c r="AS544" s="125"/>
      <c r="AT544" s="125"/>
      <c r="AU544" s="125"/>
      <c r="AV544" s="125"/>
      <c r="AW544" s="125"/>
      <c r="AX544" s="125"/>
      <c r="AY544" s="125"/>
      <c r="AZ544" s="125"/>
      <c r="BA544" s="125"/>
      <c r="BB544" s="125"/>
      <c r="BC544" s="125"/>
      <c r="BD544" s="125"/>
      <c r="BE544" s="125"/>
      <c r="BF544" s="125"/>
      <c r="BG544" s="125"/>
      <c r="BH544" s="125"/>
      <c r="BI544" s="125"/>
      <c r="BJ544" s="125"/>
      <c r="BK544" s="125"/>
      <c r="BL544" s="125"/>
      <c r="BM544" s="125"/>
    </row>
    <row r="545" spans="1:65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125"/>
      <c r="AF545" s="125"/>
      <c r="AG545" s="125"/>
      <c r="AH545" s="125"/>
      <c r="AI545" s="125"/>
      <c r="AJ545" s="125"/>
      <c r="AK545" s="125"/>
      <c r="AL545" s="125"/>
      <c r="AM545" s="125"/>
      <c r="AN545" s="125"/>
      <c r="AO545" s="125"/>
      <c r="AP545" s="125"/>
      <c r="AQ545" s="125"/>
      <c r="AR545" s="125"/>
      <c r="AS545" s="125"/>
      <c r="AT545" s="125"/>
      <c r="AU545" s="125"/>
      <c r="AV545" s="125"/>
      <c r="AW545" s="125"/>
      <c r="AX545" s="125"/>
      <c r="AY545" s="125"/>
      <c r="AZ545" s="125"/>
      <c r="BA545" s="125"/>
      <c r="BB545" s="125"/>
      <c r="BC545" s="125"/>
      <c r="BD545" s="125"/>
      <c r="BE545" s="125"/>
      <c r="BF545" s="125"/>
      <c r="BG545" s="125"/>
      <c r="BH545" s="125"/>
      <c r="BI545" s="125"/>
      <c r="BJ545" s="125"/>
      <c r="BK545" s="125"/>
      <c r="BL545" s="125"/>
      <c r="BM545" s="125"/>
    </row>
    <row r="546" spans="1:65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  <c r="AA546" s="125"/>
      <c r="AB546" s="125"/>
      <c r="AC546" s="125"/>
      <c r="AD546" s="125"/>
      <c r="AE546" s="125"/>
      <c r="AF546" s="125"/>
      <c r="AG546" s="125"/>
      <c r="AH546" s="125"/>
      <c r="AI546" s="125"/>
      <c r="AJ546" s="125"/>
      <c r="AK546" s="125"/>
      <c r="AL546" s="125"/>
      <c r="AM546" s="125"/>
      <c r="AN546" s="125"/>
      <c r="AO546" s="125"/>
      <c r="AP546" s="125"/>
      <c r="AQ546" s="125"/>
      <c r="AR546" s="125"/>
      <c r="AS546" s="125"/>
      <c r="AT546" s="125"/>
      <c r="AU546" s="125"/>
      <c r="AV546" s="125"/>
      <c r="AW546" s="125"/>
      <c r="AX546" s="125"/>
      <c r="AY546" s="125"/>
      <c r="AZ546" s="125"/>
      <c r="BA546" s="125"/>
      <c r="BB546" s="125"/>
      <c r="BC546" s="125"/>
      <c r="BD546" s="125"/>
      <c r="BE546" s="125"/>
      <c r="BF546" s="125"/>
      <c r="BG546" s="125"/>
      <c r="BH546" s="125"/>
      <c r="BI546" s="125"/>
      <c r="BJ546" s="125"/>
      <c r="BK546" s="125"/>
      <c r="BL546" s="125"/>
      <c r="BM546" s="125"/>
    </row>
    <row r="547" spans="1:65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  <c r="AA547" s="125"/>
      <c r="AB547" s="125"/>
      <c r="AC547" s="125"/>
      <c r="AD547" s="125"/>
      <c r="AE547" s="125"/>
      <c r="AF547" s="125"/>
      <c r="AG547" s="125"/>
      <c r="AH547" s="125"/>
      <c r="AI547" s="125"/>
      <c r="AJ547" s="125"/>
      <c r="AK547" s="125"/>
      <c r="AL547" s="125"/>
      <c r="AM547" s="125"/>
      <c r="AN547" s="125"/>
      <c r="AO547" s="125"/>
      <c r="AP547" s="125"/>
      <c r="AQ547" s="125"/>
      <c r="AR547" s="125"/>
      <c r="AS547" s="125"/>
      <c r="AT547" s="125"/>
      <c r="AU547" s="125"/>
      <c r="AV547" s="125"/>
      <c r="AW547" s="125"/>
      <c r="AX547" s="125"/>
      <c r="AY547" s="125"/>
      <c r="AZ547" s="125"/>
      <c r="BA547" s="125"/>
      <c r="BB547" s="125"/>
      <c r="BC547" s="125"/>
      <c r="BD547" s="125"/>
      <c r="BE547" s="125"/>
      <c r="BF547" s="125"/>
      <c r="BG547" s="125"/>
      <c r="BH547" s="125"/>
      <c r="BI547" s="125"/>
      <c r="BJ547" s="125"/>
      <c r="BK547" s="125"/>
      <c r="BL547" s="125"/>
      <c r="BM547" s="125"/>
    </row>
    <row r="548" spans="1:65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  <c r="AA548" s="125"/>
      <c r="AB548" s="125"/>
      <c r="AC548" s="125"/>
      <c r="AD548" s="125"/>
      <c r="AE548" s="125"/>
      <c r="AF548" s="125"/>
      <c r="AG548" s="125"/>
      <c r="AH548" s="125"/>
      <c r="AI548" s="125"/>
      <c r="AJ548" s="125"/>
      <c r="AK548" s="125"/>
      <c r="AL548" s="125"/>
      <c r="AM548" s="125"/>
      <c r="AN548" s="125"/>
      <c r="AO548" s="125"/>
      <c r="AP548" s="125"/>
      <c r="AQ548" s="125"/>
      <c r="AR548" s="125"/>
      <c r="AS548" s="125"/>
      <c r="AT548" s="125"/>
      <c r="AU548" s="125"/>
      <c r="AV548" s="125"/>
      <c r="AW548" s="125"/>
      <c r="AX548" s="125"/>
      <c r="AY548" s="125"/>
      <c r="AZ548" s="125"/>
      <c r="BA548" s="125"/>
      <c r="BB548" s="125"/>
      <c r="BC548" s="125"/>
      <c r="BD548" s="125"/>
      <c r="BE548" s="125"/>
      <c r="BF548" s="125"/>
      <c r="BG548" s="125"/>
      <c r="BH548" s="125"/>
      <c r="BI548" s="125"/>
      <c r="BJ548" s="125"/>
      <c r="BK548" s="125"/>
      <c r="BL548" s="125"/>
      <c r="BM548" s="125"/>
    </row>
    <row r="549" spans="1:65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  <c r="AA549" s="125"/>
      <c r="AB549" s="125"/>
      <c r="AC549" s="125"/>
      <c r="AD549" s="125"/>
      <c r="AE549" s="125"/>
      <c r="AF549" s="125"/>
      <c r="AG549" s="125"/>
      <c r="AH549" s="125"/>
      <c r="AI549" s="125"/>
      <c r="AJ549" s="125"/>
      <c r="AK549" s="125"/>
      <c r="AL549" s="125"/>
      <c r="AM549" s="125"/>
      <c r="AN549" s="125"/>
      <c r="AO549" s="125"/>
      <c r="AP549" s="125"/>
      <c r="AQ549" s="125"/>
      <c r="AR549" s="125"/>
      <c r="AS549" s="125"/>
      <c r="AT549" s="125"/>
      <c r="AU549" s="125"/>
      <c r="AV549" s="125"/>
      <c r="AW549" s="125"/>
      <c r="AX549" s="125"/>
      <c r="AY549" s="125"/>
      <c r="AZ549" s="125"/>
      <c r="BA549" s="125"/>
      <c r="BB549" s="125"/>
      <c r="BC549" s="125"/>
      <c r="BD549" s="125"/>
      <c r="BE549" s="125"/>
      <c r="BF549" s="125"/>
      <c r="BG549" s="125"/>
      <c r="BH549" s="125"/>
      <c r="BI549" s="125"/>
      <c r="BJ549" s="125"/>
      <c r="BK549" s="125"/>
      <c r="BL549" s="125"/>
      <c r="BM549" s="125"/>
    </row>
    <row r="550" spans="1:65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  <c r="AA550" s="125"/>
      <c r="AB550" s="125"/>
      <c r="AC550" s="125"/>
      <c r="AD550" s="125"/>
      <c r="AE550" s="125"/>
      <c r="AF550" s="125"/>
      <c r="AG550" s="125"/>
      <c r="AH550" s="125"/>
      <c r="AI550" s="125"/>
      <c r="AJ550" s="125"/>
      <c r="AK550" s="125"/>
      <c r="AL550" s="125"/>
      <c r="AM550" s="125"/>
      <c r="AN550" s="125"/>
      <c r="AO550" s="125"/>
      <c r="AP550" s="125"/>
      <c r="AQ550" s="125"/>
      <c r="AR550" s="125"/>
      <c r="AS550" s="125"/>
      <c r="AT550" s="125"/>
      <c r="AU550" s="125"/>
      <c r="AV550" s="125"/>
      <c r="AW550" s="125"/>
      <c r="AX550" s="125"/>
      <c r="AY550" s="125"/>
      <c r="AZ550" s="125"/>
      <c r="BA550" s="125"/>
      <c r="BB550" s="125"/>
      <c r="BC550" s="125"/>
      <c r="BD550" s="125"/>
      <c r="BE550" s="125"/>
      <c r="BF550" s="125"/>
      <c r="BG550" s="125"/>
      <c r="BH550" s="125"/>
      <c r="BI550" s="125"/>
      <c r="BJ550" s="125"/>
      <c r="BK550" s="125"/>
      <c r="BL550" s="125"/>
      <c r="BM550" s="125"/>
    </row>
    <row r="551" spans="1:65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  <c r="AA551" s="125"/>
      <c r="AB551" s="125"/>
      <c r="AC551" s="125"/>
      <c r="AD551" s="125"/>
      <c r="AE551" s="125"/>
      <c r="AF551" s="125"/>
      <c r="AG551" s="125"/>
      <c r="AH551" s="125"/>
      <c r="AI551" s="125"/>
      <c r="AJ551" s="125"/>
      <c r="AK551" s="125"/>
      <c r="AL551" s="125"/>
      <c r="AM551" s="125"/>
      <c r="AN551" s="125"/>
      <c r="AO551" s="125"/>
      <c r="AP551" s="125"/>
      <c r="AQ551" s="125"/>
      <c r="AR551" s="125"/>
      <c r="AS551" s="125"/>
      <c r="AT551" s="125"/>
      <c r="AU551" s="125"/>
      <c r="AV551" s="125"/>
      <c r="AW551" s="125"/>
      <c r="AX551" s="125"/>
      <c r="AY551" s="125"/>
      <c r="AZ551" s="125"/>
      <c r="BA551" s="125"/>
      <c r="BB551" s="125"/>
      <c r="BC551" s="125"/>
      <c r="BD551" s="125"/>
      <c r="BE551" s="125"/>
      <c r="BF551" s="125"/>
      <c r="BG551" s="125"/>
      <c r="BH551" s="125"/>
      <c r="BI551" s="125"/>
      <c r="BJ551" s="125"/>
      <c r="BK551" s="125"/>
      <c r="BL551" s="125"/>
      <c r="BM551" s="125"/>
    </row>
    <row r="552" spans="1:65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A552" s="125"/>
      <c r="AB552" s="125"/>
      <c r="AC552" s="125"/>
      <c r="AD552" s="125"/>
      <c r="AE552" s="125"/>
      <c r="AF552" s="125"/>
      <c r="AG552" s="125"/>
      <c r="AH552" s="125"/>
      <c r="AI552" s="125"/>
      <c r="AJ552" s="125"/>
      <c r="AK552" s="125"/>
      <c r="AL552" s="125"/>
      <c r="AM552" s="125"/>
      <c r="AN552" s="125"/>
      <c r="AO552" s="125"/>
      <c r="AP552" s="125"/>
      <c r="AQ552" s="125"/>
      <c r="AR552" s="125"/>
      <c r="AS552" s="125"/>
      <c r="AT552" s="125"/>
      <c r="AU552" s="125"/>
      <c r="AV552" s="125"/>
      <c r="AW552" s="125"/>
      <c r="AX552" s="125"/>
      <c r="AY552" s="125"/>
      <c r="AZ552" s="125"/>
      <c r="BA552" s="125"/>
      <c r="BB552" s="125"/>
      <c r="BC552" s="125"/>
      <c r="BD552" s="125"/>
      <c r="BE552" s="125"/>
      <c r="BF552" s="125"/>
      <c r="BG552" s="125"/>
      <c r="BH552" s="125"/>
      <c r="BI552" s="125"/>
      <c r="BJ552" s="125"/>
      <c r="BK552" s="125"/>
      <c r="BL552" s="125"/>
      <c r="BM552" s="125"/>
    </row>
    <row r="553" spans="1:65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  <c r="AA553" s="125"/>
      <c r="AB553" s="125"/>
      <c r="AC553" s="125"/>
      <c r="AD553" s="125"/>
      <c r="AE553" s="125"/>
      <c r="AF553" s="125"/>
      <c r="AG553" s="125"/>
      <c r="AH553" s="125"/>
      <c r="AI553" s="125"/>
      <c r="AJ553" s="125"/>
      <c r="AK553" s="125"/>
      <c r="AL553" s="125"/>
      <c r="AM553" s="125"/>
      <c r="AN553" s="125"/>
      <c r="AO553" s="125"/>
      <c r="AP553" s="125"/>
      <c r="AQ553" s="125"/>
      <c r="AR553" s="125"/>
      <c r="AS553" s="125"/>
      <c r="AT553" s="125"/>
      <c r="AU553" s="125"/>
      <c r="AV553" s="125"/>
      <c r="AW553" s="125"/>
      <c r="AX553" s="125"/>
      <c r="AY553" s="125"/>
      <c r="AZ553" s="125"/>
      <c r="BA553" s="125"/>
      <c r="BB553" s="125"/>
      <c r="BC553" s="125"/>
      <c r="BD553" s="125"/>
      <c r="BE553" s="125"/>
      <c r="BF553" s="125"/>
      <c r="BG553" s="125"/>
      <c r="BH553" s="125"/>
      <c r="BI553" s="125"/>
      <c r="BJ553" s="125"/>
      <c r="BK553" s="125"/>
      <c r="BL553" s="125"/>
      <c r="BM553" s="125"/>
    </row>
    <row r="554" spans="1:65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  <c r="AA554" s="125"/>
      <c r="AB554" s="125"/>
      <c r="AC554" s="125"/>
      <c r="AD554" s="125"/>
      <c r="AE554" s="125"/>
      <c r="AF554" s="125"/>
      <c r="AG554" s="125"/>
      <c r="AH554" s="125"/>
      <c r="AI554" s="125"/>
      <c r="AJ554" s="125"/>
      <c r="AK554" s="125"/>
      <c r="AL554" s="125"/>
      <c r="AM554" s="125"/>
      <c r="AN554" s="125"/>
      <c r="AO554" s="125"/>
      <c r="AP554" s="125"/>
      <c r="AQ554" s="125"/>
      <c r="AR554" s="125"/>
      <c r="AS554" s="125"/>
      <c r="AT554" s="125"/>
      <c r="AU554" s="125"/>
      <c r="AV554" s="125"/>
      <c r="AW554" s="125"/>
      <c r="AX554" s="125"/>
      <c r="AY554" s="125"/>
      <c r="AZ554" s="125"/>
      <c r="BA554" s="125"/>
      <c r="BB554" s="125"/>
      <c r="BC554" s="125"/>
      <c r="BD554" s="125"/>
      <c r="BE554" s="125"/>
      <c r="BF554" s="125"/>
      <c r="BG554" s="125"/>
      <c r="BH554" s="125"/>
      <c r="BI554" s="125"/>
      <c r="BJ554" s="125"/>
      <c r="BK554" s="125"/>
      <c r="BL554" s="125"/>
      <c r="BM554" s="125"/>
    </row>
    <row r="555" spans="1:65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  <c r="AA555" s="125"/>
      <c r="AB555" s="125"/>
      <c r="AC555" s="125"/>
      <c r="AD555" s="125"/>
      <c r="AE555" s="125"/>
      <c r="AF555" s="125"/>
      <c r="AG555" s="125"/>
      <c r="AH555" s="125"/>
      <c r="AI555" s="125"/>
      <c r="AJ555" s="125"/>
      <c r="AK555" s="125"/>
      <c r="AL555" s="125"/>
      <c r="AM555" s="125"/>
      <c r="AN555" s="125"/>
      <c r="AO555" s="125"/>
      <c r="AP555" s="125"/>
      <c r="AQ555" s="125"/>
      <c r="AR555" s="125"/>
      <c r="AS555" s="125"/>
      <c r="AT555" s="125"/>
      <c r="AU555" s="125"/>
      <c r="AV555" s="125"/>
      <c r="AW555" s="125"/>
      <c r="AX555" s="125"/>
      <c r="AY555" s="125"/>
      <c r="AZ555" s="125"/>
      <c r="BA555" s="125"/>
      <c r="BB555" s="125"/>
      <c r="BC555" s="125"/>
      <c r="BD555" s="125"/>
      <c r="BE555" s="125"/>
      <c r="BF555" s="125"/>
      <c r="BG555" s="125"/>
      <c r="BH555" s="125"/>
      <c r="BI555" s="125"/>
      <c r="BJ555" s="125"/>
      <c r="BK555" s="125"/>
      <c r="BL555" s="125"/>
      <c r="BM555" s="125"/>
    </row>
    <row r="556" spans="1:65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A556" s="125"/>
      <c r="AB556" s="125"/>
      <c r="AC556" s="125"/>
      <c r="AD556" s="125"/>
      <c r="AE556" s="125"/>
      <c r="AF556" s="125"/>
      <c r="AG556" s="125"/>
      <c r="AH556" s="125"/>
      <c r="AI556" s="125"/>
      <c r="AJ556" s="125"/>
      <c r="AK556" s="125"/>
      <c r="AL556" s="125"/>
      <c r="AM556" s="125"/>
      <c r="AN556" s="125"/>
      <c r="AO556" s="125"/>
      <c r="AP556" s="125"/>
      <c r="AQ556" s="125"/>
      <c r="AR556" s="125"/>
      <c r="AS556" s="125"/>
      <c r="AT556" s="125"/>
      <c r="AU556" s="125"/>
      <c r="AV556" s="125"/>
      <c r="AW556" s="125"/>
      <c r="AX556" s="125"/>
      <c r="AY556" s="125"/>
      <c r="AZ556" s="125"/>
      <c r="BA556" s="125"/>
      <c r="BB556" s="125"/>
      <c r="BC556" s="125"/>
      <c r="BD556" s="125"/>
      <c r="BE556" s="125"/>
      <c r="BF556" s="125"/>
      <c r="BG556" s="125"/>
      <c r="BH556" s="125"/>
      <c r="BI556" s="125"/>
      <c r="BJ556" s="125"/>
      <c r="BK556" s="125"/>
      <c r="BL556" s="125"/>
      <c r="BM556" s="125"/>
    </row>
    <row r="557" spans="1:65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125"/>
      <c r="AF557" s="125"/>
      <c r="AG557" s="125"/>
      <c r="AH557" s="125"/>
      <c r="AI557" s="125"/>
      <c r="AJ557" s="125"/>
      <c r="AK557" s="125"/>
      <c r="AL557" s="125"/>
      <c r="AM557" s="125"/>
      <c r="AN557" s="125"/>
      <c r="AO557" s="125"/>
      <c r="AP557" s="125"/>
      <c r="AQ557" s="125"/>
      <c r="AR557" s="125"/>
      <c r="AS557" s="125"/>
      <c r="AT557" s="125"/>
      <c r="AU557" s="125"/>
      <c r="AV557" s="125"/>
      <c r="AW557" s="125"/>
      <c r="AX557" s="125"/>
      <c r="AY557" s="125"/>
      <c r="AZ557" s="125"/>
      <c r="BA557" s="125"/>
      <c r="BB557" s="125"/>
      <c r="BC557" s="125"/>
      <c r="BD557" s="125"/>
      <c r="BE557" s="125"/>
      <c r="BF557" s="125"/>
      <c r="BG557" s="125"/>
      <c r="BH557" s="125"/>
      <c r="BI557" s="125"/>
      <c r="BJ557" s="125"/>
      <c r="BK557" s="125"/>
      <c r="BL557" s="125"/>
      <c r="BM557" s="125"/>
    </row>
    <row r="558" spans="1:65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  <c r="AA558" s="125"/>
      <c r="AB558" s="125"/>
      <c r="AC558" s="125"/>
      <c r="AD558" s="125"/>
      <c r="AE558" s="125"/>
      <c r="AF558" s="125"/>
      <c r="AG558" s="125"/>
      <c r="AH558" s="125"/>
      <c r="AI558" s="125"/>
      <c r="AJ558" s="125"/>
      <c r="AK558" s="125"/>
      <c r="AL558" s="125"/>
      <c r="AM558" s="125"/>
      <c r="AN558" s="125"/>
      <c r="AO558" s="125"/>
      <c r="AP558" s="125"/>
      <c r="AQ558" s="125"/>
      <c r="AR558" s="125"/>
      <c r="AS558" s="125"/>
      <c r="AT558" s="125"/>
      <c r="AU558" s="125"/>
      <c r="AV558" s="125"/>
      <c r="AW558" s="125"/>
      <c r="AX558" s="125"/>
      <c r="AY558" s="125"/>
      <c r="AZ558" s="125"/>
      <c r="BA558" s="125"/>
      <c r="BB558" s="125"/>
      <c r="BC558" s="125"/>
      <c r="BD558" s="125"/>
      <c r="BE558" s="125"/>
      <c r="BF558" s="125"/>
      <c r="BG558" s="125"/>
      <c r="BH558" s="125"/>
      <c r="BI558" s="125"/>
      <c r="BJ558" s="125"/>
      <c r="BK558" s="125"/>
      <c r="BL558" s="125"/>
      <c r="BM558" s="125"/>
    </row>
    <row r="559" spans="1:65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  <c r="AA559" s="125"/>
      <c r="AB559" s="125"/>
      <c r="AC559" s="125"/>
      <c r="AD559" s="125"/>
      <c r="AE559" s="125"/>
      <c r="AF559" s="125"/>
      <c r="AG559" s="125"/>
      <c r="AH559" s="125"/>
      <c r="AI559" s="125"/>
      <c r="AJ559" s="125"/>
      <c r="AK559" s="125"/>
      <c r="AL559" s="125"/>
      <c r="AM559" s="125"/>
      <c r="AN559" s="125"/>
      <c r="AO559" s="125"/>
      <c r="AP559" s="125"/>
      <c r="AQ559" s="125"/>
      <c r="AR559" s="125"/>
      <c r="AS559" s="125"/>
      <c r="AT559" s="125"/>
      <c r="AU559" s="125"/>
      <c r="AV559" s="125"/>
      <c r="AW559" s="125"/>
      <c r="AX559" s="125"/>
      <c r="AY559" s="125"/>
      <c r="AZ559" s="125"/>
      <c r="BA559" s="125"/>
      <c r="BB559" s="125"/>
      <c r="BC559" s="125"/>
      <c r="BD559" s="125"/>
      <c r="BE559" s="125"/>
      <c r="BF559" s="125"/>
      <c r="BG559" s="125"/>
      <c r="BH559" s="125"/>
      <c r="BI559" s="125"/>
      <c r="BJ559" s="125"/>
      <c r="BK559" s="125"/>
      <c r="BL559" s="125"/>
      <c r="BM559" s="125"/>
    </row>
    <row r="560" spans="1:65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  <c r="AA560" s="125"/>
      <c r="AB560" s="125"/>
      <c r="AC560" s="125"/>
      <c r="AD560" s="125"/>
      <c r="AE560" s="125"/>
      <c r="AF560" s="125"/>
      <c r="AG560" s="125"/>
      <c r="AH560" s="125"/>
      <c r="AI560" s="125"/>
      <c r="AJ560" s="125"/>
      <c r="AK560" s="125"/>
      <c r="AL560" s="125"/>
      <c r="AM560" s="125"/>
      <c r="AN560" s="125"/>
      <c r="AO560" s="125"/>
      <c r="AP560" s="125"/>
      <c r="AQ560" s="125"/>
      <c r="AR560" s="125"/>
      <c r="AS560" s="125"/>
      <c r="AT560" s="125"/>
      <c r="AU560" s="125"/>
      <c r="AV560" s="125"/>
      <c r="AW560" s="125"/>
      <c r="AX560" s="125"/>
      <c r="AY560" s="125"/>
      <c r="AZ560" s="125"/>
      <c r="BA560" s="125"/>
      <c r="BB560" s="125"/>
      <c r="BC560" s="125"/>
      <c r="BD560" s="125"/>
      <c r="BE560" s="125"/>
      <c r="BF560" s="125"/>
      <c r="BG560" s="125"/>
      <c r="BH560" s="125"/>
      <c r="BI560" s="125"/>
      <c r="BJ560" s="125"/>
      <c r="BK560" s="125"/>
      <c r="BL560" s="125"/>
      <c r="BM560" s="125"/>
    </row>
    <row r="561" spans="1:65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  <c r="AA561" s="125"/>
      <c r="AB561" s="125"/>
      <c r="AC561" s="125"/>
      <c r="AD561" s="125"/>
      <c r="AE561" s="125"/>
      <c r="AF561" s="125"/>
      <c r="AG561" s="125"/>
      <c r="AH561" s="125"/>
      <c r="AI561" s="125"/>
      <c r="AJ561" s="125"/>
      <c r="AK561" s="125"/>
      <c r="AL561" s="125"/>
      <c r="AM561" s="125"/>
      <c r="AN561" s="125"/>
      <c r="AO561" s="125"/>
      <c r="AP561" s="125"/>
      <c r="AQ561" s="125"/>
      <c r="AR561" s="125"/>
      <c r="AS561" s="125"/>
      <c r="AT561" s="125"/>
      <c r="AU561" s="125"/>
      <c r="AV561" s="125"/>
      <c r="AW561" s="125"/>
      <c r="AX561" s="125"/>
      <c r="AY561" s="125"/>
      <c r="AZ561" s="125"/>
      <c r="BA561" s="125"/>
      <c r="BB561" s="125"/>
      <c r="BC561" s="125"/>
      <c r="BD561" s="125"/>
      <c r="BE561" s="125"/>
      <c r="BF561" s="125"/>
      <c r="BG561" s="125"/>
      <c r="BH561" s="125"/>
      <c r="BI561" s="125"/>
      <c r="BJ561" s="125"/>
      <c r="BK561" s="125"/>
      <c r="BL561" s="125"/>
      <c r="BM561" s="125"/>
    </row>
    <row r="562" spans="1:65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  <c r="AA562" s="125"/>
      <c r="AB562" s="125"/>
      <c r="AC562" s="125"/>
      <c r="AD562" s="125"/>
      <c r="AE562" s="125"/>
      <c r="AF562" s="125"/>
      <c r="AG562" s="125"/>
      <c r="AH562" s="125"/>
      <c r="AI562" s="125"/>
      <c r="AJ562" s="125"/>
      <c r="AK562" s="125"/>
      <c r="AL562" s="125"/>
      <c r="AM562" s="125"/>
      <c r="AN562" s="125"/>
      <c r="AO562" s="125"/>
      <c r="AP562" s="125"/>
      <c r="AQ562" s="125"/>
      <c r="AR562" s="125"/>
      <c r="AS562" s="125"/>
      <c r="AT562" s="125"/>
      <c r="AU562" s="125"/>
      <c r="AV562" s="125"/>
      <c r="AW562" s="125"/>
      <c r="AX562" s="125"/>
      <c r="AY562" s="125"/>
      <c r="AZ562" s="125"/>
      <c r="BA562" s="125"/>
      <c r="BB562" s="125"/>
      <c r="BC562" s="125"/>
      <c r="BD562" s="125"/>
      <c r="BE562" s="125"/>
      <c r="BF562" s="125"/>
      <c r="BG562" s="125"/>
      <c r="BH562" s="125"/>
      <c r="BI562" s="125"/>
      <c r="BJ562" s="125"/>
      <c r="BK562" s="125"/>
      <c r="BL562" s="125"/>
      <c r="BM562" s="125"/>
    </row>
    <row r="563" spans="1:65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  <c r="AA563" s="125"/>
      <c r="AB563" s="125"/>
      <c r="AC563" s="125"/>
      <c r="AD563" s="125"/>
      <c r="AE563" s="125"/>
      <c r="AF563" s="125"/>
      <c r="AG563" s="125"/>
      <c r="AH563" s="125"/>
      <c r="AI563" s="125"/>
      <c r="AJ563" s="125"/>
      <c r="AK563" s="125"/>
      <c r="AL563" s="125"/>
      <c r="AM563" s="125"/>
      <c r="AN563" s="125"/>
      <c r="AO563" s="125"/>
      <c r="AP563" s="125"/>
      <c r="AQ563" s="125"/>
      <c r="AR563" s="125"/>
      <c r="AS563" s="125"/>
      <c r="AT563" s="125"/>
      <c r="AU563" s="125"/>
      <c r="AV563" s="125"/>
      <c r="AW563" s="125"/>
      <c r="AX563" s="125"/>
      <c r="AY563" s="125"/>
      <c r="AZ563" s="125"/>
      <c r="BA563" s="125"/>
      <c r="BB563" s="125"/>
      <c r="BC563" s="125"/>
      <c r="BD563" s="125"/>
      <c r="BE563" s="125"/>
      <c r="BF563" s="125"/>
      <c r="BG563" s="125"/>
      <c r="BH563" s="125"/>
      <c r="BI563" s="125"/>
      <c r="BJ563" s="125"/>
      <c r="BK563" s="125"/>
      <c r="BL563" s="125"/>
      <c r="BM563" s="125"/>
    </row>
    <row r="564" spans="1:65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  <c r="AA564" s="125"/>
      <c r="AB564" s="125"/>
      <c r="AC564" s="125"/>
      <c r="AD564" s="125"/>
      <c r="AE564" s="125"/>
      <c r="AF564" s="125"/>
      <c r="AG564" s="125"/>
      <c r="AH564" s="125"/>
      <c r="AI564" s="125"/>
      <c r="AJ564" s="125"/>
      <c r="AK564" s="125"/>
      <c r="AL564" s="125"/>
      <c r="AM564" s="125"/>
      <c r="AN564" s="125"/>
      <c r="AO564" s="125"/>
      <c r="AP564" s="125"/>
      <c r="AQ564" s="125"/>
      <c r="AR564" s="125"/>
      <c r="AS564" s="125"/>
      <c r="AT564" s="125"/>
      <c r="AU564" s="125"/>
      <c r="AV564" s="125"/>
      <c r="AW564" s="125"/>
      <c r="AX564" s="125"/>
      <c r="AY564" s="125"/>
      <c r="AZ564" s="125"/>
      <c r="BA564" s="125"/>
      <c r="BB564" s="125"/>
      <c r="BC564" s="125"/>
      <c r="BD564" s="125"/>
      <c r="BE564" s="125"/>
      <c r="BF564" s="125"/>
      <c r="BG564" s="125"/>
      <c r="BH564" s="125"/>
      <c r="BI564" s="125"/>
      <c r="BJ564" s="125"/>
      <c r="BK564" s="125"/>
      <c r="BL564" s="125"/>
      <c r="BM564" s="125"/>
    </row>
    <row r="565" spans="1:65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  <c r="AA565" s="125"/>
      <c r="AB565" s="125"/>
      <c r="AC565" s="125"/>
      <c r="AD565" s="125"/>
      <c r="AE565" s="125"/>
      <c r="AF565" s="125"/>
      <c r="AG565" s="125"/>
      <c r="AH565" s="125"/>
      <c r="AI565" s="125"/>
      <c r="AJ565" s="125"/>
      <c r="AK565" s="125"/>
      <c r="AL565" s="125"/>
      <c r="AM565" s="125"/>
      <c r="AN565" s="125"/>
      <c r="AO565" s="125"/>
      <c r="AP565" s="125"/>
      <c r="AQ565" s="125"/>
      <c r="AR565" s="125"/>
      <c r="AS565" s="125"/>
      <c r="AT565" s="125"/>
      <c r="AU565" s="125"/>
      <c r="AV565" s="125"/>
      <c r="AW565" s="125"/>
      <c r="AX565" s="125"/>
      <c r="AY565" s="125"/>
      <c r="AZ565" s="125"/>
      <c r="BA565" s="125"/>
      <c r="BB565" s="125"/>
      <c r="BC565" s="125"/>
      <c r="BD565" s="125"/>
      <c r="BE565" s="125"/>
      <c r="BF565" s="125"/>
      <c r="BG565" s="125"/>
      <c r="BH565" s="125"/>
      <c r="BI565" s="125"/>
      <c r="BJ565" s="125"/>
      <c r="BK565" s="125"/>
      <c r="BL565" s="125"/>
      <c r="BM565" s="125"/>
    </row>
    <row r="566" spans="1:65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  <c r="AA566" s="125"/>
      <c r="AB566" s="125"/>
      <c r="AC566" s="125"/>
      <c r="AD566" s="125"/>
      <c r="AE566" s="125"/>
      <c r="AF566" s="125"/>
      <c r="AG566" s="125"/>
      <c r="AH566" s="125"/>
      <c r="AI566" s="125"/>
      <c r="AJ566" s="125"/>
      <c r="AK566" s="125"/>
      <c r="AL566" s="125"/>
      <c r="AM566" s="125"/>
      <c r="AN566" s="125"/>
      <c r="AO566" s="125"/>
      <c r="AP566" s="125"/>
      <c r="AQ566" s="125"/>
      <c r="AR566" s="125"/>
      <c r="AS566" s="125"/>
      <c r="AT566" s="125"/>
      <c r="AU566" s="125"/>
      <c r="AV566" s="125"/>
      <c r="AW566" s="125"/>
      <c r="AX566" s="125"/>
      <c r="AY566" s="125"/>
      <c r="AZ566" s="125"/>
      <c r="BA566" s="125"/>
      <c r="BB566" s="125"/>
      <c r="BC566" s="125"/>
      <c r="BD566" s="125"/>
      <c r="BE566" s="125"/>
      <c r="BF566" s="125"/>
      <c r="BG566" s="125"/>
      <c r="BH566" s="125"/>
      <c r="BI566" s="125"/>
      <c r="BJ566" s="125"/>
      <c r="BK566" s="125"/>
      <c r="BL566" s="125"/>
      <c r="BM566" s="125"/>
    </row>
    <row r="567" spans="1:65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A567" s="125"/>
      <c r="AB567" s="125"/>
      <c r="AC567" s="125"/>
      <c r="AD567" s="125"/>
      <c r="AE567" s="125"/>
      <c r="AF567" s="125"/>
      <c r="AG567" s="125"/>
      <c r="AH567" s="125"/>
      <c r="AI567" s="125"/>
      <c r="AJ567" s="125"/>
      <c r="AK567" s="125"/>
      <c r="AL567" s="125"/>
      <c r="AM567" s="125"/>
      <c r="AN567" s="125"/>
      <c r="AO567" s="125"/>
      <c r="AP567" s="125"/>
      <c r="AQ567" s="125"/>
      <c r="AR567" s="125"/>
      <c r="AS567" s="125"/>
      <c r="AT567" s="125"/>
      <c r="AU567" s="125"/>
      <c r="AV567" s="125"/>
      <c r="AW567" s="125"/>
      <c r="AX567" s="125"/>
      <c r="AY567" s="125"/>
      <c r="AZ567" s="125"/>
      <c r="BA567" s="125"/>
      <c r="BB567" s="125"/>
      <c r="BC567" s="125"/>
      <c r="BD567" s="125"/>
      <c r="BE567" s="125"/>
      <c r="BF567" s="125"/>
      <c r="BG567" s="125"/>
      <c r="BH567" s="125"/>
      <c r="BI567" s="125"/>
      <c r="BJ567" s="125"/>
      <c r="BK567" s="125"/>
      <c r="BL567" s="125"/>
      <c r="BM567" s="125"/>
    </row>
    <row r="568" spans="1:65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125"/>
      <c r="AF568" s="125"/>
      <c r="AG568" s="125"/>
      <c r="AH568" s="125"/>
      <c r="AI568" s="125"/>
      <c r="AJ568" s="125"/>
      <c r="AK568" s="125"/>
      <c r="AL568" s="125"/>
      <c r="AM568" s="125"/>
      <c r="AN568" s="125"/>
      <c r="AO568" s="125"/>
      <c r="AP568" s="125"/>
      <c r="AQ568" s="125"/>
      <c r="AR568" s="125"/>
      <c r="AS568" s="125"/>
      <c r="AT568" s="125"/>
      <c r="AU568" s="125"/>
      <c r="AV568" s="125"/>
      <c r="AW568" s="125"/>
      <c r="AX568" s="125"/>
      <c r="AY568" s="125"/>
      <c r="AZ568" s="125"/>
      <c r="BA568" s="125"/>
      <c r="BB568" s="125"/>
      <c r="BC568" s="125"/>
      <c r="BD568" s="125"/>
      <c r="BE568" s="125"/>
      <c r="BF568" s="125"/>
      <c r="BG568" s="125"/>
      <c r="BH568" s="125"/>
      <c r="BI568" s="125"/>
      <c r="BJ568" s="125"/>
      <c r="BK568" s="125"/>
      <c r="BL568" s="125"/>
      <c r="BM568" s="125"/>
    </row>
    <row r="569" spans="1:65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  <c r="AA569" s="125"/>
      <c r="AB569" s="125"/>
      <c r="AC569" s="125"/>
      <c r="AD569" s="125"/>
      <c r="AE569" s="125"/>
      <c r="AF569" s="125"/>
      <c r="AG569" s="125"/>
      <c r="AH569" s="125"/>
      <c r="AI569" s="125"/>
      <c r="AJ569" s="125"/>
      <c r="AK569" s="125"/>
      <c r="AL569" s="125"/>
      <c r="AM569" s="125"/>
      <c r="AN569" s="125"/>
      <c r="AO569" s="125"/>
      <c r="AP569" s="125"/>
      <c r="AQ569" s="125"/>
      <c r="AR569" s="125"/>
      <c r="AS569" s="125"/>
      <c r="AT569" s="125"/>
      <c r="AU569" s="125"/>
      <c r="AV569" s="125"/>
      <c r="AW569" s="125"/>
      <c r="AX569" s="125"/>
      <c r="AY569" s="125"/>
      <c r="AZ569" s="125"/>
      <c r="BA569" s="125"/>
      <c r="BB569" s="125"/>
      <c r="BC569" s="125"/>
      <c r="BD569" s="125"/>
      <c r="BE569" s="125"/>
      <c r="BF569" s="125"/>
      <c r="BG569" s="125"/>
      <c r="BH569" s="125"/>
      <c r="BI569" s="125"/>
      <c r="BJ569" s="125"/>
      <c r="BK569" s="125"/>
      <c r="BL569" s="125"/>
      <c r="BM569" s="125"/>
    </row>
    <row r="570" spans="1:65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  <c r="AA570" s="125"/>
      <c r="AB570" s="125"/>
      <c r="AC570" s="125"/>
      <c r="AD570" s="125"/>
      <c r="AE570" s="125"/>
      <c r="AF570" s="125"/>
      <c r="AG570" s="125"/>
      <c r="AH570" s="125"/>
      <c r="AI570" s="125"/>
      <c r="AJ570" s="125"/>
      <c r="AK570" s="125"/>
      <c r="AL570" s="125"/>
      <c r="AM570" s="125"/>
      <c r="AN570" s="125"/>
      <c r="AO570" s="125"/>
      <c r="AP570" s="125"/>
      <c r="AQ570" s="125"/>
      <c r="AR570" s="125"/>
      <c r="AS570" s="125"/>
      <c r="AT570" s="125"/>
      <c r="AU570" s="125"/>
      <c r="AV570" s="125"/>
      <c r="AW570" s="125"/>
      <c r="AX570" s="125"/>
      <c r="AY570" s="125"/>
      <c r="AZ570" s="125"/>
      <c r="BA570" s="125"/>
      <c r="BB570" s="125"/>
      <c r="BC570" s="125"/>
      <c r="BD570" s="125"/>
      <c r="BE570" s="125"/>
      <c r="BF570" s="125"/>
      <c r="BG570" s="125"/>
      <c r="BH570" s="125"/>
      <c r="BI570" s="125"/>
      <c r="BJ570" s="125"/>
      <c r="BK570" s="125"/>
      <c r="BL570" s="125"/>
      <c r="BM570" s="125"/>
    </row>
    <row r="571" spans="1:65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  <c r="AA571" s="125"/>
      <c r="AB571" s="125"/>
      <c r="AC571" s="125"/>
      <c r="AD571" s="125"/>
      <c r="AE571" s="125"/>
      <c r="AF571" s="125"/>
      <c r="AG571" s="125"/>
      <c r="AH571" s="125"/>
      <c r="AI571" s="125"/>
      <c r="AJ571" s="125"/>
      <c r="AK571" s="125"/>
      <c r="AL571" s="125"/>
      <c r="AM571" s="125"/>
      <c r="AN571" s="125"/>
      <c r="AO571" s="125"/>
      <c r="AP571" s="125"/>
      <c r="AQ571" s="125"/>
      <c r="AR571" s="125"/>
      <c r="AS571" s="125"/>
      <c r="AT571" s="125"/>
      <c r="AU571" s="125"/>
      <c r="AV571" s="125"/>
      <c r="AW571" s="125"/>
      <c r="AX571" s="125"/>
      <c r="AY571" s="125"/>
      <c r="AZ571" s="125"/>
      <c r="BA571" s="125"/>
      <c r="BB571" s="125"/>
      <c r="BC571" s="125"/>
      <c r="BD571" s="125"/>
      <c r="BE571" s="125"/>
      <c r="BF571" s="125"/>
      <c r="BG571" s="125"/>
      <c r="BH571" s="125"/>
      <c r="BI571" s="125"/>
      <c r="BJ571" s="125"/>
      <c r="BK571" s="125"/>
      <c r="BL571" s="125"/>
      <c r="BM571" s="1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showGridLines="0" topLeftCell="A4" zoomScaleNormal="100" workbookViewId="0">
      <pane xSplit="2" ySplit="1" topLeftCell="T19" activePane="bottomRight" state="frozen"/>
      <selection activeCell="A4" sqref="A4"/>
      <selection pane="topRight" activeCell="B4" sqref="B4"/>
      <selection pane="bottomLeft" activeCell="A6" sqref="A6"/>
      <selection pane="bottomRight" activeCell="AF24" sqref="AF24"/>
    </sheetView>
  </sheetViews>
  <sheetFormatPr baseColWidth="10" defaultColWidth="9.7109375" defaultRowHeight="12.75"/>
  <cols>
    <col min="1" max="1" width="2.5703125" style="2" customWidth="1"/>
    <col min="2" max="2" width="28.85546875" style="2" customWidth="1"/>
    <col min="3" max="7" width="15.7109375" style="2" customWidth="1"/>
    <col min="8" max="8" width="12.42578125" style="2" customWidth="1"/>
    <col min="9" max="9" width="15.42578125" style="2" customWidth="1"/>
    <col min="10" max="10" width="12.5703125" style="5" customWidth="1"/>
    <col min="11" max="11" width="12.28515625" style="2" customWidth="1"/>
    <col min="12" max="12" width="15.5703125" style="2" customWidth="1"/>
    <col min="13" max="13" width="12" style="5" customWidth="1"/>
    <col min="14" max="14" width="17.7109375" style="6" customWidth="1"/>
    <col min="15" max="15" width="18" style="2" customWidth="1"/>
    <col min="16" max="16" width="16.140625" style="2" customWidth="1"/>
    <col min="17" max="17" width="14.140625" style="2" customWidth="1"/>
    <col min="18" max="18" width="15.5703125" style="2" customWidth="1"/>
    <col min="19" max="19" width="16.140625" style="2" customWidth="1"/>
    <col min="20" max="20" width="15" style="2" customWidth="1"/>
    <col min="21" max="21" width="14" style="2" customWidth="1"/>
    <col min="22" max="22" width="12.85546875" style="2" customWidth="1"/>
    <col min="23" max="23" width="14.42578125" style="2" customWidth="1"/>
    <col min="24" max="24" width="16.85546875" style="2" customWidth="1"/>
    <col min="25" max="25" width="14.140625" style="5" customWidth="1"/>
    <col min="26" max="26" width="18.42578125" style="2" bestFit="1" customWidth="1"/>
    <col min="27" max="27" width="3.7109375" style="1" customWidth="1"/>
    <col min="28" max="30" width="18.42578125" style="2" customWidth="1"/>
    <col min="31" max="31" width="20.140625" style="2" customWidth="1"/>
    <col min="32" max="32" width="16.140625" style="2" bestFit="1" customWidth="1"/>
    <col min="33" max="16384" width="9.7109375" style="2"/>
  </cols>
  <sheetData>
    <row r="1" spans="1:32" ht="33" customHeigh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26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8.75" thickBot="1">
      <c r="C3" s="467" t="s">
        <v>100</v>
      </c>
      <c r="D3" s="467"/>
      <c r="E3" s="467"/>
      <c r="F3" s="467"/>
      <c r="G3" s="467"/>
      <c r="H3" s="466" t="s">
        <v>60</v>
      </c>
      <c r="I3" s="466"/>
      <c r="J3" s="466"/>
      <c r="K3" s="466"/>
      <c r="L3" s="466"/>
      <c r="M3" s="466"/>
      <c r="N3" s="466"/>
      <c r="O3" s="466" t="s">
        <v>87</v>
      </c>
      <c r="P3" s="466"/>
      <c r="Q3" s="466"/>
      <c r="R3" s="466"/>
      <c r="S3" s="466"/>
      <c r="T3" s="466"/>
      <c r="U3" s="466"/>
      <c r="V3" s="466"/>
      <c r="W3" s="10"/>
      <c r="X3" s="466"/>
      <c r="Y3" s="466"/>
      <c r="Z3" s="351" t="s">
        <v>87</v>
      </c>
      <c r="AB3" s="467" t="s">
        <v>115</v>
      </c>
      <c r="AC3" s="467"/>
      <c r="AD3" s="467"/>
      <c r="AE3" s="467"/>
      <c r="AF3" s="467"/>
    </row>
    <row r="4" spans="1:32" ht="64.5" thickBot="1">
      <c r="B4" s="296" t="s">
        <v>0</v>
      </c>
      <c r="C4" s="296" t="s">
        <v>290</v>
      </c>
      <c r="D4" s="296" t="s">
        <v>287</v>
      </c>
      <c r="E4" s="360" t="s">
        <v>113</v>
      </c>
      <c r="F4" s="361" t="s">
        <v>114</v>
      </c>
      <c r="G4" s="362" t="s">
        <v>77</v>
      </c>
      <c r="H4" s="296" t="s">
        <v>223</v>
      </c>
      <c r="I4" s="360" t="s">
        <v>73</v>
      </c>
      <c r="J4" s="363">
        <v>0.85</v>
      </c>
      <c r="K4" s="296" t="s">
        <v>58</v>
      </c>
      <c r="L4" s="360" t="s">
        <v>74</v>
      </c>
      <c r="M4" s="363">
        <v>0.15</v>
      </c>
      <c r="N4" s="364" t="s">
        <v>75</v>
      </c>
      <c r="O4" s="255" t="s">
        <v>355</v>
      </c>
      <c r="P4" s="255" t="s">
        <v>356</v>
      </c>
      <c r="Q4" s="255" t="s">
        <v>357</v>
      </c>
      <c r="R4" s="296" t="s">
        <v>358</v>
      </c>
      <c r="S4" s="354" t="s">
        <v>413</v>
      </c>
      <c r="T4" s="354" t="s">
        <v>414</v>
      </c>
      <c r="U4" s="296" t="s">
        <v>415</v>
      </c>
      <c r="V4" s="255" t="s">
        <v>416</v>
      </c>
      <c r="W4" s="357" t="s">
        <v>417</v>
      </c>
      <c r="X4" s="354" t="s">
        <v>418</v>
      </c>
      <c r="Y4" s="296" t="s">
        <v>89</v>
      </c>
      <c r="Z4" s="365" t="s">
        <v>76</v>
      </c>
      <c r="AB4" s="366" t="s">
        <v>90</v>
      </c>
      <c r="AC4" s="366" t="s">
        <v>88</v>
      </c>
      <c r="AD4" s="366" t="s">
        <v>89</v>
      </c>
      <c r="AE4" s="366" t="s">
        <v>121</v>
      </c>
      <c r="AF4" s="366" t="s">
        <v>78</v>
      </c>
    </row>
    <row r="5" spans="1:32" s="3" customFormat="1" ht="22.5">
      <c r="B5" s="356"/>
      <c r="C5" s="367" t="s">
        <v>155</v>
      </c>
      <c r="D5" s="358" t="s">
        <v>156</v>
      </c>
      <c r="E5" s="358" t="s">
        <v>54</v>
      </c>
      <c r="F5" s="358" t="s">
        <v>55</v>
      </c>
      <c r="G5" s="368" t="s">
        <v>68</v>
      </c>
      <c r="H5" s="356" t="s">
        <v>57</v>
      </c>
      <c r="I5" s="358" t="s">
        <v>66</v>
      </c>
      <c r="J5" s="369" t="s">
        <v>69</v>
      </c>
      <c r="K5" s="355" t="s">
        <v>59</v>
      </c>
      <c r="L5" s="358" t="s">
        <v>70</v>
      </c>
      <c r="M5" s="369" t="s">
        <v>71</v>
      </c>
      <c r="N5" s="370" t="s">
        <v>61</v>
      </c>
      <c r="O5" s="355" t="s">
        <v>419</v>
      </c>
      <c r="P5" s="355" t="s">
        <v>420</v>
      </c>
      <c r="Q5" s="355" t="s">
        <v>421</v>
      </c>
      <c r="R5" s="355" t="s">
        <v>422</v>
      </c>
      <c r="S5" s="356" t="s">
        <v>423</v>
      </c>
      <c r="T5" s="356" t="s">
        <v>359</v>
      </c>
      <c r="U5" s="355" t="s">
        <v>424</v>
      </c>
      <c r="V5" s="355" t="s">
        <v>425</v>
      </c>
      <c r="W5" s="355" t="s">
        <v>360</v>
      </c>
      <c r="X5" s="355" t="s">
        <v>426</v>
      </c>
      <c r="Y5" s="358" t="s">
        <v>427</v>
      </c>
      <c r="Z5" s="359" t="s">
        <v>428</v>
      </c>
      <c r="AA5" s="371"/>
      <c r="AB5" s="355">
        <f>+AE5*0.5</f>
        <v>428748290.78999978</v>
      </c>
      <c r="AC5" s="355">
        <f>+AE5*0.25</f>
        <v>214374145.39499989</v>
      </c>
      <c r="AD5" s="355">
        <f>+AE5*0.25</f>
        <v>214374145.39499989</v>
      </c>
      <c r="AE5" s="355">
        <f>+'PART PEF2022 '!F10</f>
        <v>857496581.57999957</v>
      </c>
    </row>
    <row r="6" spans="1:32" s="4" customFormat="1" ht="23.25" customHeight="1" thickBot="1">
      <c r="B6" s="372"/>
      <c r="C6" s="373"/>
      <c r="D6" s="373"/>
      <c r="E6" s="373"/>
      <c r="F6" s="373"/>
      <c r="G6" s="374"/>
      <c r="H6" s="372"/>
      <c r="I6" s="373"/>
      <c r="J6" s="375"/>
      <c r="K6" s="373"/>
      <c r="L6" s="373"/>
      <c r="M6" s="375"/>
      <c r="N6" s="376"/>
      <c r="O6" s="377"/>
      <c r="P6" s="377"/>
      <c r="Q6" s="377"/>
      <c r="R6" s="377"/>
      <c r="S6" s="378"/>
      <c r="T6" s="378"/>
      <c r="U6" s="377"/>
      <c r="V6" s="377"/>
      <c r="W6" s="377"/>
      <c r="X6" s="379"/>
      <c r="Y6" s="1"/>
      <c r="Z6" s="380"/>
      <c r="AA6" s="373"/>
      <c r="AB6" s="355" t="s">
        <v>101</v>
      </c>
      <c r="AC6" s="355" t="s">
        <v>102</v>
      </c>
      <c r="AD6" s="355" t="s">
        <v>65</v>
      </c>
      <c r="AE6" s="381" t="s">
        <v>103</v>
      </c>
      <c r="AF6" s="381" t="s">
        <v>63</v>
      </c>
    </row>
    <row r="7" spans="1:32" ht="13.5" thickTop="1">
      <c r="A7" s="21" t="s">
        <v>361</v>
      </c>
      <c r="B7" s="299" t="s">
        <v>1</v>
      </c>
      <c r="C7" s="382">
        <v>558823</v>
      </c>
      <c r="D7" s="382">
        <v>145672.85</v>
      </c>
      <c r="E7" s="383">
        <f t="shared" ref="E7:E58" si="0">+D7/C7</f>
        <v>0.26067797853703228</v>
      </c>
      <c r="F7" s="384">
        <f>+E7*D7</f>
        <v>37973.704065728321</v>
      </c>
      <c r="G7" s="391">
        <f t="shared" ref="G7:G57" si="1">+F7/F$58</f>
        <v>2.3846074066165529E-5</v>
      </c>
      <c r="H7" s="385">
        <v>2974</v>
      </c>
      <c r="I7" s="386">
        <f t="shared" ref="I7:I57" si="2">+H7/$H$58</f>
        <v>5.141377508841821E-4</v>
      </c>
      <c r="J7" s="386">
        <f>+I7*J$4</f>
        <v>4.3701708825155477E-4</v>
      </c>
      <c r="K7" s="382">
        <v>46.9</v>
      </c>
      <c r="L7" s="430">
        <f t="shared" ref="L7:L58" si="3">+K7/$K$58</f>
        <v>7.3102605507790314E-4</v>
      </c>
      <c r="M7" s="387">
        <f>+L7*M$4</f>
        <v>1.0965390826168547E-4</v>
      </c>
      <c r="N7" s="391">
        <f>+M7+J7</f>
        <v>5.4667099651324028E-4</v>
      </c>
      <c r="O7" s="388">
        <v>296</v>
      </c>
      <c r="P7" s="388">
        <v>291</v>
      </c>
      <c r="Q7" s="389">
        <v>1.7570912812999999</v>
      </c>
      <c r="R7" s="390">
        <f>+P7/P$58</f>
        <v>2.7055597858981759E-4</v>
      </c>
      <c r="S7" s="389">
        <f t="shared" ref="S7:S57" si="4">+Q7*R7</f>
        <v>4.7539155108375792E-4</v>
      </c>
      <c r="T7" s="389">
        <f>+S7/S$58</f>
        <v>2.4656536212427173E-4</v>
      </c>
      <c r="U7" s="388">
        <f>+AD$5*0.85*T7</f>
        <v>44928.652970989511</v>
      </c>
      <c r="V7" s="390">
        <f t="shared" ref="V7:V57" si="5">+O7/P7</f>
        <v>1.0171821305841924</v>
      </c>
      <c r="W7" s="390">
        <f>+V7/V$58</f>
        <v>1.351657209931304E-2</v>
      </c>
      <c r="X7" s="388">
        <f>AD$5*0.15*W7</f>
        <v>434640.53886901983</v>
      </c>
      <c r="Y7" s="382">
        <f t="shared" ref="Y7:Y57" si="6">+X7+U7</f>
        <v>479569.19184000936</v>
      </c>
      <c r="Z7" s="391">
        <f>+Y7/Y$58</f>
        <v>2.2370663727025869E-3</v>
      </c>
      <c r="AB7" s="392">
        <f t="shared" ref="AB7:AB57" si="7">+G7*AB$5</f>
        <v>10223.963497920211</v>
      </c>
      <c r="AC7" s="393">
        <f t="shared" ref="AC7:AC57" si="8">+N7*AC$5</f>
        <v>117192.12768975885</v>
      </c>
      <c r="AD7" s="393">
        <f>+Z7*AD$5</f>
        <v>479569.19184000936</v>
      </c>
      <c r="AE7" s="393">
        <f>SUM(AB7:AD7)</f>
        <v>606985.28302768839</v>
      </c>
      <c r="AF7" s="427">
        <f>+AE7/AE$58</f>
        <v>7.0785737933703942E-4</v>
      </c>
    </row>
    <row r="8" spans="1:32">
      <c r="A8" s="21" t="s">
        <v>362</v>
      </c>
      <c r="B8" s="304" t="s">
        <v>2</v>
      </c>
      <c r="C8" s="394">
        <v>2588435</v>
      </c>
      <c r="D8" s="394">
        <v>768052</v>
      </c>
      <c r="E8" s="395">
        <f t="shared" si="0"/>
        <v>0.2967244686461124</v>
      </c>
      <c r="F8" s="396">
        <f t="shared" ref="F8:F57" si="9">+E8*D8</f>
        <v>227899.82159258393</v>
      </c>
      <c r="G8" s="403">
        <f t="shared" si="1"/>
        <v>1.4311261329566678E-4</v>
      </c>
      <c r="H8" s="397">
        <v>3382</v>
      </c>
      <c r="I8" s="398">
        <f t="shared" si="2"/>
        <v>5.8467177992276519E-4</v>
      </c>
      <c r="J8" s="398">
        <f t="shared" ref="J8:J57" si="10">+I8*J$4</f>
        <v>4.9697101293435045E-4</v>
      </c>
      <c r="K8" s="394">
        <v>980.9</v>
      </c>
      <c r="L8" s="431">
        <f t="shared" si="3"/>
        <v>1.528919951867623E-2</v>
      </c>
      <c r="M8" s="399">
        <f t="shared" ref="M8:M57" si="11">+L8*M$4</f>
        <v>2.2933799278014345E-3</v>
      </c>
      <c r="N8" s="403">
        <f t="shared" ref="N8:N57" si="12">+M8+J8</f>
        <v>2.7903509407357849E-3</v>
      </c>
      <c r="O8" s="400">
        <v>250</v>
      </c>
      <c r="P8" s="400">
        <v>278</v>
      </c>
      <c r="Q8" s="401">
        <v>1.7189329948000001</v>
      </c>
      <c r="R8" s="402">
        <f t="shared" ref="R8:R57" si="13">+P8/P$58</f>
        <v>2.5846928538821062E-4</v>
      </c>
      <c r="S8" s="401">
        <f t="shared" si="4"/>
        <v>4.4429138279617278E-4</v>
      </c>
      <c r="T8" s="401">
        <f t="shared" ref="T8:T57" si="14">+S8/S$58</f>
        <v>2.3043502863712235E-4</v>
      </c>
      <c r="U8" s="400">
        <f t="shared" ref="U8:U57" si="15">+AD$5*0.85*T8</f>
        <v>41989.415483182114</v>
      </c>
      <c r="V8" s="402">
        <f t="shared" si="5"/>
        <v>0.89928057553956831</v>
      </c>
      <c r="W8" s="402">
        <f t="shared" ref="W8:W57" si="16">+V8/V$58</f>
        <v>1.1949866568941082E-2</v>
      </c>
      <c r="X8" s="400">
        <f t="shared" ref="X8:X57" si="17">AD$5*0.15*W8</f>
        <v>384261.36499515356</v>
      </c>
      <c r="Y8" s="394">
        <f t="shared" si="6"/>
        <v>426250.78047833568</v>
      </c>
      <c r="Z8" s="403">
        <f t="shared" ref="Z8:Z57" si="18">+Y8/Y$58</f>
        <v>1.9883497596827164E-3</v>
      </c>
      <c r="AB8" s="404">
        <f t="shared" si="7"/>
        <v>61359.288341007334</v>
      </c>
      <c r="AC8" s="405">
        <f t="shared" si="8"/>
        <v>598179.09827236785</v>
      </c>
      <c r="AD8" s="405">
        <f t="shared" ref="AD8:AD57" si="19">+Z8*AD$5</f>
        <v>426250.78047833574</v>
      </c>
      <c r="AE8" s="405">
        <f t="shared" ref="AE8:AE57" si="20">SUM(AB8:AD8)</f>
        <v>1085789.167091711</v>
      </c>
      <c r="AF8" s="428">
        <f t="shared" ref="AF8:AF57" si="21">+AE8/AE$58</f>
        <v>1.2662314817524585E-3</v>
      </c>
    </row>
    <row r="9" spans="1:32">
      <c r="A9" s="21" t="s">
        <v>363</v>
      </c>
      <c r="B9" s="304" t="s">
        <v>216</v>
      </c>
      <c r="C9" s="394">
        <v>1115974</v>
      </c>
      <c r="D9" s="394">
        <v>272877</v>
      </c>
      <c r="E9" s="395">
        <f t="shared" si="0"/>
        <v>0.24451913754263091</v>
      </c>
      <c r="F9" s="396">
        <f t="shared" si="9"/>
        <v>66723.648695220501</v>
      </c>
      <c r="G9" s="403">
        <f t="shared" si="1"/>
        <v>4.1899970200352918E-5</v>
      </c>
      <c r="H9" s="397">
        <v>1407</v>
      </c>
      <c r="I9" s="398">
        <f t="shared" si="2"/>
        <v>2.4323867366981983E-4</v>
      </c>
      <c r="J9" s="398">
        <f t="shared" si="10"/>
        <v>2.0675287261934686E-4</v>
      </c>
      <c r="K9" s="394">
        <v>694.5</v>
      </c>
      <c r="L9" s="431">
        <f t="shared" si="3"/>
        <v>1.0825108640759142E-2</v>
      </c>
      <c r="M9" s="399">
        <f t="shared" si="11"/>
        <v>1.6237662961138713E-3</v>
      </c>
      <c r="N9" s="403">
        <f t="shared" si="12"/>
        <v>1.8305191687332182E-3</v>
      </c>
      <c r="O9" s="400">
        <v>366</v>
      </c>
      <c r="P9" s="400">
        <v>167</v>
      </c>
      <c r="Q9" s="401">
        <v>1.7050555638</v>
      </c>
      <c r="R9" s="402">
        <f t="shared" si="13"/>
        <v>1.5526752035910496E-4</v>
      </c>
      <c r="S9" s="401">
        <f t="shared" si="4"/>
        <v>2.6473974946572169E-4</v>
      </c>
      <c r="T9" s="401">
        <f t="shared" si="14"/>
        <v>1.3730923918798022E-4</v>
      </c>
      <c r="U9" s="400">
        <f t="shared" si="15"/>
        <v>25020.218184896756</v>
      </c>
      <c r="V9" s="402">
        <f t="shared" si="5"/>
        <v>2.191616766467066</v>
      </c>
      <c r="W9" s="402">
        <f t="shared" si="16"/>
        <v>2.9122755057643529E-2</v>
      </c>
      <c r="X9" s="400">
        <f t="shared" si="17"/>
        <v>936474.85905453633</v>
      </c>
      <c r="Y9" s="394">
        <f t="shared" si="6"/>
        <v>961495.07723943307</v>
      </c>
      <c r="Z9" s="403">
        <f t="shared" si="18"/>
        <v>4.485126111956313E-3</v>
      </c>
      <c r="AB9" s="404">
        <f t="shared" si="7"/>
        <v>17964.540607553237</v>
      </c>
      <c r="AC9" s="405">
        <f t="shared" si="8"/>
        <v>392415.98242634925</v>
      </c>
      <c r="AD9" s="405">
        <f t="shared" si="19"/>
        <v>961495.07723943319</v>
      </c>
      <c r="AE9" s="405">
        <f t="shared" si="20"/>
        <v>1371875.6002733358</v>
      </c>
      <c r="AF9" s="428">
        <f t="shared" si="21"/>
        <v>1.5998613052725591E-3</v>
      </c>
    </row>
    <row r="10" spans="1:32" ht="13.5" customHeight="1">
      <c r="A10" s="21" t="s">
        <v>364</v>
      </c>
      <c r="B10" s="304" t="s">
        <v>4</v>
      </c>
      <c r="C10" s="394">
        <v>37146815</v>
      </c>
      <c r="D10" s="394">
        <v>23142962</v>
      </c>
      <c r="E10" s="395">
        <f t="shared" si="0"/>
        <v>0.62301335928800361</v>
      </c>
      <c r="F10" s="396">
        <f t="shared" si="9"/>
        <v>14418374.499494614</v>
      </c>
      <c r="G10" s="403">
        <f t="shared" si="1"/>
        <v>9.0542030251656077E-3</v>
      </c>
      <c r="H10" s="397">
        <v>35289</v>
      </c>
      <c r="I10" s="398">
        <f t="shared" si="2"/>
        <v>6.1006748792709828E-3</v>
      </c>
      <c r="J10" s="398">
        <f t="shared" si="10"/>
        <v>5.1855736473803348E-3</v>
      </c>
      <c r="K10" s="394">
        <v>190.5</v>
      </c>
      <c r="L10" s="431">
        <f t="shared" si="3"/>
        <v>2.9693062578324213E-3</v>
      </c>
      <c r="M10" s="399">
        <f t="shared" si="11"/>
        <v>4.4539593867486317E-4</v>
      </c>
      <c r="N10" s="403">
        <f t="shared" si="12"/>
        <v>5.6309695860551979E-3</v>
      </c>
      <c r="O10" s="400">
        <v>6372</v>
      </c>
      <c r="P10" s="400">
        <v>6876</v>
      </c>
      <c r="Q10" s="401">
        <v>1.5964581414000001</v>
      </c>
      <c r="R10" s="402">
        <f t="shared" si="13"/>
        <v>6.3929309580191959E-3</v>
      </c>
      <c r="S10" s="401">
        <f t="shared" si="4"/>
        <v>1.0206046675337848E-2</v>
      </c>
      <c r="T10" s="401">
        <f t="shared" si="14"/>
        <v>5.2934419819306551E-3</v>
      </c>
      <c r="U10" s="400">
        <f t="shared" si="15"/>
        <v>964560.53591323877</v>
      </c>
      <c r="V10" s="402">
        <f t="shared" si="5"/>
        <v>0.92670157068062831</v>
      </c>
      <c r="W10" s="402">
        <f t="shared" si="16"/>
        <v>1.2314243652174133E-2</v>
      </c>
      <c r="X10" s="400">
        <f t="shared" si="17"/>
        <v>395978.31886809482</v>
      </c>
      <c r="Y10" s="394">
        <f t="shared" si="6"/>
        <v>1360538.8547813336</v>
      </c>
      <c r="Z10" s="403">
        <f t="shared" si="18"/>
        <v>6.3465622324671775E-3</v>
      </c>
      <c r="AB10" s="404">
        <f t="shared" si="7"/>
        <v>3881974.0715053999</v>
      </c>
      <c r="AC10" s="405">
        <f t="shared" si="8"/>
        <v>1207134.2927558194</v>
      </c>
      <c r="AD10" s="405">
        <f t="shared" si="19"/>
        <v>1360538.8547813338</v>
      </c>
      <c r="AE10" s="405">
        <f t="shared" si="20"/>
        <v>6449647.2190425526</v>
      </c>
      <c r="AF10" s="428">
        <f t="shared" si="21"/>
        <v>7.5214844672133966E-3</v>
      </c>
    </row>
    <row r="11" spans="1:32">
      <c r="A11" s="21" t="s">
        <v>365</v>
      </c>
      <c r="B11" s="304" t="s">
        <v>334</v>
      </c>
      <c r="C11" s="394">
        <v>10240869</v>
      </c>
      <c r="D11" s="394">
        <v>2531264</v>
      </c>
      <c r="E11" s="395">
        <f t="shared" si="0"/>
        <v>0.24717277410735358</v>
      </c>
      <c r="F11" s="396">
        <f t="shared" si="9"/>
        <v>625659.5448780763</v>
      </c>
      <c r="G11" s="403">
        <f t="shared" si="1"/>
        <v>3.9289092845780761E-4</v>
      </c>
      <c r="H11" s="397">
        <v>18030</v>
      </c>
      <c r="I11" s="398">
        <f t="shared" si="2"/>
        <v>3.1169817244256232E-3</v>
      </c>
      <c r="J11" s="398">
        <f t="shared" si="10"/>
        <v>2.6494344657617798E-3</v>
      </c>
      <c r="K11" s="394">
        <v>4539.2</v>
      </c>
      <c r="L11" s="431">
        <f t="shared" si="3"/>
        <v>7.0752099556708276E-2</v>
      </c>
      <c r="M11" s="399">
        <f t="shared" si="11"/>
        <v>1.0612814933506241E-2</v>
      </c>
      <c r="N11" s="403">
        <f t="shared" si="12"/>
        <v>1.3262249399268022E-2</v>
      </c>
      <c r="O11" s="400">
        <v>7349</v>
      </c>
      <c r="P11" s="400">
        <v>5491</v>
      </c>
      <c r="Q11" s="401">
        <v>1.7933312159000001</v>
      </c>
      <c r="R11" s="402">
        <f t="shared" si="13"/>
        <v>5.1052332592326066E-3</v>
      </c>
      <c r="S11" s="401">
        <f t="shared" si="4"/>
        <v>9.1553741682327307E-3</v>
      </c>
      <c r="T11" s="401">
        <f t="shared" si="14"/>
        <v>4.7485028752136602E-3</v>
      </c>
      <c r="U11" s="400">
        <f t="shared" si="15"/>
        <v>865262.80891268386</v>
      </c>
      <c r="V11" s="402">
        <f t="shared" si="5"/>
        <v>1.3383718812602441</v>
      </c>
      <c r="W11" s="402">
        <f t="shared" si="16"/>
        <v>1.7784622325559021E-2</v>
      </c>
      <c r="X11" s="400">
        <f t="shared" si="17"/>
        <v>571884.48183218262</v>
      </c>
      <c r="Y11" s="394">
        <f t="shared" si="6"/>
        <v>1437147.2907448665</v>
      </c>
      <c r="Z11" s="403">
        <f t="shared" si="18"/>
        <v>6.7039207927654648E-3</v>
      </c>
      <c r="AB11" s="404">
        <f t="shared" si="7"/>
        <v>168451.3140431811</v>
      </c>
      <c r="AC11" s="405">
        <f t="shared" si="8"/>
        <v>2843083.3809834328</v>
      </c>
      <c r="AD11" s="405">
        <f t="shared" si="19"/>
        <v>1437147.2907448667</v>
      </c>
      <c r="AE11" s="405">
        <f t="shared" si="20"/>
        <v>4448681.9857714809</v>
      </c>
      <c r="AF11" s="428">
        <f t="shared" si="21"/>
        <v>5.1879880122372747E-3</v>
      </c>
    </row>
    <row r="12" spans="1:32">
      <c r="A12" s="21" t="s">
        <v>366</v>
      </c>
      <c r="B12" s="304" t="s">
        <v>6</v>
      </c>
      <c r="C12" s="394">
        <v>679461530</v>
      </c>
      <c r="D12" s="394">
        <v>299493654.98000002</v>
      </c>
      <c r="E12" s="395">
        <f t="shared" si="0"/>
        <v>0.44078088568163676</v>
      </c>
      <c r="F12" s="396">
        <f t="shared" si="9"/>
        <v>132011078.49811494</v>
      </c>
      <c r="G12" s="403">
        <f t="shared" si="1"/>
        <v>8.2898048343445538E-2</v>
      </c>
      <c r="H12" s="397">
        <v>656464</v>
      </c>
      <c r="I12" s="398">
        <f t="shared" si="2"/>
        <v>0.11348786970290306</v>
      </c>
      <c r="J12" s="398">
        <f t="shared" si="10"/>
        <v>9.6464689247467594E-2</v>
      </c>
      <c r="K12" s="394">
        <v>224</v>
      </c>
      <c r="L12" s="431">
        <f t="shared" si="3"/>
        <v>3.4914677257452094E-3</v>
      </c>
      <c r="M12" s="399">
        <f t="shared" si="11"/>
        <v>5.2372015886178135E-4</v>
      </c>
      <c r="N12" s="403">
        <f t="shared" si="12"/>
        <v>9.6988409406329371E-2</v>
      </c>
      <c r="O12" s="400">
        <v>77936</v>
      </c>
      <c r="P12" s="400">
        <v>87455</v>
      </c>
      <c r="Q12" s="401">
        <v>1.8323297204</v>
      </c>
      <c r="R12" s="402">
        <f t="shared" si="13"/>
        <v>8.1310904149733673E-2</v>
      </c>
      <c r="S12" s="401">
        <f t="shared" si="4"/>
        <v>0.14898838626615271</v>
      </c>
      <c r="T12" s="401">
        <f t="shared" si="14"/>
        <v>7.7273934146028844E-2</v>
      </c>
      <c r="U12" s="400">
        <f t="shared" si="15"/>
        <v>14080703.554784767</v>
      </c>
      <c r="V12" s="402">
        <f t="shared" si="5"/>
        <v>0.89115545137499286</v>
      </c>
      <c r="W12" s="402">
        <f t="shared" si="16"/>
        <v>1.1841897874560577E-2</v>
      </c>
      <c r="X12" s="400">
        <f t="shared" si="17"/>
        <v>380789.51050706836</v>
      </c>
      <c r="Y12" s="394">
        <f t="shared" si="6"/>
        <v>14461493.065291835</v>
      </c>
      <c r="Z12" s="403">
        <f t="shared" si="18"/>
        <v>6.7459128705308596E-2</v>
      </c>
      <c r="AB12" s="404">
        <f t="shared" si="7"/>
        <v>35542396.537079044</v>
      </c>
      <c r="AC12" s="405">
        <f t="shared" si="8"/>
        <v>20791807.379702229</v>
      </c>
      <c r="AD12" s="405">
        <f t="shared" si="19"/>
        <v>14461493.065291835</v>
      </c>
      <c r="AE12" s="405">
        <f t="shared" si="20"/>
        <v>70795696.982073113</v>
      </c>
      <c r="AF12" s="428">
        <f t="shared" si="21"/>
        <v>8.2560908699632257E-2</v>
      </c>
    </row>
    <row r="13" spans="1:32">
      <c r="A13" s="21" t="s">
        <v>367</v>
      </c>
      <c r="B13" s="304" t="s">
        <v>7</v>
      </c>
      <c r="C13" s="394">
        <v>1835394</v>
      </c>
      <c r="D13" s="394">
        <v>788778.4</v>
      </c>
      <c r="E13" s="395">
        <f t="shared" si="0"/>
        <v>0.42975971371814448</v>
      </c>
      <c r="F13" s="396">
        <f t="shared" si="9"/>
        <v>338985.17937105609</v>
      </c>
      <c r="G13" s="403">
        <f t="shared" si="1"/>
        <v>2.1287008716934795E-4</v>
      </c>
      <c r="H13" s="397">
        <v>14992</v>
      </c>
      <c r="I13" s="398">
        <f t="shared" si="2"/>
        <v>2.5917798121236242E-3</v>
      </c>
      <c r="J13" s="398">
        <f t="shared" si="10"/>
        <v>2.2030128403050806E-3</v>
      </c>
      <c r="K13" s="394">
        <v>2688.6</v>
      </c>
      <c r="L13" s="431">
        <f t="shared" si="3"/>
        <v>4.1906964854636471E-2</v>
      </c>
      <c r="M13" s="399">
        <f t="shared" si="11"/>
        <v>6.2860447281954702E-3</v>
      </c>
      <c r="N13" s="403">
        <f t="shared" si="12"/>
        <v>8.48905756850055E-3</v>
      </c>
      <c r="O13" s="400">
        <v>10274</v>
      </c>
      <c r="P13" s="400">
        <v>7471</v>
      </c>
      <c r="Q13" s="401">
        <v>2.3084826450000002</v>
      </c>
      <c r="R13" s="402">
        <f t="shared" si="13"/>
        <v>6.9461296084004373E-3</v>
      </c>
      <c r="S13" s="401">
        <f t="shared" si="4"/>
        <v>1.6035019650913057E-2</v>
      </c>
      <c r="T13" s="401">
        <f t="shared" si="14"/>
        <v>8.3166821494490614E-3</v>
      </c>
      <c r="U13" s="400">
        <f t="shared" si="15"/>
        <v>1515449.3840634942</v>
      </c>
      <c r="V13" s="402">
        <f t="shared" si="5"/>
        <v>1.375184044973899</v>
      </c>
      <c r="W13" s="402">
        <f t="shared" si="16"/>
        <v>1.8273791619834338E-2</v>
      </c>
      <c r="X13" s="400">
        <f t="shared" si="17"/>
        <v>587614.26924424456</v>
      </c>
      <c r="Y13" s="394">
        <f t="shared" si="6"/>
        <v>2103063.6533077387</v>
      </c>
      <c r="Z13" s="403">
        <f t="shared" si="18"/>
        <v>9.8102485700068531E-3</v>
      </c>
      <c r="AB13" s="404">
        <f t="shared" si="7"/>
        <v>91267.686034176193</v>
      </c>
      <c r="AC13" s="405">
        <f t="shared" si="8"/>
        <v>1819834.4614562611</v>
      </c>
      <c r="AD13" s="405">
        <f t="shared" si="19"/>
        <v>2103063.6533077387</v>
      </c>
      <c r="AE13" s="405">
        <f t="shared" si="20"/>
        <v>4014165.8007981759</v>
      </c>
      <c r="AF13" s="428">
        <f t="shared" si="21"/>
        <v>4.6812615782115237E-3</v>
      </c>
    </row>
    <row r="14" spans="1:32">
      <c r="A14" s="21" t="s">
        <v>368</v>
      </c>
      <c r="B14" s="304" t="s">
        <v>8</v>
      </c>
      <c r="C14" s="394">
        <v>2443492</v>
      </c>
      <c r="D14" s="394">
        <v>799410</v>
      </c>
      <c r="E14" s="395">
        <f t="shared" si="0"/>
        <v>0.32715883661579409</v>
      </c>
      <c r="F14" s="396">
        <f t="shared" si="9"/>
        <v>261534.04557903195</v>
      </c>
      <c r="G14" s="403">
        <f t="shared" si="1"/>
        <v>1.6423365523960225E-4</v>
      </c>
      <c r="H14" s="397">
        <v>3661</v>
      </c>
      <c r="I14" s="398">
        <f t="shared" si="2"/>
        <v>6.329046086035611E-4</v>
      </c>
      <c r="J14" s="398">
        <f t="shared" si="10"/>
        <v>5.3796891731302697E-4</v>
      </c>
      <c r="K14" s="394">
        <v>466.7</v>
      </c>
      <c r="L14" s="431">
        <f t="shared" si="3"/>
        <v>7.2744106589521839E-3</v>
      </c>
      <c r="M14" s="399">
        <f t="shared" si="11"/>
        <v>1.0911615988428275E-3</v>
      </c>
      <c r="N14" s="403">
        <f t="shared" si="12"/>
        <v>1.6291305161558545E-3</v>
      </c>
      <c r="O14" s="400">
        <v>1472</v>
      </c>
      <c r="P14" s="400">
        <v>1100</v>
      </c>
      <c r="Q14" s="401">
        <v>1.4822637890000001</v>
      </c>
      <c r="R14" s="402">
        <f t="shared" si="13"/>
        <v>1.0227201939821285E-3</v>
      </c>
      <c r="S14" s="401">
        <f t="shared" si="4"/>
        <v>1.515941109818765E-3</v>
      </c>
      <c r="T14" s="401">
        <f t="shared" si="14"/>
        <v>7.8625412641311154E-4</v>
      </c>
      <c r="U14" s="400">
        <f t="shared" si="15"/>
        <v>143269.67295113753</v>
      </c>
      <c r="V14" s="402">
        <f t="shared" si="5"/>
        <v>1.3381818181818181</v>
      </c>
      <c r="W14" s="402">
        <f t="shared" si="16"/>
        <v>1.7782096719548338E-2</v>
      </c>
      <c r="X14" s="400">
        <f t="shared" si="17"/>
        <v>571803.26813766093</v>
      </c>
      <c r="Y14" s="394">
        <f t="shared" si="6"/>
        <v>715072.94108879846</v>
      </c>
      <c r="Z14" s="403">
        <f t="shared" si="18"/>
        <v>3.3356305153833961E-3</v>
      </c>
      <c r="AB14" s="404">
        <f t="shared" si="7"/>
        <v>70414.898974173557</v>
      </c>
      <c r="AC14" s="405">
        <f t="shared" si="8"/>
        <v>349243.46213782637</v>
      </c>
      <c r="AD14" s="405">
        <f t="shared" si="19"/>
        <v>715072.94108879857</v>
      </c>
      <c r="AE14" s="405">
        <f t="shared" si="20"/>
        <v>1134731.3022007984</v>
      </c>
      <c r="AF14" s="428">
        <f t="shared" si="21"/>
        <v>1.3233070855046135E-3</v>
      </c>
    </row>
    <row r="15" spans="1:32">
      <c r="A15" s="21" t="s">
        <v>369</v>
      </c>
      <c r="B15" s="304" t="s">
        <v>335</v>
      </c>
      <c r="C15" s="394">
        <v>96076042</v>
      </c>
      <c r="D15" s="394">
        <v>27527682</v>
      </c>
      <c r="E15" s="395">
        <f t="shared" si="0"/>
        <v>0.28651973402484671</v>
      </c>
      <c r="F15" s="396">
        <f t="shared" si="9"/>
        <v>7887224.1249605604</v>
      </c>
      <c r="G15" s="403">
        <f t="shared" si="1"/>
        <v>4.9528834567919003E-3</v>
      </c>
      <c r="H15" s="397">
        <v>122337</v>
      </c>
      <c r="I15" s="398">
        <f t="shared" si="2"/>
        <v>2.1149317427679282E-2</v>
      </c>
      <c r="J15" s="398">
        <f t="shared" si="10"/>
        <v>1.7976919813527389E-2</v>
      </c>
      <c r="K15" s="394">
        <v>1140.9000000000001</v>
      </c>
      <c r="L15" s="431">
        <f t="shared" si="3"/>
        <v>1.7783105037065667E-2</v>
      </c>
      <c r="M15" s="399">
        <f t="shared" si="11"/>
        <v>2.6674657555598499E-3</v>
      </c>
      <c r="N15" s="403">
        <f t="shared" si="12"/>
        <v>2.0644385569087237E-2</v>
      </c>
      <c r="O15" s="400">
        <v>26523</v>
      </c>
      <c r="P15" s="400">
        <v>24758</v>
      </c>
      <c r="Q15" s="401">
        <v>1.8739893594999999</v>
      </c>
      <c r="R15" s="402">
        <f t="shared" si="13"/>
        <v>2.3018642329645032E-2</v>
      </c>
      <c r="S15" s="401">
        <f t="shared" si="4"/>
        <v>4.3136690795891081E-2</v>
      </c>
      <c r="T15" s="401">
        <f t="shared" si="14"/>
        <v>2.2373165367967789E-2</v>
      </c>
      <c r="U15" s="400">
        <f t="shared" si="15"/>
        <v>4076793.9747082372</v>
      </c>
      <c r="V15" s="402">
        <f t="shared" si="5"/>
        <v>1.0712900880523468</v>
      </c>
      <c r="W15" s="402">
        <f t="shared" si="16"/>
        <v>1.4235572253046412E-2</v>
      </c>
      <c r="X15" s="400">
        <f t="shared" si="17"/>
        <v>457760.79539333965</v>
      </c>
      <c r="Y15" s="394">
        <f t="shared" si="6"/>
        <v>4534554.770101577</v>
      </c>
      <c r="Z15" s="403">
        <f t="shared" si="18"/>
        <v>2.1152526400729583E-2</v>
      </c>
      <c r="AB15" s="404">
        <f t="shared" si="7"/>
        <v>2123540.3165815929</v>
      </c>
      <c r="AC15" s="405">
        <f t="shared" si="8"/>
        <v>4425622.5135779446</v>
      </c>
      <c r="AD15" s="405">
        <f t="shared" si="19"/>
        <v>4534554.770101577</v>
      </c>
      <c r="AE15" s="405">
        <f t="shared" si="20"/>
        <v>11083717.600261115</v>
      </c>
      <c r="AF15" s="428">
        <f t="shared" si="21"/>
        <v>1.2925669720850153E-2</v>
      </c>
    </row>
    <row r="16" spans="1:32">
      <c r="A16" s="21" t="s">
        <v>370</v>
      </c>
      <c r="B16" s="304" t="s">
        <v>336</v>
      </c>
      <c r="C16" s="394">
        <v>25918809</v>
      </c>
      <c r="D16" s="394">
        <v>4946842.92</v>
      </c>
      <c r="E16" s="395">
        <f t="shared" si="0"/>
        <v>0.19085919109940583</v>
      </c>
      <c r="F16" s="396">
        <f t="shared" si="9"/>
        <v>944150.43820702273</v>
      </c>
      <c r="G16" s="403">
        <f t="shared" si="1"/>
        <v>5.9289136609158675E-4</v>
      </c>
      <c r="H16" s="397">
        <v>104478</v>
      </c>
      <c r="I16" s="398">
        <f t="shared" si="2"/>
        <v>1.8061897759541888E-2</v>
      </c>
      <c r="J16" s="398">
        <f t="shared" si="10"/>
        <v>1.5352613095610604E-2</v>
      </c>
      <c r="K16" s="394">
        <v>104.3</v>
      </c>
      <c r="L16" s="431">
        <f t="shared" si="3"/>
        <v>1.6257146598001131E-3</v>
      </c>
      <c r="M16" s="399">
        <f t="shared" si="11"/>
        <v>2.4385719897001694E-4</v>
      </c>
      <c r="N16" s="403">
        <f t="shared" si="12"/>
        <v>1.5596470294580621E-2</v>
      </c>
      <c r="O16" s="400">
        <v>8234</v>
      </c>
      <c r="P16" s="400">
        <v>27842</v>
      </c>
      <c r="Q16" s="401">
        <v>1.8343045897000001</v>
      </c>
      <c r="R16" s="402">
        <f t="shared" si="13"/>
        <v>2.5885977855318563E-2</v>
      </c>
      <c r="S16" s="401">
        <f t="shared" si="4"/>
        <v>4.7482767988883408E-2</v>
      </c>
      <c r="T16" s="401">
        <f t="shared" si="14"/>
        <v>2.4627290613709465E-2</v>
      </c>
      <c r="U16" s="400">
        <f t="shared" si="15"/>
        <v>4487536.2219020287</v>
      </c>
      <c r="V16" s="402">
        <f t="shared" si="5"/>
        <v>0.29574024854536313</v>
      </c>
      <c r="W16" s="402">
        <f t="shared" si="16"/>
        <v>3.9298708382110078E-3</v>
      </c>
      <c r="X16" s="400">
        <f t="shared" si="17"/>
        <v>126369.4053681325</v>
      </c>
      <c r="Y16" s="394">
        <f t="shared" si="6"/>
        <v>4613905.6272701612</v>
      </c>
      <c r="Z16" s="403">
        <f t="shared" si="18"/>
        <v>2.1522677647384698E-2</v>
      </c>
      <c r="AB16" s="404">
        <f t="shared" si="7"/>
        <v>254201.15983591584</v>
      </c>
      <c r="AC16" s="405">
        <f t="shared" si="8"/>
        <v>3343479.9905792228</v>
      </c>
      <c r="AD16" s="405">
        <f t="shared" si="19"/>
        <v>4613905.6272701612</v>
      </c>
      <c r="AE16" s="405">
        <f t="shared" si="20"/>
        <v>8211586.7776852995</v>
      </c>
      <c r="AF16" s="428">
        <f t="shared" si="21"/>
        <v>9.5762326685371203E-3</v>
      </c>
    </row>
    <row r="17" spans="1:32">
      <c r="A17" s="21" t="s">
        <v>371</v>
      </c>
      <c r="B17" s="304" t="s">
        <v>311</v>
      </c>
      <c r="C17" s="394">
        <v>2065528</v>
      </c>
      <c r="D17" s="394">
        <v>1221813</v>
      </c>
      <c r="E17" s="395">
        <f t="shared" si="0"/>
        <v>0.59152575031662602</v>
      </c>
      <c r="F17" s="396">
        <f t="shared" si="9"/>
        <v>722733.85157160775</v>
      </c>
      <c r="G17" s="403">
        <f t="shared" si="1"/>
        <v>4.5384998326396719E-4</v>
      </c>
      <c r="H17" s="397">
        <v>7340</v>
      </c>
      <c r="I17" s="398">
        <f t="shared" si="2"/>
        <v>1.2689210126058832E-3</v>
      </c>
      <c r="J17" s="398">
        <f t="shared" si="10"/>
        <v>1.0785828607150008E-3</v>
      </c>
      <c r="K17" s="394">
        <v>1007.4</v>
      </c>
      <c r="L17" s="431">
        <f t="shared" si="3"/>
        <v>1.5702252620159483E-2</v>
      </c>
      <c r="M17" s="399">
        <f t="shared" si="11"/>
        <v>2.3553378930239225E-3</v>
      </c>
      <c r="N17" s="403">
        <f t="shared" si="12"/>
        <v>3.4339207537389233E-3</v>
      </c>
      <c r="O17" s="400">
        <v>3737</v>
      </c>
      <c r="P17" s="400">
        <v>763</v>
      </c>
      <c r="Q17" s="401">
        <v>1.7930753231000001</v>
      </c>
      <c r="R17" s="402">
        <f t="shared" si="13"/>
        <v>7.0939591637123999E-4</v>
      </c>
      <c r="S17" s="401">
        <f t="shared" si="4"/>
        <v>1.2720003119531817E-3</v>
      </c>
      <c r="T17" s="401">
        <f t="shared" si="14"/>
        <v>6.5973241809605702E-4</v>
      </c>
      <c r="U17" s="400">
        <f t="shared" si="15"/>
        <v>120215.13732091113</v>
      </c>
      <c r="V17" s="402">
        <f t="shared" si="5"/>
        <v>4.8977719528178243</v>
      </c>
      <c r="W17" s="402">
        <f t="shared" si="16"/>
        <v>6.5082826109257794E-2</v>
      </c>
      <c r="X17" s="400">
        <f t="shared" si="17"/>
        <v>2092811.2840595287</v>
      </c>
      <c r="Y17" s="394">
        <f t="shared" si="6"/>
        <v>2213026.4213804398</v>
      </c>
      <c r="Z17" s="403">
        <f t="shared" si="18"/>
        <v>1.0323196471770319E-2</v>
      </c>
      <c r="AB17" s="404">
        <f t="shared" si="7"/>
        <v>194587.40459949593</v>
      </c>
      <c r="AC17" s="405">
        <f t="shared" si="8"/>
        <v>736143.82693693554</v>
      </c>
      <c r="AD17" s="405">
        <f t="shared" si="19"/>
        <v>2213026.4213804402</v>
      </c>
      <c r="AE17" s="405">
        <f t="shared" si="20"/>
        <v>3143757.6529168719</v>
      </c>
      <c r="AF17" s="428">
        <f t="shared" si="21"/>
        <v>3.6662042980092941E-3</v>
      </c>
    </row>
    <row r="18" spans="1:32">
      <c r="A18" s="21" t="s">
        <v>372</v>
      </c>
      <c r="B18" s="304" t="s">
        <v>12</v>
      </c>
      <c r="C18" s="394">
        <v>4522487</v>
      </c>
      <c r="D18" s="394">
        <v>1408205</v>
      </c>
      <c r="E18" s="395">
        <f t="shared" si="0"/>
        <v>0.31137845172357598</v>
      </c>
      <c r="F18" s="396">
        <f t="shared" si="9"/>
        <v>438484.69260939833</v>
      </c>
      <c r="G18" s="403">
        <f t="shared" si="1"/>
        <v>2.7535208150211281E-4</v>
      </c>
      <c r="H18" s="397">
        <v>9930</v>
      </c>
      <c r="I18" s="398">
        <f t="shared" si="2"/>
        <v>1.7166737949831634E-3</v>
      </c>
      <c r="J18" s="398">
        <f t="shared" si="10"/>
        <v>1.4591727257356889E-3</v>
      </c>
      <c r="K18" s="394">
        <v>4265.7</v>
      </c>
      <c r="L18" s="431">
        <f t="shared" si="3"/>
        <v>6.6489079811211327E-2</v>
      </c>
      <c r="M18" s="399">
        <f t="shared" si="11"/>
        <v>9.9733619716816987E-3</v>
      </c>
      <c r="N18" s="403">
        <f t="shared" si="12"/>
        <v>1.1432534697417387E-2</v>
      </c>
      <c r="O18" s="400">
        <v>4127</v>
      </c>
      <c r="P18" s="400">
        <v>1614</v>
      </c>
      <c r="Q18" s="401">
        <v>1.7681716602999999</v>
      </c>
      <c r="R18" s="402">
        <f t="shared" si="13"/>
        <v>1.5006094482610502E-3</v>
      </c>
      <c r="S18" s="401">
        <f t="shared" si="4"/>
        <v>2.6533350995936078E-3</v>
      </c>
      <c r="T18" s="401">
        <f t="shared" si="14"/>
        <v>1.3761719748213892E-3</v>
      </c>
      <c r="U18" s="400">
        <f t="shared" si="15"/>
        <v>250763.33736605191</v>
      </c>
      <c r="V18" s="402">
        <f t="shared" si="5"/>
        <v>2.5570012391573731</v>
      </c>
      <c r="W18" s="402">
        <f t="shared" si="16"/>
        <v>3.3978075870496942E-2</v>
      </c>
      <c r="X18" s="400">
        <f t="shared" si="17"/>
        <v>1092603.1465356373</v>
      </c>
      <c r="Y18" s="394">
        <f t="shared" si="6"/>
        <v>1343366.4839016893</v>
      </c>
      <c r="Z18" s="403">
        <f t="shared" si="18"/>
        <v>6.2664575591727233E-3</v>
      </c>
      <c r="AB18" s="404">
        <f t="shared" si="7"/>
        <v>118056.73430949959</v>
      </c>
      <c r="AC18" s="405">
        <f t="shared" si="8"/>
        <v>2450839.8554575359</v>
      </c>
      <c r="AD18" s="405">
        <f t="shared" si="19"/>
        <v>1343366.4839016895</v>
      </c>
      <c r="AE18" s="405">
        <f t="shared" si="20"/>
        <v>3912263.0736687249</v>
      </c>
      <c r="AF18" s="428">
        <f t="shared" si="21"/>
        <v>4.5624241048985827E-3</v>
      </c>
    </row>
    <row r="19" spans="1:32">
      <c r="A19" s="21" t="s">
        <v>373</v>
      </c>
      <c r="B19" s="304" t="s">
        <v>337</v>
      </c>
      <c r="C19" s="394">
        <v>45557174</v>
      </c>
      <c r="D19" s="394">
        <v>12990205</v>
      </c>
      <c r="E19" s="395">
        <f t="shared" si="0"/>
        <v>0.28514071131804619</v>
      </c>
      <c r="F19" s="396">
        <f t="shared" si="9"/>
        <v>3704036.2938672402</v>
      </c>
      <c r="G19" s="403">
        <f t="shared" si="1"/>
        <v>2.3259970545522657E-3</v>
      </c>
      <c r="H19" s="397">
        <v>68747</v>
      </c>
      <c r="I19" s="398">
        <f t="shared" si="2"/>
        <v>1.1884811015479108E-2</v>
      </c>
      <c r="J19" s="398">
        <f t="shared" si="10"/>
        <v>1.0102089363157242E-2</v>
      </c>
      <c r="K19" s="394">
        <v>138.69999999999999</v>
      </c>
      <c r="L19" s="431">
        <f t="shared" si="3"/>
        <v>2.1619043462538417E-3</v>
      </c>
      <c r="M19" s="399">
        <f t="shared" si="11"/>
        <v>3.2428565193807623E-4</v>
      </c>
      <c r="N19" s="403">
        <f t="shared" si="12"/>
        <v>1.0426375015095319E-2</v>
      </c>
      <c r="O19" s="400">
        <v>10747</v>
      </c>
      <c r="P19" s="400">
        <v>15877</v>
      </c>
      <c r="Q19" s="401">
        <v>1.8900298334000001</v>
      </c>
      <c r="R19" s="402">
        <f t="shared" si="13"/>
        <v>1.4761571381685684E-2</v>
      </c>
      <c r="S19" s="401">
        <f t="shared" si="4"/>
        <v>2.7899810299249601E-2</v>
      </c>
      <c r="T19" s="401">
        <f t="shared" si="14"/>
        <v>1.4470444024405789E-2</v>
      </c>
      <c r="U19" s="400">
        <f t="shared" si="15"/>
        <v>2636775.7105354476</v>
      </c>
      <c r="V19" s="402">
        <f t="shared" si="5"/>
        <v>0.67689110033381616</v>
      </c>
      <c r="W19" s="402">
        <f t="shared" si="16"/>
        <v>8.9946992637304091E-3</v>
      </c>
      <c r="X19" s="400">
        <f t="shared" si="17"/>
        <v>289234.64516208618</v>
      </c>
      <c r="Y19" s="394">
        <f t="shared" si="6"/>
        <v>2926010.3556975336</v>
      </c>
      <c r="Z19" s="403">
        <f t="shared" si="18"/>
        <v>1.3649082310304482E-2</v>
      </c>
      <c r="AB19" s="404">
        <f t="shared" si="7"/>
        <v>997267.26152185781</v>
      </c>
      <c r="AC19" s="405">
        <f t="shared" si="8"/>
        <v>2235145.2334288382</v>
      </c>
      <c r="AD19" s="405">
        <f t="shared" si="19"/>
        <v>2926010.355697534</v>
      </c>
      <c r="AE19" s="405">
        <f t="shared" si="20"/>
        <v>6158422.8506482299</v>
      </c>
      <c r="AF19" s="428">
        <f t="shared" si="21"/>
        <v>7.1818628586260824E-3</v>
      </c>
    </row>
    <row r="20" spans="1:32">
      <c r="A20" s="21" t="s">
        <v>374</v>
      </c>
      <c r="B20" s="304" t="s">
        <v>14</v>
      </c>
      <c r="C20" s="394">
        <v>6492908</v>
      </c>
      <c r="D20" s="394">
        <v>691812</v>
      </c>
      <c r="E20" s="395">
        <f t="shared" si="0"/>
        <v>0.10654886839610234</v>
      </c>
      <c r="F20" s="396">
        <f t="shared" si="9"/>
        <v>73711.785742844353</v>
      </c>
      <c r="G20" s="403">
        <f t="shared" si="1"/>
        <v>4.6288260405957263E-5</v>
      </c>
      <c r="H20" s="397">
        <v>36088</v>
      </c>
      <c r="I20" s="398">
        <f t="shared" si="2"/>
        <v>6.2388040194715413E-3</v>
      </c>
      <c r="J20" s="398">
        <f t="shared" si="10"/>
        <v>5.3029834165508102E-3</v>
      </c>
      <c r="K20" s="394">
        <v>5053.7</v>
      </c>
      <c r="L20" s="431">
        <f t="shared" si="3"/>
        <v>7.87715644892793E-2</v>
      </c>
      <c r="M20" s="399">
        <f t="shared" si="11"/>
        <v>1.1815734673391894E-2</v>
      </c>
      <c r="N20" s="403">
        <f t="shared" si="12"/>
        <v>1.7118718089942704E-2</v>
      </c>
      <c r="O20" s="400">
        <v>25568</v>
      </c>
      <c r="P20" s="400">
        <v>20948</v>
      </c>
      <c r="Q20" s="401">
        <v>2.5216163224999999</v>
      </c>
      <c r="R20" s="402">
        <f t="shared" si="13"/>
        <v>1.9476311475943298E-2</v>
      </c>
      <c r="S20" s="401">
        <f t="shared" si="4"/>
        <v>4.9111784919832688E-2</v>
      </c>
      <c r="T20" s="401">
        <f t="shared" si="14"/>
        <v>2.5472192355379904E-2</v>
      </c>
      <c r="U20" s="400">
        <f t="shared" si="15"/>
        <v>4641492.5473933732</v>
      </c>
      <c r="V20" s="402">
        <f t="shared" si="5"/>
        <v>1.220546114187512</v>
      </c>
      <c r="W20" s="402">
        <f t="shared" si="16"/>
        <v>1.6218923884827686E-2</v>
      </c>
      <c r="X20" s="400">
        <f t="shared" si="17"/>
        <v>521537.69205547299</v>
      </c>
      <c r="Y20" s="394">
        <f t="shared" si="6"/>
        <v>5163030.2394488463</v>
      </c>
      <c r="Z20" s="403">
        <f t="shared" si="18"/>
        <v>2.4084202084797071E-2</v>
      </c>
      <c r="AB20" s="404">
        <f t="shared" si="7"/>
        <v>19846.012532696597</v>
      </c>
      <c r="AC20" s="405">
        <f t="shared" si="8"/>
        <v>3669810.5607893919</v>
      </c>
      <c r="AD20" s="405">
        <f t="shared" si="19"/>
        <v>5163030.2394488472</v>
      </c>
      <c r="AE20" s="405">
        <f t="shared" si="20"/>
        <v>8852686.8127709366</v>
      </c>
      <c r="AF20" s="428">
        <f t="shared" si="21"/>
        <v>1.0323874173887922E-2</v>
      </c>
    </row>
    <row r="21" spans="1:32">
      <c r="A21" s="21" t="s">
        <v>375</v>
      </c>
      <c r="B21" s="304" t="s">
        <v>15</v>
      </c>
      <c r="C21" s="394">
        <v>1493874</v>
      </c>
      <c r="D21" s="394">
        <v>329170</v>
      </c>
      <c r="E21" s="395">
        <f t="shared" si="0"/>
        <v>0.22034656202598077</v>
      </c>
      <c r="F21" s="396">
        <f t="shared" si="9"/>
        <v>72531.477822092085</v>
      </c>
      <c r="G21" s="403">
        <f t="shared" si="1"/>
        <v>4.5547070922560457E-5</v>
      </c>
      <c r="H21" s="397">
        <v>1360</v>
      </c>
      <c r="I21" s="398">
        <f t="shared" si="2"/>
        <v>2.351134301286105E-4</v>
      </c>
      <c r="J21" s="398">
        <f t="shared" si="10"/>
        <v>1.9984641560931893E-4</v>
      </c>
      <c r="K21" s="394">
        <v>720.7</v>
      </c>
      <c r="L21" s="431">
        <f t="shared" si="3"/>
        <v>1.1233485669395412E-2</v>
      </c>
      <c r="M21" s="399">
        <f t="shared" si="11"/>
        <v>1.6850228504093118E-3</v>
      </c>
      <c r="N21" s="403">
        <f t="shared" si="12"/>
        <v>1.8848692660186307E-3</v>
      </c>
      <c r="O21" s="400">
        <v>347</v>
      </c>
      <c r="P21" s="400">
        <v>179</v>
      </c>
      <c r="Q21" s="401">
        <v>1.9685182910000001</v>
      </c>
      <c r="R21" s="402">
        <f t="shared" si="13"/>
        <v>1.6642446792981908E-4</v>
      </c>
      <c r="S21" s="401">
        <f t="shared" si="4"/>
        <v>3.2760960918979179E-4</v>
      </c>
      <c r="T21" s="401">
        <f t="shared" si="14"/>
        <v>1.699171593208232E-4</v>
      </c>
      <c r="U21" s="400">
        <f t="shared" si="15"/>
        <v>30961.968944745382</v>
      </c>
      <c r="V21" s="402">
        <f t="shared" si="5"/>
        <v>1.9385474860335195</v>
      </c>
      <c r="W21" s="402">
        <f t="shared" si="16"/>
        <v>2.5759906780770288E-2</v>
      </c>
      <c r="X21" s="400">
        <f t="shared" si="17"/>
        <v>828338.70023737394</v>
      </c>
      <c r="Y21" s="394">
        <f t="shared" si="6"/>
        <v>859300.66918211931</v>
      </c>
      <c r="Z21" s="403">
        <f t="shared" si="18"/>
        <v>4.0084156025382428E-3</v>
      </c>
      <c r="AB21" s="404">
        <f t="shared" si="7"/>
        <v>19528.228808538694</v>
      </c>
      <c r="AC21" s="405">
        <f t="shared" si="8"/>
        <v>404067.23808404466</v>
      </c>
      <c r="AD21" s="405">
        <f t="shared" si="19"/>
        <v>859300.66918211931</v>
      </c>
      <c r="AE21" s="405">
        <f t="shared" si="20"/>
        <v>1282896.1360747027</v>
      </c>
      <c r="AF21" s="428">
        <f t="shared" si="21"/>
        <v>1.4960947526004983E-3</v>
      </c>
    </row>
    <row r="22" spans="1:32">
      <c r="A22" s="21" t="s">
        <v>376</v>
      </c>
      <c r="B22" s="304" t="s">
        <v>338</v>
      </c>
      <c r="C22" s="394">
        <v>2353237</v>
      </c>
      <c r="D22" s="394">
        <v>632096</v>
      </c>
      <c r="E22" s="395">
        <f t="shared" si="0"/>
        <v>0.26860702938123104</v>
      </c>
      <c r="F22" s="396">
        <f t="shared" si="9"/>
        <v>169785.42884375862</v>
      </c>
      <c r="G22" s="403">
        <f t="shared" si="1"/>
        <v>1.0661893568654935E-4</v>
      </c>
      <c r="H22" s="397">
        <v>3256</v>
      </c>
      <c r="I22" s="398">
        <f t="shared" si="2"/>
        <v>5.6288921213143808E-4</v>
      </c>
      <c r="J22" s="398">
        <f t="shared" si="10"/>
        <v>4.7845583031172234E-4</v>
      </c>
      <c r="K22" s="394">
        <v>614.70000000000005</v>
      </c>
      <c r="L22" s="431">
        <f t="shared" si="3"/>
        <v>9.5812732634624129E-3</v>
      </c>
      <c r="M22" s="399">
        <f t="shared" si="11"/>
        <v>1.4371909895193619E-3</v>
      </c>
      <c r="N22" s="403">
        <f t="shared" si="12"/>
        <v>1.9156468198310843E-3</v>
      </c>
      <c r="O22" s="400">
        <v>355</v>
      </c>
      <c r="P22" s="400">
        <v>468</v>
      </c>
      <c r="Q22" s="401">
        <v>1.9393994637</v>
      </c>
      <c r="R22" s="402">
        <f t="shared" si="13"/>
        <v>4.3512095525785101E-4</v>
      </c>
      <c r="S22" s="401">
        <f t="shared" si="4"/>
        <v>8.43873347271708E-4</v>
      </c>
      <c r="T22" s="401">
        <f t="shared" si="14"/>
        <v>4.3768118508360012E-4</v>
      </c>
      <c r="U22" s="400">
        <f t="shared" si="15"/>
        <v>79753.400506602411</v>
      </c>
      <c r="V22" s="402">
        <f t="shared" si="5"/>
        <v>0.75854700854700852</v>
      </c>
      <c r="W22" s="402">
        <f t="shared" si="16"/>
        <v>1.0079763518707652E-2</v>
      </c>
      <c r="X22" s="400">
        <f t="shared" si="17"/>
        <v>324126.10351599747</v>
      </c>
      <c r="Y22" s="394">
        <f t="shared" si="6"/>
        <v>403879.5040225999</v>
      </c>
      <c r="Z22" s="403">
        <f t="shared" si="18"/>
        <v>1.8839935351272082E-3</v>
      </c>
      <c r="AB22" s="404">
        <f t="shared" si="7"/>
        <v>45712.686441456943</v>
      </c>
      <c r="AC22" s="405">
        <f t="shared" si="8"/>
        <v>410665.14987993805</v>
      </c>
      <c r="AD22" s="405">
        <f t="shared" si="19"/>
        <v>403879.50402259995</v>
      </c>
      <c r="AE22" s="405">
        <f t="shared" si="20"/>
        <v>860257.34034399502</v>
      </c>
      <c r="AF22" s="428">
        <f t="shared" si="21"/>
        <v>1.0032195565828478E-3</v>
      </c>
    </row>
    <row r="23" spans="1:32">
      <c r="A23" s="21" t="s">
        <v>377</v>
      </c>
      <c r="B23" s="304" t="s">
        <v>17</v>
      </c>
      <c r="C23" s="394">
        <v>9897478</v>
      </c>
      <c r="D23" s="394">
        <v>1193413</v>
      </c>
      <c r="E23" s="395">
        <f t="shared" si="0"/>
        <v>0.120577484486452</v>
      </c>
      <c r="F23" s="396">
        <f t="shared" si="9"/>
        <v>143898.73749343015</v>
      </c>
      <c r="G23" s="403">
        <f t="shared" si="1"/>
        <v>9.0363056138970116E-5</v>
      </c>
      <c r="H23" s="397">
        <v>40903</v>
      </c>
      <c r="I23" s="398">
        <f t="shared" si="2"/>
        <v>7.0712092886401146E-3</v>
      </c>
      <c r="J23" s="398">
        <f t="shared" si="10"/>
        <v>6.0105278953440974E-3</v>
      </c>
      <c r="K23" s="394">
        <v>7068.3</v>
      </c>
      <c r="L23" s="431">
        <f t="shared" si="3"/>
        <v>0.11017295234770028</v>
      </c>
      <c r="M23" s="399">
        <f t="shared" si="11"/>
        <v>1.6525942852155039E-2</v>
      </c>
      <c r="N23" s="403">
        <f t="shared" si="12"/>
        <v>2.2536470747499135E-2</v>
      </c>
      <c r="O23" s="400">
        <v>23646</v>
      </c>
      <c r="P23" s="400">
        <v>15246</v>
      </c>
      <c r="Q23" s="401">
        <v>2.0430424666000002</v>
      </c>
      <c r="R23" s="402">
        <f t="shared" si="13"/>
        <v>1.4174901888592301E-2</v>
      </c>
      <c r="S23" s="401">
        <f t="shared" si="4"/>
        <v>2.8959926518282615E-2</v>
      </c>
      <c r="T23" s="401">
        <f t="shared" si="14"/>
        <v>1.5020281182520606E-2</v>
      </c>
      <c r="U23" s="400">
        <f t="shared" si="15"/>
        <v>2736965.9507811354</v>
      </c>
      <c r="V23" s="402">
        <f t="shared" si="5"/>
        <v>1.5509641873278237</v>
      </c>
      <c r="W23" s="402">
        <f t="shared" si="16"/>
        <v>2.060960238205228E-2</v>
      </c>
      <c r="X23" s="400">
        <f t="shared" si="17"/>
        <v>662724.88463748165</v>
      </c>
      <c r="Y23" s="394">
        <f t="shared" si="6"/>
        <v>3399690.8354186169</v>
      </c>
      <c r="Z23" s="403">
        <f t="shared" si="18"/>
        <v>1.5858679362450358E-2</v>
      </c>
      <c r="AB23" s="404">
        <f t="shared" si="7"/>
        <v>38743.005870144232</v>
      </c>
      <c r="AC23" s="405">
        <f t="shared" si="8"/>
        <v>4831236.6567145418</v>
      </c>
      <c r="AD23" s="405">
        <f t="shared" si="19"/>
        <v>3399690.8354186174</v>
      </c>
      <c r="AE23" s="405">
        <f t="shared" si="20"/>
        <v>8269670.4980033031</v>
      </c>
      <c r="AF23" s="428">
        <f t="shared" si="21"/>
        <v>9.6439690555568565E-3</v>
      </c>
    </row>
    <row r="24" spans="1:32">
      <c r="A24" s="21" t="s">
        <v>378</v>
      </c>
      <c r="B24" s="304" t="s">
        <v>339</v>
      </c>
      <c r="C24" s="394">
        <v>377012210</v>
      </c>
      <c r="D24" s="394">
        <v>90011508</v>
      </c>
      <c r="E24" s="395">
        <f t="shared" si="0"/>
        <v>0.23874958320315409</v>
      </c>
      <c r="F24" s="396">
        <f t="shared" si="9"/>
        <v>21490210.018487372</v>
      </c>
      <c r="G24" s="403">
        <f t="shared" si="1"/>
        <v>1.3495052758384991E-2</v>
      </c>
      <c r="H24" s="397">
        <v>397205</v>
      </c>
      <c r="I24" s="398">
        <f t="shared" si="2"/>
        <v>6.8667816186937305E-2</v>
      </c>
      <c r="J24" s="398">
        <f t="shared" si="10"/>
        <v>5.8367643758896706E-2</v>
      </c>
      <c r="K24" s="394">
        <v>1032</v>
      </c>
      <c r="L24" s="431">
        <f t="shared" si="3"/>
        <v>1.6085690593611857E-2</v>
      </c>
      <c r="M24" s="399">
        <f t="shared" si="11"/>
        <v>2.4128535890417784E-3</v>
      </c>
      <c r="N24" s="403">
        <f t="shared" si="12"/>
        <v>6.0780497347938486E-2</v>
      </c>
      <c r="O24" s="400">
        <v>49018</v>
      </c>
      <c r="P24" s="400">
        <v>87249</v>
      </c>
      <c r="Q24" s="401">
        <v>1.8532766358999999</v>
      </c>
      <c r="R24" s="402">
        <f t="shared" si="13"/>
        <v>8.1119376549769751E-2</v>
      </c>
      <c r="S24" s="401">
        <f t="shared" si="4"/>
        <v>0.15033664527846263</v>
      </c>
      <c r="T24" s="401">
        <f t="shared" si="14"/>
        <v>7.7973218705987155E-2</v>
      </c>
      <c r="U24" s="400">
        <f t="shared" si="15"/>
        <v>14208125.805224402</v>
      </c>
      <c r="V24" s="402">
        <f t="shared" si="5"/>
        <v>0.56181732741922541</v>
      </c>
      <c r="W24" s="402">
        <f t="shared" si="16"/>
        <v>7.4655700138420563E-3</v>
      </c>
      <c r="X24" s="400">
        <f t="shared" si="17"/>
        <v>240063.77874058924</v>
      </c>
      <c r="Y24" s="394">
        <f t="shared" si="6"/>
        <v>14448189.58396499</v>
      </c>
      <c r="Z24" s="403">
        <f t="shared" si="18"/>
        <v>6.7397071402165387E-2</v>
      </c>
      <c r="AB24" s="404">
        <f t="shared" si="7"/>
        <v>5785980.804278437</v>
      </c>
      <c r="AC24" s="405">
        <f t="shared" si="8"/>
        <v>13029767.175647371</v>
      </c>
      <c r="AD24" s="405">
        <f t="shared" si="19"/>
        <v>14448189.583964992</v>
      </c>
      <c r="AE24" s="405">
        <f t="shared" si="20"/>
        <v>33263937.5638908</v>
      </c>
      <c r="AF24" s="497">
        <f t="shared" si="21"/>
        <v>3.8791918566718459E-2</v>
      </c>
    </row>
    <row r="25" spans="1:32">
      <c r="A25" s="21" t="s">
        <v>379</v>
      </c>
      <c r="B25" s="304" t="s">
        <v>19</v>
      </c>
      <c r="C25" s="394">
        <v>4942797</v>
      </c>
      <c r="D25" s="394">
        <v>877317</v>
      </c>
      <c r="E25" s="395">
        <f t="shared" si="0"/>
        <v>0.17749403829451219</v>
      </c>
      <c r="F25" s="396">
        <f t="shared" si="9"/>
        <v>155718.53719442655</v>
      </c>
      <c r="G25" s="403">
        <f t="shared" si="1"/>
        <v>9.778545082107276E-5</v>
      </c>
      <c r="H25" s="397">
        <v>5506</v>
      </c>
      <c r="I25" s="398">
        <f t="shared" si="2"/>
        <v>9.5186363697656574E-4</v>
      </c>
      <c r="J25" s="398">
        <f t="shared" si="10"/>
        <v>8.0908409143008091E-4</v>
      </c>
      <c r="K25" s="394">
        <v>1888.6</v>
      </c>
      <c r="L25" s="431">
        <f t="shared" si="3"/>
        <v>2.9437437262689294E-2</v>
      </c>
      <c r="M25" s="399">
        <f t="shared" si="11"/>
        <v>4.4156155894033936E-3</v>
      </c>
      <c r="N25" s="403">
        <f t="shared" si="12"/>
        <v>5.2246996808334749E-3</v>
      </c>
      <c r="O25" s="400">
        <v>2284</v>
      </c>
      <c r="P25" s="400">
        <v>950</v>
      </c>
      <c r="Q25" s="401">
        <v>2.0503201405999998</v>
      </c>
      <c r="R25" s="402">
        <f t="shared" si="13"/>
        <v>8.8325834934820178E-4</v>
      </c>
      <c r="S25" s="401">
        <f t="shared" si="4"/>
        <v>1.8109623830217289E-3</v>
      </c>
      <c r="T25" s="401">
        <f t="shared" si="14"/>
        <v>9.3926910300624043E-4</v>
      </c>
      <c r="U25" s="400">
        <f t="shared" si="15"/>
        <v>171151.75956495726</v>
      </c>
      <c r="V25" s="402">
        <f t="shared" si="5"/>
        <v>2.4042105263157896</v>
      </c>
      <c r="W25" s="402">
        <f t="shared" si="16"/>
        <v>3.1947754432346431E-2</v>
      </c>
      <c r="X25" s="400">
        <f t="shared" si="17"/>
        <v>1027315.8830585378</v>
      </c>
      <c r="Y25" s="394">
        <f t="shared" si="6"/>
        <v>1198467.6426234951</v>
      </c>
      <c r="Z25" s="403">
        <f t="shared" si="18"/>
        <v>5.5905419024072697E-3</v>
      </c>
      <c r="AB25" s="404">
        <f t="shared" si="7"/>
        <v>41925.344903664525</v>
      </c>
      <c r="AC25" s="405">
        <f t="shared" si="8"/>
        <v>1120040.5290242049</v>
      </c>
      <c r="AD25" s="405">
        <f t="shared" si="19"/>
        <v>1198467.6426234953</v>
      </c>
      <c r="AE25" s="405">
        <f t="shared" si="20"/>
        <v>2360433.5165513647</v>
      </c>
      <c r="AF25" s="428">
        <f t="shared" si="21"/>
        <v>2.7527031212207223E-3</v>
      </c>
    </row>
    <row r="26" spans="1:32">
      <c r="A26" s="21" t="s">
        <v>380</v>
      </c>
      <c r="B26" s="304" t="s">
        <v>20</v>
      </c>
      <c r="C26" s="394">
        <v>437682929</v>
      </c>
      <c r="D26" s="394">
        <v>130662277.23999999</v>
      </c>
      <c r="E26" s="395">
        <f t="shared" si="0"/>
        <v>0.29853181054726491</v>
      </c>
      <c r="F26" s="396">
        <f t="shared" si="9"/>
        <v>39006846.194685884</v>
      </c>
      <c r="G26" s="403">
        <f t="shared" si="1"/>
        <v>2.4494848904810584E-2</v>
      </c>
      <c r="H26" s="397">
        <v>481213</v>
      </c>
      <c r="I26" s="398">
        <f t="shared" si="2"/>
        <v>8.3190911067999293E-2</v>
      </c>
      <c r="J26" s="398">
        <f t="shared" si="10"/>
        <v>7.0712274407799397E-2</v>
      </c>
      <c r="K26" s="394">
        <v>149.4</v>
      </c>
      <c r="L26" s="431">
        <f t="shared" si="3"/>
        <v>2.3286842777961352E-3</v>
      </c>
      <c r="M26" s="399">
        <f t="shared" si="11"/>
        <v>3.4930264166942025E-4</v>
      </c>
      <c r="N26" s="403">
        <f t="shared" si="12"/>
        <v>7.1061577049468819E-2</v>
      </c>
      <c r="O26" s="400">
        <v>95635</v>
      </c>
      <c r="P26" s="400">
        <v>113990</v>
      </c>
      <c r="Q26" s="401">
        <v>1.9916235985999999</v>
      </c>
      <c r="R26" s="402">
        <f t="shared" si="13"/>
        <v>0.10598170446547529</v>
      </c>
      <c r="S26" s="401">
        <f t="shared" si="4"/>
        <v>0.21107566363329158</v>
      </c>
      <c r="T26" s="401">
        <f t="shared" si="14"/>
        <v>0.10947596212157762</v>
      </c>
      <c r="U26" s="400">
        <f t="shared" si="15"/>
        <v>19948493.447942294</v>
      </c>
      <c r="V26" s="402">
        <f t="shared" si="5"/>
        <v>0.83897710325467145</v>
      </c>
      <c r="W26" s="402">
        <f t="shared" si="16"/>
        <v>1.1148538855378512E-2</v>
      </c>
      <c r="X26" s="400">
        <f t="shared" si="17"/>
        <v>358493.77342870779</v>
      </c>
      <c r="Y26" s="394">
        <f t="shared" si="6"/>
        <v>20306987.221371002</v>
      </c>
      <c r="Z26" s="403">
        <f t="shared" si="18"/>
        <v>9.4726848631647764E-2</v>
      </c>
      <c r="AB26" s="404">
        <f t="shared" si="7"/>
        <v>10502124.601096835</v>
      </c>
      <c r="AC26" s="405">
        <f t="shared" si="8"/>
        <v>15233764.850400817</v>
      </c>
      <c r="AD26" s="405">
        <f t="shared" si="19"/>
        <v>20306987.221371002</v>
      </c>
      <c r="AE26" s="405">
        <f t="shared" si="20"/>
        <v>46042876.672868654</v>
      </c>
      <c r="AF26" s="428">
        <f t="shared" si="21"/>
        <v>5.3694530872684429E-2</v>
      </c>
    </row>
    <row r="27" spans="1:32">
      <c r="A27" s="21" t="s">
        <v>381</v>
      </c>
      <c r="B27" s="304" t="s">
        <v>340</v>
      </c>
      <c r="C27" s="394">
        <v>11203821</v>
      </c>
      <c r="D27" s="394">
        <v>3648762.03</v>
      </c>
      <c r="E27" s="395">
        <f t="shared" si="0"/>
        <v>0.32567121788182796</v>
      </c>
      <c r="F27" s="396">
        <f t="shared" si="9"/>
        <v>1188296.7740710708</v>
      </c>
      <c r="G27" s="403">
        <f t="shared" si="1"/>
        <v>7.4620618620815709E-4</v>
      </c>
      <c r="H27" s="397">
        <v>14109</v>
      </c>
      <c r="I27" s="398">
        <f t="shared" si="2"/>
        <v>2.4391289600621804E-3</v>
      </c>
      <c r="J27" s="398">
        <f t="shared" si="10"/>
        <v>2.0732596160528533E-3</v>
      </c>
      <c r="K27" s="394">
        <v>2478.8000000000002</v>
      </c>
      <c r="L27" s="431">
        <f t="shared" si="3"/>
        <v>3.8636831243648327E-2</v>
      </c>
      <c r="M27" s="399">
        <f t="shared" si="11"/>
        <v>5.7955246865472486E-3</v>
      </c>
      <c r="N27" s="403">
        <f t="shared" si="12"/>
        <v>7.8687843026001014E-3</v>
      </c>
      <c r="O27" s="400">
        <v>5621</v>
      </c>
      <c r="P27" s="400">
        <v>1660</v>
      </c>
      <c r="Q27" s="401">
        <v>2.1173054283999999</v>
      </c>
      <c r="R27" s="402">
        <f t="shared" si="13"/>
        <v>1.543377747282121E-3</v>
      </c>
      <c r="S27" s="401">
        <f t="shared" si="4"/>
        <v>3.2678020823921979E-3</v>
      </c>
      <c r="T27" s="401">
        <f t="shared" si="14"/>
        <v>1.6948698435187855E-3</v>
      </c>
      <c r="U27" s="400">
        <f t="shared" si="15"/>
        <v>308835.83312108228</v>
      </c>
      <c r="V27" s="402">
        <f t="shared" si="5"/>
        <v>3.3861445783132531</v>
      </c>
      <c r="W27" s="402">
        <f t="shared" si="16"/>
        <v>4.499594119411314E-2</v>
      </c>
      <c r="X27" s="400">
        <f t="shared" si="17"/>
        <v>1446894.9659597513</v>
      </c>
      <c r="Y27" s="394">
        <f t="shared" si="6"/>
        <v>1755730.7990808336</v>
      </c>
      <c r="Z27" s="403">
        <f t="shared" si="18"/>
        <v>8.1900305461079393E-3</v>
      </c>
      <c r="AB27" s="404">
        <f t="shared" si="7"/>
        <v>319934.62691367167</v>
      </c>
      <c r="AC27" s="405">
        <f t="shared" si="8"/>
        <v>1686863.9101674869</v>
      </c>
      <c r="AD27" s="405">
        <f t="shared" si="19"/>
        <v>1755730.7990808338</v>
      </c>
      <c r="AE27" s="405">
        <f t="shared" si="20"/>
        <v>3762529.3361619925</v>
      </c>
      <c r="AF27" s="428">
        <f t="shared" si="21"/>
        <v>4.3878068052810885E-3</v>
      </c>
    </row>
    <row r="28" spans="1:32">
      <c r="A28" s="21" t="s">
        <v>382</v>
      </c>
      <c r="B28" s="304" t="s">
        <v>22</v>
      </c>
      <c r="C28" s="394">
        <v>822645</v>
      </c>
      <c r="D28" s="394">
        <v>218938</v>
      </c>
      <c r="E28" s="395">
        <f t="shared" si="0"/>
        <v>0.26613910009785507</v>
      </c>
      <c r="F28" s="396">
        <f t="shared" si="9"/>
        <v>58267.962297224192</v>
      </c>
      <c r="G28" s="403">
        <f t="shared" si="1"/>
        <v>3.6590113574887031E-5</v>
      </c>
      <c r="H28" s="397">
        <v>1808</v>
      </c>
      <c r="I28" s="398">
        <f t="shared" si="2"/>
        <v>3.1256256005332924E-4</v>
      </c>
      <c r="J28" s="398">
        <f t="shared" si="10"/>
        <v>2.6567817604532983E-4</v>
      </c>
      <c r="K28" s="394">
        <v>387.9</v>
      </c>
      <c r="L28" s="431">
        <f t="shared" si="3"/>
        <v>6.0461621911453867E-3</v>
      </c>
      <c r="M28" s="399">
        <f t="shared" si="11"/>
        <v>9.0692432867180801E-4</v>
      </c>
      <c r="N28" s="403">
        <f t="shared" si="12"/>
        <v>1.1726025047171379E-3</v>
      </c>
      <c r="O28" s="400">
        <v>196</v>
      </c>
      <c r="P28" s="400">
        <v>185</v>
      </c>
      <c r="Q28" s="401">
        <v>1.7757863003000001</v>
      </c>
      <c r="R28" s="402">
        <f t="shared" si="13"/>
        <v>1.7200294171517615E-4</v>
      </c>
      <c r="S28" s="401">
        <f t="shared" si="4"/>
        <v>3.054404675091092E-4</v>
      </c>
      <c r="T28" s="401">
        <f t="shared" si="14"/>
        <v>1.5841896917835949E-4</v>
      </c>
      <c r="U28" s="400">
        <f t="shared" si="15"/>
        <v>28866.791462172496</v>
      </c>
      <c r="V28" s="402">
        <f t="shared" si="5"/>
        <v>1.0594594594594595</v>
      </c>
      <c r="W28" s="402">
        <f t="shared" si="16"/>
        <v>1.4078363883426199E-2</v>
      </c>
      <c r="X28" s="400">
        <f t="shared" si="17"/>
        <v>452705.58391039848</v>
      </c>
      <c r="Y28" s="394">
        <f t="shared" si="6"/>
        <v>481572.375372571</v>
      </c>
      <c r="Z28" s="403">
        <f t="shared" si="18"/>
        <v>2.2464107063155359E-3</v>
      </c>
      <c r="AB28" s="404">
        <f t="shared" si="7"/>
        <v>15687.948655044784</v>
      </c>
      <c r="AC28" s="405">
        <f t="shared" si="8"/>
        <v>251375.65983677277</v>
      </c>
      <c r="AD28" s="405">
        <f t="shared" si="19"/>
        <v>481572.37537257111</v>
      </c>
      <c r="AE28" s="405">
        <f t="shared" si="20"/>
        <v>748635.98386438866</v>
      </c>
      <c r="AF28" s="428">
        <f t="shared" si="21"/>
        <v>8.7304835954561189E-4</v>
      </c>
    </row>
    <row r="29" spans="1:32">
      <c r="A29" s="21" t="s">
        <v>383</v>
      </c>
      <c r="B29" s="304" t="s">
        <v>23</v>
      </c>
      <c r="C29" s="394">
        <v>1482915</v>
      </c>
      <c r="D29" s="394">
        <v>140414</v>
      </c>
      <c r="E29" s="395">
        <f t="shared" si="0"/>
        <v>9.4687827690730753E-2</v>
      </c>
      <c r="F29" s="396">
        <f t="shared" si="9"/>
        <v>13295.496637366268</v>
      </c>
      <c r="G29" s="403">
        <f t="shared" si="1"/>
        <v>8.3490774829950728E-6</v>
      </c>
      <c r="H29" s="397">
        <v>6282</v>
      </c>
      <c r="I29" s="398">
        <f t="shared" si="2"/>
        <v>1.0860165941675964E-3</v>
      </c>
      <c r="J29" s="398">
        <f t="shared" si="10"/>
        <v>9.2311410504245688E-4</v>
      </c>
      <c r="K29" s="394">
        <v>1306.7</v>
      </c>
      <c r="L29" s="431">
        <f t="shared" si="3"/>
        <v>2.0367414630496718E-2</v>
      </c>
      <c r="M29" s="399">
        <f t="shared" si="11"/>
        <v>3.0551121945745076E-3</v>
      </c>
      <c r="N29" s="403">
        <f t="shared" si="12"/>
        <v>3.9782262996169646E-3</v>
      </c>
      <c r="O29" s="400">
        <v>3611</v>
      </c>
      <c r="P29" s="400">
        <v>3897</v>
      </c>
      <c r="Q29" s="401">
        <v>2.6101222018999999</v>
      </c>
      <c r="R29" s="402">
        <f t="shared" si="13"/>
        <v>3.6232187235894133E-3</v>
      </c>
      <c r="S29" s="401">
        <f t="shared" si="4"/>
        <v>9.4570436327805069E-3</v>
      </c>
      <c r="T29" s="401">
        <f t="shared" si="14"/>
        <v>4.9049659856717437E-3</v>
      </c>
      <c r="U29" s="400">
        <f t="shared" si="15"/>
        <v>893773.2076644348</v>
      </c>
      <c r="V29" s="402">
        <f t="shared" si="5"/>
        <v>0.92661021298434698</v>
      </c>
      <c r="W29" s="402">
        <f t="shared" si="16"/>
        <v>1.2313029668118099E-2</v>
      </c>
      <c r="X29" s="400">
        <f t="shared" si="17"/>
        <v>395939.28184891446</v>
      </c>
      <c r="Y29" s="394">
        <f t="shared" si="6"/>
        <v>1289712.4895133493</v>
      </c>
      <c r="Z29" s="403">
        <f t="shared" si="18"/>
        <v>6.0161755380386973E-3</v>
      </c>
      <c r="AB29" s="404">
        <f t="shared" si="7"/>
        <v>3579.6527005074108</v>
      </c>
      <c r="AC29" s="405">
        <f t="shared" si="8"/>
        <v>852828.86316829955</v>
      </c>
      <c r="AD29" s="405">
        <f t="shared" si="19"/>
        <v>1289712.4895133495</v>
      </c>
      <c r="AE29" s="405">
        <f t="shared" si="20"/>
        <v>2146121.0053821565</v>
      </c>
      <c r="AF29" s="428">
        <f t="shared" si="21"/>
        <v>2.5027749981554126E-3</v>
      </c>
    </row>
    <row r="30" spans="1:32">
      <c r="A30" s="21" t="s">
        <v>384</v>
      </c>
      <c r="B30" s="304" t="s">
        <v>24</v>
      </c>
      <c r="C30" s="394">
        <v>59610291</v>
      </c>
      <c r="D30" s="394">
        <v>9156806</v>
      </c>
      <c r="E30" s="395">
        <f t="shared" si="0"/>
        <v>0.15361116086482449</v>
      </c>
      <c r="F30" s="396">
        <f t="shared" si="9"/>
        <v>1406587.59947399</v>
      </c>
      <c r="G30" s="403">
        <f t="shared" si="1"/>
        <v>8.8328470721607565E-4</v>
      </c>
      <c r="H30" s="397">
        <v>102149</v>
      </c>
      <c r="I30" s="398">
        <f t="shared" si="2"/>
        <v>1.7659266010446643E-2</v>
      </c>
      <c r="J30" s="398">
        <f t="shared" si="10"/>
        <v>1.5010376108879647E-2</v>
      </c>
      <c r="K30" s="394">
        <v>184.5</v>
      </c>
      <c r="L30" s="431">
        <f t="shared" si="3"/>
        <v>2.8757848008928175E-3</v>
      </c>
      <c r="M30" s="399">
        <f t="shared" si="11"/>
        <v>4.3136772013392259E-4</v>
      </c>
      <c r="N30" s="403">
        <f t="shared" si="12"/>
        <v>1.544174382901357E-2</v>
      </c>
      <c r="O30" s="400">
        <v>12989</v>
      </c>
      <c r="P30" s="400">
        <v>23008</v>
      </c>
      <c r="Q30" s="401">
        <v>1.8972127424</v>
      </c>
      <c r="R30" s="402">
        <f t="shared" si="13"/>
        <v>2.1391587475582556E-2</v>
      </c>
      <c r="S30" s="401">
        <f t="shared" si="4"/>
        <v>4.0584392338839474E-2</v>
      </c>
      <c r="T30" s="401">
        <f t="shared" si="14"/>
        <v>2.1049396798927165E-2</v>
      </c>
      <c r="U30" s="400">
        <f t="shared" si="15"/>
        <v>3835579.4823727184</v>
      </c>
      <c r="V30" s="402">
        <f t="shared" si="5"/>
        <v>0.56454276773296241</v>
      </c>
      <c r="W30" s="402">
        <f t="shared" si="16"/>
        <v>7.5017863505189922E-3</v>
      </c>
      <c r="X30" s="400">
        <f t="shared" si="17"/>
        <v>241228.35567425759</v>
      </c>
      <c r="Y30" s="394">
        <f t="shared" si="6"/>
        <v>4076807.8380469759</v>
      </c>
      <c r="Z30" s="403">
        <f t="shared" si="18"/>
        <v>1.901725523166594E-2</v>
      </c>
      <c r="AB30" s="404">
        <f t="shared" si="7"/>
        <v>378706.80849983782</v>
      </c>
      <c r="AC30" s="405">
        <f t="shared" si="8"/>
        <v>3310310.6367532974</v>
      </c>
      <c r="AD30" s="405">
        <f t="shared" si="19"/>
        <v>4076807.8380469768</v>
      </c>
      <c r="AE30" s="405">
        <f t="shared" si="20"/>
        <v>7765825.283300112</v>
      </c>
      <c r="AF30" s="428">
        <f t="shared" si="21"/>
        <v>9.0563921187779145E-3</v>
      </c>
    </row>
    <row r="31" spans="1:32">
      <c r="A31" s="21" t="s">
        <v>385</v>
      </c>
      <c r="B31" s="304" t="s">
        <v>25</v>
      </c>
      <c r="C31" s="394">
        <v>542535324</v>
      </c>
      <c r="D31" s="394">
        <v>215375991.11000001</v>
      </c>
      <c r="E31" s="395">
        <f t="shared" si="0"/>
        <v>0.39698058648435586</v>
      </c>
      <c r="F31" s="396">
        <f t="shared" si="9"/>
        <v>85500087.265497223</v>
      </c>
      <c r="G31" s="403">
        <f t="shared" si="1"/>
        <v>5.3690875403348902E-2</v>
      </c>
      <c r="H31" s="397">
        <v>643143</v>
      </c>
      <c r="I31" s="398">
        <f t="shared" si="2"/>
        <v>0.11118496823029775</v>
      </c>
      <c r="J31" s="398">
        <f t="shared" si="10"/>
        <v>9.4507222995753079E-2</v>
      </c>
      <c r="K31" s="394">
        <v>118.4</v>
      </c>
      <c r="L31" s="431">
        <f t="shared" si="3"/>
        <v>1.8454900836081822E-3</v>
      </c>
      <c r="M31" s="399">
        <f t="shared" si="11"/>
        <v>2.7682351254122733E-4</v>
      </c>
      <c r="N31" s="403">
        <f t="shared" si="12"/>
        <v>9.4784046508294306E-2</v>
      </c>
      <c r="O31" s="400">
        <v>113831</v>
      </c>
      <c r="P31" s="400">
        <v>95688</v>
      </c>
      <c r="Q31" s="401">
        <v>1.8797706219999999</v>
      </c>
      <c r="R31" s="402">
        <f t="shared" si="13"/>
        <v>8.8965499928874453E-2</v>
      </c>
      <c r="S31" s="401">
        <f t="shared" si="4"/>
        <v>0.16723473313784129</v>
      </c>
      <c r="T31" s="401">
        <f t="shared" si="14"/>
        <v>8.6737537597976422E-2</v>
      </c>
      <c r="U31" s="400">
        <f t="shared" si="15"/>
        <v>15805142.671797937</v>
      </c>
      <c r="V31" s="402">
        <f t="shared" si="5"/>
        <v>1.1896058021904523</v>
      </c>
      <c r="W31" s="402">
        <f t="shared" si="16"/>
        <v>1.5807781233665195E-2</v>
      </c>
      <c r="X31" s="400">
        <f t="shared" si="17"/>
        <v>508316.93888371397</v>
      </c>
      <c r="Y31" s="394">
        <f t="shared" si="6"/>
        <v>16313459.610681651</v>
      </c>
      <c r="Z31" s="403">
        <f t="shared" si="18"/>
        <v>7.6098074143329753E-2</v>
      </c>
      <c r="AB31" s="404">
        <f t="shared" si="7"/>
        <v>23019871.060204681</v>
      </c>
      <c r="AC31" s="405">
        <f t="shared" si="8"/>
        <v>20319248.967295516</v>
      </c>
      <c r="AD31" s="405">
        <f t="shared" si="19"/>
        <v>16313459.610681655</v>
      </c>
      <c r="AE31" s="405">
        <f t="shared" si="20"/>
        <v>59652579.63818185</v>
      </c>
      <c r="AF31" s="428">
        <f t="shared" si="21"/>
        <v>6.9565967864580455E-2</v>
      </c>
    </row>
    <row r="32" spans="1:32">
      <c r="A32" s="21" t="s">
        <v>386</v>
      </c>
      <c r="B32" s="304" t="s">
        <v>217</v>
      </c>
      <c r="C32" s="394">
        <v>1019354</v>
      </c>
      <c r="D32" s="394">
        <v>288216.5</v>
      </c>
      <c r="E32" s="395">
        <f t="shared" si="0"/>
        <v>0.282744267447815</v>
      </c>
      <c r="F32" s="396">
        <f t="shared" si="9"/>
        <v>81491.563158873178</v>
      </c>
      <c r="G32" s="403">
        <f t="shared" si="1"/>
        <v>5.1173671325044735E-5</v>
      </c>
      <c r="H32" s="397">
        <v>1959</v>
      </c>
      <c r="I32" s="398">
        <f t="shared" si="2"/>
        <v>3.3866706589849116E-4</v>
      </c>
      <c r="J32" s="398">
        <f t="shared" si="10"/>
        <v>2.8786700601371749E-4</v>
      </c>
      <c r="K32" s="394">
        <v>496.6</v>
      </c>
      <c r="L32" s="431">
        <f t="shared" si="3"/>
        <v>7.7404592527012097E-3</v>
      </c>
      <c r="M32" s="399">
        <f t="shared" si="11"/>
        <v>1.1610688879051814E-3</v>
      </c>
      <c r="N32" s="403">
        <f t="shared" si="12"/>
        <v>1.4489358939188989E-3</v>
      </c>
      <c r="O32" s="400">
        <v>188</v>
      </c>
      <c r="P32" s="400">
        <v>192</v>
      </c>
      <c r="Q32" s="401">
        <v>1.9505591721</v>
      </c>
      <c r="R32" s="402">
        <f t="shared" si="13"/>
        <v>1.7851116113142606E-4</v>
      </c>
      <c r="S32" s="401">
        <f t="shared" si="4"/>
        <v>3.4819658266712413E-4</v>
      </c>
      <c r="T32" s="401">
        <f t="shared" si="14"/>
        <v>1.8059474616246836E-4</v>
      </c>
      <c r="U32" s="400">
        <f t="shared" si="15"/>
        <v>32907.617715695174</v>
      </c>
      <c r="V32" s="402">
        <f t="shared" si="5"/>
        <v>0.97916666666666663</v>
      </c>
      <c r="W32" s="402">
        <f t="shared" si="16"/>
        <v>1.3011413049148681E-2</v>
      </c>
      <c r="X32" s="400">
        <f t="shared" si="17"/>
        <v>418396.5829188897</v>
      </c>
      <c r="Y32" s="394">
        <f t="shared" si="6"/>
        <v>451304.20063458488</v>
      </c>
      <c r="Z32" s="403">
        <f t="shared" si="18"/>
        <v>2.1052174916104003E-3</v>
      </c>
      <c r="AB32" s="404">
        <f t="shared" si="7"/>
        <v>21940.624114062153</v>
      </c>
      <c r="AC32" s="405">
        <f t="shared" si="8"/>
        <v>310614.39399100415</v>
      </c>
      <c r="AD32" s="405">
        <f t="shared" si="19"/>
        <v>451304.20063458494</v>
      </c>
      <c r="AE32" s="405">
        <f t="shared" si="20"/>
        <v>783859.21873965126</v>
      </c>
      <c r="AF32" s="428">
        <f t="shared" si="21"/>
        <v>9.1412518204484709E-4</v>
      </c>
    </row>
    <row r="33" spans="1:32">
      <c r="A33" s="21" t="s">
        <v>387</v>
      </c>
      <c r="B33" s="304" t="s">
        <v>27</v>
      </c>
      <c r="C33" s="394">
        <v>2430155</v>
      </c>
      <c r="D33" s="394">
        <v>518824</v>
      </c>
      <c r="E33" s="395">
        <f t="shared" si="0"/>
        <v>0.21349420098717983</v>
      </c>
      <c r="F33" s="396">
        <f t="shared" si="9"/>
        <v>110765.9153329726</v>
      </c>
      <c r="G33" s="403">
        <f t="shared" si="1"/>
        <v>6.95568758966686E-5</v>
      </c>
      <c r="H33" s="397">
        <v>16086</v>
      </c>
      <c r="I33" s="398">
        <f t="shared" si="2"/>
        <v>2.7809078213594327E-3</v>
      </c>
      <c r="J33" s="398">
        <f t="shared" si="10"/>
        <v>2.3637716481555177E-3</v>
      </c>
      <c r="K33" s="394">
        <v>170.6</v>
      </c>
      <c r="L33" s="431">
        <f t="shared" si="3"/>
        <v>2.6591267589827351E-3</v>
      </c>
      <c r="M33" s="399">
        <f t="shared" si="11"/>
        <v>3.9886901384741024E-4</v>
      </c>
      <c r="N33" s="403">
        <f t="shared" si="12"/>
        <v>2.762640662002928E-3</v>
      </c>
      <c r="O33" s="400">
        <v>3006</v>
      </c>
      <c r="P33" s="400">
        <v>3272</v>
      </c>
      <c r="Q33" s="401">
        <v>1.6415123341</v>
      </c>
      <c r="R33" s="402">
        <f t="shared" si="13"/>
        <v>3.0421277042813858E-3</v>
      </c>
      <c r="S33" s="401">
        <f t="shared" si="4"/>
        <v>4.9936901484852123E-3</v>
      </c>
      <c r="T33" s="401">
        <f t="shared" si="14"/>
        <v>2.5900145195906737E-3</v>
      </c>
      <c r="U33" s="400">
        <f t="shared" si="15"/>
        <v>471947.32681820809</v>
      </c>
      <c r="V33" s="402">
        <f t="shared" si="5"/>
        <v>0.91870415647921755</v>
      </c>
      <c r="W33" s="402">
        <f t="shared" si="16"/>
        <v>1.2207971999919139E-2</v>
      </c>
      <c r="X33" s="400">
        <f t="shared" si="17"/>
        <v>392561.03467331291</v>
      </c>
      <c r="Y33" s="394">
        <f t="shared" si="6"/>
        <v>864508.36149152101</v>
      </c>
      <c r="Z33" s="403">
        <f t="shared" si="18"/>
        <v>4.032708141639944E-3</v>
      </c>
      <c r="AB33" s="404">
        <f t="shared" si="7"/>
        <v>29822.391653388797</v>
      </c>
      <c r="AC33" s="405">
        <f t="shared" si="8"/>
        <v>592238.73095035448</v>
      </c>
      <c r="AD33" s="405">
        <f t="shared" si="19"/>
        <v>864508.36149152112</v>
      </c>
      <c r="AE33" s="405">
        <f t="shared" si="20"/>
        <v>1486569.4840952645</v>
      </c>
      <c r="AF33" s="428">
        <f t="shared" si="21"/>
        <v>1.733615638859052E-3</v>
      </c>
    </row>
    <row r="34" spans="1:32">
      <c r="A34" s="21" t="s">
        <v>388</v>
      </c>
      <c r="B34" s="304" t="s">
        <v>28</v>
      </c>
      <c r="C34" s="394">
        <v>721085</v>
      </c>
      <c r="D34" s="394">
        <v>336929</v>
      </c>
      <c r="E34" s="395">
        <f t="shared" si="0"/>
        <v>0.46725282040258775</v>
      </c>
      <c r="F34" s="396">
        <f t="shared" si="9"/>
        <v>157431.02552542349</v>
      </c>
      <c r="G34" s="403">
        <f t="shared" si="1"/>
        <v>9.886082981248519E-5</v>
      </c>
      <c r="H34" s="397">
        <v>1386</v>
      </c>
      <c r="I34" s="398">
        <f t="shared" si="2"/>
        <v>2.3960824570459864E-4</v>
      </c>
      <c r="J34" s="398">
        <f t="shared" si="10"/>
        <v>2.0366700884890884E-4</v>
      </c>
      <c r="K34" s="394">
        <v>443.2</v>
      </c>
      <c r="L34" s="431">
        <f t="shared" si="3"/>
        <v>6.9081182859387349E-3</v>
      </c>
      <c r="M34" s="399">
        <f t="shared" si="11"/>
        <v>1.0362177428908102E-3</v>
      </c>
      <c r="N34" s="403">
        <f t="shared" si="12"/>
        <v>1.239884751739719E-3</v>
      </c>
      <c r="O34" s="400">
        <v>237</v>
      </c>
      <c r="P34" s="400">
        <v>131</v>
      </c>
      <c r="Q34" s="401">
        <v>2.2584083591000002</v>
      </c>
      <c r="R34" s="402">
        <f t="shared" si="13"/>
        <v>1.2179667764696256E-4</v>
      </c>
      <c r="S34" s="401">
        <f t="shared" si="4"/>
        <v>2.7506663490850839E-4</v>
      </c>
      <c r="T34" s="401">
        <f t="shared" si="14"/>
        <v>1.426653550949875E-4</v>
      </c>
      <c r="U34" s="400">
        <f t="shared" si="15"/>
        <v>25996.199039567815</v>
      </c>
      <c r="V34" s="402">
        <f t="shared" si="5"/>
        <v>1.8091603053435115</v>
      </c>
      <c r="W34" s="402">
        <f t="shared" si="16"/>
        <v>2.4040577366755789E-2</v>
      </c>
      <c r="X34" s="400">
        <f t="shared" si="17"/>
        <v>773051.73417009739</v>
      </c>
      <c r="Y34" s="394">
        <f t="shared" si="6"/>
        <v>799047.93320966524</v>
      </c>
      <c r="Z34" s="403">
        <f t="shared" si="18"/>
        <v>3.7273521568441086E-3</v>
      </c>
      <c r="AB34" s="404">
        <f t="shared" si="7"/>
        <v>42386.411808184079</v>
      </c>
      <c r="AC34" s="405">
        <f t="shared" si="8"/>
        <v>265799.23404249386</v>
      </c>
      <c r="AD34" s="405">
        <f t="shared" si="19"/>
        <v>799047.93320966535</v>
      </c>
      <c r="AE34" s="405">
        <f t="shared" si="20"/>
        <v>1107233.5790603433</v>
      </c>
      <c r="AF34" s="428">
        <f t="shared" si="21"/>
        <v>1.2912396420521994E-3</v>
      </c>
    </row>
    <row r="35" spans="1:32">
      <c r="A35" s="21" t="s">
        <v>389</v>
      </c>
      <c r="B35" s="304" t="s">
        <v>29</v>
      </c>
      <c r="C35" s="394">
        <v>1890448</v>
      </c>
      <c r="D35" s="394">
        <v>629171</v>
      </c>
      <c r="E35" s="395">
        <f t="shared" si="0"/>
        <v>0.33281581931901855</v>
      </c>
      <c r="F35" s="396">
        <f t="shared" si="9"/>
        <v>209398.06185676623</v>
      </c>
      <c r="G35" s="403">
        <f t="shared" si="1"/>
        <v>1.3149419618652597E-4</v>
      </c>
      <c r="H35" s="397">
        <v>7026</v>
      </c>
      <c r="I35" s="398">
        <f t="shared" si="2"/>
        <v>1.2146374706497186E-3</v>
      </c>
      <c r="J35" s="398">
        <f t="shared" si="10"/>
        <v>1.0324418500522608E-3</v>
      </c>
      <c r="K35" s="394">
        <v>127.8</v>
      </c>
      <c r="L35" s="431">
        <f t="shared" si="3"/>
        <v>1.9920070328135614E-3</v>
      </c>
      <c r="M35" s="399">
        <f t="shared" si="11"/>
        <v>2.9880105492203422E-4</v>
      </c>
      <c r="N35" s="403">
        <f t="shared" si="12"/>
        <v>1.331242904974295E-3</v>
      </c>
      <c r="O35" s="400">
        <v>2843</v>
      </c>
      <c r="P35" s="400">
        <v>1571</v>
      </c>
      <c r="Q35" s="401">
        <v>1.4705313694</v>
      </c>
      <c r="R35" s="402">
        <f t="shared" si="13"/>
        <v>1.4606303861326581E-3</v>
      </c>
      <c r="S35" s="401">
        <f t="shared" si="4"/>
        <v>2.1479028019069082E-3</v>
      </c>
      <c r="T35" s="401">
        <f t="shared" si="14"/>
        <v>1.1140257561426585E-3</v>
      </c>
      <c r="U35" s="400">
        <f t="shared" si="15"/>
        <v>202995.57150793582</v>
      </c>
      <c r="V35" s="402">
        <f t="shared" si="5"/>
        <v>1.8096753660089115</v>
      </c>
      <c r="W35" s="402">
        <f t="shared" si="16"/>
        <v>2.4047421622479592E-2</v>
      </c>
      <c r="X35" s="400">
        <f t="shared" si="17"/>
        <v>773271.81889084564</v>
      </c>
      <c r="Y35" s="394">
        <f t="shared" si="6"/>
        <v>976267.39039878151</v>
      </c>
      <c r="Z35" s="403">
        <f t="shared" si="18"/>
        <v>4.5540351360931998E-3</v>
      </c>
      <c r="AB35" s="404">
        <f t="shared" si="7"/>
        <v>56377.911863777917</v>
      </c>
      <c r="AC35" s="405">
        <f t="shared" si="8"/>
        <v>285384.06006702152</v>
      </c>
      <c r="AD35" s="405">
        <f t="shared" si="19"/>
        <v>976267.39039878175</v>
      </c>
      <c r="AE35" s="405">
        <f t="shared" si="20"/>
        <v>1318029.3623295813</v>
      </c>
      <c r="AF35" s="428">
        <f t="shared" si="21"/>
        <v>1.5370666083601365E-3</v>
      </c>
    </row>
    <row r="36" spans="1:32">
      <c r="A36" s="21" t="s">
        <v>390</v>
      </c>
      <c r="B36" s="304" t="s">
        <v>30</v>
      </c>
      <c r="C36" s="394">
        <v>574456</v>
      </c>
      <c r="D36" s="394">
        <v>112915</v>
      </c>
      <c r="E36" s="395">
        <f t="shared" si="0"/>
        <v>0.19655987577812747</v>
      </c>
      <c r="F36" s="396">
        <f t="shared" si="9"/>
        <v>22194.558373487263</v>
      </c>
      <c r="G36" s="403">
        <f t="shared" si="1"/>
        <v>1.3937357333483521E-5</v>
      </c>
      <c r="H36" s="397">
        <v>3298</v>
      </c>
      <c r="I36" s="398">
        <f t="shared" si="2"/>
        <v>5.7015006806188052E-4</v>
      </c>
      <c r="J36" s="398">
        <f t="shared" si="10"/>
        <v>4.8462755785259843E-4</v>
      </c>
      <c r="K36" s="394">
        <v>560.5</v>
      </c>
      <c r="L36" s="431">
        <f t="shared" si="3"/>
        <v>8.7364627691079895E-3</v>
      </c>
      <c r="M36" s="399">
        <f t="shared" si="11"/>
        <v>1.3104694153661983E-3</v>
      </c>
      <c r="N36" s="403">
        <f t="shared" si="12"/>
        <v>1.7950969732187967E-3</v>
      </c>
      <c r="O36" s="400">
        <v>2022</v>
      </c>
      <c r="P36" s="400">
        <v>1144</v>
      </c>
      <c r="Q36" s="401">
        <v>2.2004042460000002</v>
      </c>
      <c r="R36" s="402">
        <f t="shared" si="13"/>
        <v>1.0636290017414136E-3</v>
      </c>
      <c r="S36" s="401">
        <f t="shared" si="4"/>
        <v>2.3404137716005482E-3</v>
      </c>
      <c r="T36" s="401">
        <f t="shared" si="14"/>
        <v>1.2138730017388346E-3</v>
      </c>
      <c r="U36" s="400">
        <f t="shared" si="15"/>
        <v>221189.53926095201</v>
      </c>
      <c r="V36" s="402">
        <f t="shared" si="5"/>
        <v>1.7674825174825175</v>
      </c>
      <c r="W36" s="402">
        <f t="shared" si="16"/>
        <v>2.3486752434499599E-2</v>
      </c>
      <c r="X36" s="400">
        <f t="shared" si="17"/>
        <v>755242.87218746764</v>
      </c>
      <c r="Y36" s="394">
        <f t="shared" si="6"/>
        <v>976432.41144841968</v>
      </c>
      <c r="Z36" s="403">
        <f t="shared" si="18"/>
        <v>4.5548049166529497E-3</v>
      </c>
      <c r="AB36" s="404">
        <f t="shared" si="7"/>
        <v>5975.6181348605287</v>
      </c>
      <c r="AC36" s="405">
        <f t="shared" si="8"/>
        <v>384822.37953493057</v>
      </c>
      <c r="AD36" s="405">
        <f t="shared" si="19"/>
        <v>976432.41144841979</v>
      </c>
      <c r="AE36" s="405">
        <f t="shared" si="20"/>
        <v>1367230.4091182109</v>
      </c>
      <c r="AF36" s="428">
        <f t="shared" si="21"/>
        <v>1.5944441511346781E-3</v>
      </c>
    </row>
    <row r="37" spans="1:32">
      <c r="A37" s="21" t="s">
        <v>391</v>
      </c>
      <c r="B37" s="304" t="s">
        <v>341</v>
      </c>
      <c r="C37" s="394">
        <v>369239404</v>
      </c>
      <c r="D37" s="394">
        <v>99086847.890000001</v>
      </c>
      <c r="E37" s="395">
        <f t="shared" si="0"/>
        <v>0.26835393735496332</v>
      </c>
      <c r="F37" s="396">
        <f t="shared" si="9"/>
        <v>26590345.771373838</v>
      </c>
      <c r="G37" s="403">
        <f t="shared" si="1"/>
        <v>1.669774835795889E-2</v>
      </c>
      <c r="H37" s="397">
        <v>471523</v>
      </c>
      <c r="I37" s="398">
        <f t="shared" si="2"/>
        <v>8.1515727878332944E-2</v>
      </c>
      <c r="J37" s="398">
        <f t="shared" si="10"/>
        <v>6.9288368696583003E-2</v>
      </c>
      <c r="K37" s="394">
        <v>247.3</v>
      </c>
      <c r="L37" s="431">
        <f t="shared" si="3"/>
        <v>3.8546427168606708E-3</v>
      </c>
      <c r="M37" s="399">
        <f t="shared" si="11"/>
        <v>5.7819640752910064E-4</v>
      </c>
      <c r="N37" s="403">
        <f t="shared" si="12"/>
        <v>6.9866565104112099E-2</v>
      </c>
      <c r="O37" s="400">
        <v>78885</v>
      </c>
      <c r="P37" s="400">
        <v>113737</v>
      </c>
      <c r="Q37" s="401">
        <v>1.9568038190999999</v>
      </c>
      <c r="R37" s="402">
        <f t="shared" si="13"/>
        <v>0.1057464788208594</v>
      </c>
      <c r="S37" s="401">
        <f t="shared" si="4"/>
        <v>0.20692511361303492</v>
      </c>
      <c r="T37" s="401">
        <f t="shared" si="14"/>
        <v>0.10732324849756292</v>
      </c>
      <c r="U37" s="400">
        <f t="shared" si="15"/>
        <v>19556230.226028215</v>
      </c>
      <c r="V37" s="402">
        <f t="shared" si="5"/>
        <v>0.69357377106834184</v>
      </c>
      <c r="W37" s="402">
        <f t="shared" si="16"/>
        <v>9.216382790222178E-3</v>
      </c>
      <c r="X37" s="400">
        <f t="shared" si="17"/>
        <v>296363.12764305959</v>
      </c>
      <c r="Y37" s="394">
        <f t="shared" si="6"/>
        <v>19852593.353671275</v>
      </c>
      <c r="Z37" s="403">
        <f t="shared" si="18"/>
        <v>9.2607218641461805E-2</v>
      </c>
      <c r="AB37" s="404">
        <f t="shared" si="7"/>
        <v>7159131.0685163997</v>
      </c>
      <c r="AC37" s="405">
        <f t="shared" si="8"/>
        <v>14977585.185878152</v>
      </c>
      <c r="AD37" s="405">
        <f t="shared" si="19"/>
        <v>19852593.353671279</v>
      </c>
      <c r="AE37" s="405">
        <f t="shared" si="20"/>
        <v>41989309.608065829</v>
      </c>
      <c r="AF37" s="428">
        <f t="shared" si="21"/>
        <v>4.8967320115372914E-2</v>
      </c>
    </row>
    <row r="38" spans="1:32">
      <c r="A38" s="21" t="s">
        <v>392</v>
      </c>
      <c r="B38" s="304" t="s">
        <v>32</v>
      </c>
      <c r="C38" s="394">
        <v>3808697</v>
      </c>
      <c r="D38" s="394">
        <v>1194083</v>
      </c>
      <c r="E38" s="395">
        <f t="shared" si="0"/>
        <v>0.31351483197534485</v>
      </c>
      <c r="F38" s="396">
        <f t="shared" si="9"/>
        <v>374362.73110961571</v>
      </c>
      <c r="G38" s="403">
        <f t="shared" si="1"/>
        <v>2.3508587411436363E-4</v>
      </c>
      <c r="H38" s="397">
        <v>5351</v>
      </c>
      <c r="I38" s="398">
        <f t="shared" si="2"/>
        <v>9.2506762104279034E-4</v>
      </c>
      <c r="J38" s="398">
        <f t="shared" si="10"/>
        <v>7.8630747788637173E-4</v>
      </c>
      <c r="K38" s="394">
        <v>3428</v>
      </c>
      <c r="L38" s="431">
        <f t="shared" si="3"/>
        <v>5.3431925731493649E-2</v>
      </c>
      <c r="M38" s="399">
        <f t="shared" si="11"/>
        <v>8.0147888597240473E-3</v>
      </c>
      <c r="N38" s="403">
        <f t="shared" si="12"/>
        <v>8.8010963376104184E-3</v>
      </c>
      <c r="O38" s="400">
        <v>2081</v>
      </c>
      <c r="P38" s="400">
        <v>764</v>
      </c>
      <c r="Q38" s="401">
        <v>1.7755281664</v>
      </c>
      <c r="R38" s="402">
        <f t="shared" si="13"/>
        <v>7.1032566200213284E-4</v>
      </c>
      <c r="S38" s="401">
        <f t="shared" si="4"/>
        <v>1.2612032202015131E-3</v>
      </c>
      <c r="T38" s="401">
        <f t="shared" si="14"/>
        <v>6.5413242619134164E-4</v>
      </c>
      <c r="U38" s="400">
        <f t="shared" si="15"/>
        <v>119194.71786393769</v>
      </c>
      <c r="V38" s="402">
        <f t="shared" si="5"/>
        <v>2.7238219895287958</v>
      </c>
      <c r="W38" s="402">
        <f t="shared" si="16"/>
        <v>3.6194831977647418E-2</v>
      </c>
      <c r="X38" s="400">
        <f t="shared" si="17"/>
        <v>1163885.4259385669</v>
      </c>
      <c r="Y38" s="394">
        <f t="shared" si="6"/>
        <v>1283080.1438025045</v>
      </c>
      <c r="Z38" s="403">
        <f t="shared" si="18"/>
        <v>5.9852373589097535E-3</v>
      </c>
      <c r="AB38" s="404">
        <f t="shared" si="7"/>
        <v>100792.66671540646</v>
      </c>
      <c r="AC38" s="405">
        <f t="shared" si="8"/>
        <v>1886727.505914297</v>
      </c>
      <c r="AD38" s="405">
        <f t="shared" si="19"/>
        <v>1283080.1438025048</v>
      </c>
      <c r="AE38" s="405">
        <f t="shared" si="20"/>
        <v>3270600.3164322078</v>
      </c>
      <c r="AF38" s="428">
        <f t="shared" si="21"/>
        <v>3.8141263611872239E-3</v>
      </c>
    </row>
    <row r="39" spans="1:32">
      <c r="A39" s="21" t="s">
        <v>393</v>
      </c>
      <c r="B39" s="304" t="s">
        <v>33</v>
      </c>
      <c r="C39" s="394">
        <v>39439786</v>
      </c>
      <c r="D39" s="394">
        <v>10280239</v>
      </c>
      <c r="E39" s="395">
        <f t="shared" si="0"/>
        <v>0.26065656137180865</v>
      </c>
      <c r="F39" s="396">
        <f t="shared" si="9"/>
        <v>2679611.7478203606</v>
      </c>
      <c r="G39" s="403">
        <f t="shared" si="1"/>
        <v>1.6826965338037809E-3</v>
      </c>
      <c r="H39" s="397">
        <v>84666</v>
      </c>
      <c r="I39" s="398">
        <f t="shared" si="2"/>
        <v>1.4636848290638924E-2</v>
      </c>
      <c r="J39" s="398">
        <f t="shared" si="10"/>
        <v>1.2441321047043085E-2</v>
      </c>
      <c r="K39" s="394">
        <v>2509.1999999999998</v>
      </c>
      <c r="L39" s="431">
        <f t="shared" si="3"/>
        <v>3.9110673292142316E-2</v>
      </c>
      <c r="M39" s="399">
        <f t="shared" si="11"/>
        <v>5.8666009938213469E-3</v>
      </c>
      <c r="N39" s="403">
        <f t="shared" si="12"/>
        <v>1.8307922040864431E-2</v>
      </c>
      <c r="O39" s="400">
        <v>25760</v>
      </c>
      <c r="P39" s="400">
        <v>21267</v>
      </c>
      <c r="Q39" s="401">
        <v>2.0486592371999999</v>
      </c>
      <c r="R39" s="402">
        <f t="shared" si="13"/>
        <v>1.9772900332198112E-2</v>
      </c>
      <c r="S39" s="401">
        <f t="shared" si="4"/>
        <v>4.0507934911792609E-2</v>
      </c>
      <c r="T39" s="401">
        <f t="shared" si="14"/>
        <v>2.1009741585989696E-2</v>
      </c>
      <c r="U39" s="400">
        <f t="shared" si="15"/>
        <v>3828353.5878463807</v>
      </c>
      <c r="V39" s="402">
        <f t="shared" si="5"/>
        <v>1.2112662810927728</v>
      </c>
      <c r="W39" s="402">
        <f t="shared" si="16"/>
        <v>1.6095611127629923E-2</v>
      </c>
      <c r="X39" s="400">
        <f t="shared" si="17"/>
        <v>517572.43201438728</v>
      </c>
      <c r="Y39" s="394">
        <f t="shared" si="6"/>
        <v>4345926.0198607678</v>
      </c>
      <c r="Z39" s="403">
        <f t="shared" si="18"/>
        <v>2.0272622017235731E-2</v>
      </c>
      <c r="AB39" s="404">
        <f t="shared" si="7"/>
        <v>721453.26278662821</v>
      </c>
      <c r="AC39" s="405">
        <f t="shared" si="8"/>
        <v>3924745.1414685948</v>
      </c>
      <c r="AD39" s="405">
        <f t="shared" si="19"/>
        <v>4345926.0198607687</v>
      </c>
      <c r="AE39" s="405">
        <f t="shared" si="20"/>
        <v>8992124.4241159912</v>
      </c>
      <c r="AF39" s="428">
        <f t="shared" si="21"/>
        <v>1.0486484281426929E-2</v>
      </c>
    </row>
    <row r="40" spans="1:32">
      <c r="A40" s="21" t="s">
        <v>394</v>
      </c>
      <c r="B40" s="304" t="s">
        <v>342</v>
      </c>
      <c r="C40" s="394">
        <v>2142351</v>
      </c>
      <c r="D40" s="394">
        <v>940947</v>
      </c>
      <c r="E40" s="395">
        <f t="shared" si="0"/>
        <v>0.43921234195516984</v>
      </c>
      <c r="F40" s="396">
        <f t="shared" si="9"/>
        <v>413275.53552569117</v>
      </c>
      <c r="G40" s="403">
        <f t="shared" si="1"/>
        <v>2.5952166827923688E-4</v>
      </c>
      <c r="H40" s="397">
        <v>5119</v>
      </c>
      <c r="I40" s="398">
        <f t="shared" si="2"/>
        <v>8.8496003590320376E-4</v>
      </c>
      <c r="J40" s="398">
        <f t="shared" si="10"/>
        <v>7.5221603051772322E-4</v>
      </c>
      <c r="K40" s="394">
        <v>264.89999999999998</v>
      </c>
      <c r="L40" s="431">
        <f t="shared" si="3"/>
        <v>4.1289723238835084E-3</v>
      </c>
      <c r="M40" s="399">
        <f t="shared" si="11"/>
        <v>6.1934584858252628E-4</v>
      </c>
      <c r="N40" s="403">
        <f t="shared" si="12"/>
        <v>1.3715618791002495E-3</v>
      </c>
      <c r="O40" s="400">
        <v>1318</v>
      </c>
      <c r="P40" s="400">
        <v>475</v>
      </c>
      <c r="Q40" s="401">
        <v>2.0058388967999998</v>
      </c>
      <c r="R40" s="402">
        <f t="shared" si="13"/>
        <v>4.4162917467410089E-4</v>
      </c>
      <c r="S40" s="401">
        <f t="shared" si="4"/>
        <v>8.8583697652299298E-4</v>
      </c>
      <c r="T40" s="401">
        <f t="shared" si="14"/>
        <v>4.5944593336068676E-4</v>
      </c>
      <c r="U40" s="400">
        <f t="shared" si="15"/>
        <v>83719.3299214945</v>
      </c>
      <c r="V40" s="402">
        <f t="shared" si="5"/>
        <v>2.7747368421052632</v>
      </c>
      <c r="W40" s="402">
        <f t="shared" si="16"/>
        <v>3.6871401350116108E-2</v>
      </c>
      <c r="X40" s="400">
        <f t="shared" si="17"/>
        <v>1185641.2730920778</v>
      </c>
      <c r="Y40" s="394">
        <f t="shared" si="6"/>
        <v>1269360.6030135723</v>
      </c>
      <c r="Z40" s="403">
        <f t="shared" si="18"/>
        <v>5.921239245874E-3</v>
      </c>
      <c r="AB40" s="404">
        <f t="shared" si="7"/>
        <v>111269.47169769212</v>
      </c>
      <c r="AC40" s="405">
        <f t="shared" si="8"/>
        <v>294027.40568847617</v>
      </c>
      <c r="AD40" s="405">
        <f t="shared" si="19"/>
        <v>1269360.6030135723</v>
      </c>
      <c r="AE40" s="405">
        <f t="shared" si="20"/>
        <v>1674657.4803997406</v>
      </c>
      <c r="AF40" s="428">
        <f t="shared" si="21"/>
        <v>1.9529611153831805E-3</v>
      </c>
    </row>
    <row r="41" spans="1:32">
      <c r="A41" s="21" t="s">
        <v>395</v>
      </c>
      <c r="B41" s="304" t="s">
        <v>35</v>
      </c>
      <c r="C41" s="394">
        <v>758867</v>
      </c>
      <c r="D41" s="394">
        <v>301669</v>
      </c>
      <c r="E41" s="395">
        <f t="shared" si="0"/>
        <v>0.39752552159996418</v>
      </c>
      <c r="F41" s="396">
        <f t="shared" si="9"/>
        <v>119921.1265755396</v>
      </c>
      <c r="G41" s="403">
        <f t="shared" si="1"/>
        <v>7.5306008112050149E-5</v>
      </c>
      <c r="H41" s="397">
        <v>1483</v>
      </c>
      <c r="I41" s="398">
        <f t="shared" si="2"/>
        <v>2.5637736535347747E-4</v>
      </c>
      <c r="J41" s="398">
        <f t="shared" si="10"/>
        <v>2.1792076055045584E-4</v>
      </c>
      <c r="K41" s="394">
        <v>207.9</v>
      </c>
      <c r="L41" s="431">
        <f t="shared" si="3"/>
        <v>3.2405184829572727E-3</v>
      </c>
      <c r="M41" s="399">
        <f t="shared" si="11"/>
        <v>4.8607777244359088E-4</v>
      </c>
      <c r="N41" s="403">
        <f t="shared" si="12"/>
        <v>7.0399853299404674E-4</v>
      </c>
      <c r="O41" s="400">
        <v>35</v>
      </c>
      <c r="P41" s="400">
        <v>141</v>
      </c>
      <c r="Q41" s="401">
        <v>1.5774653305999999</v>
      </c>
      <c r="R41" s="402">
        <f t="shared" si="13"/>
        <v>1.3109413395589101E-4</v>
      </c>
      <c r="S41" s="401">
        <f t="shared" si="4"/>
        <v>2.0679645136045029E-4</v>
      </c>
      <c r="T41" s="401">
        <f t="shared" si="14"/>
        <v>1.072565168637593E-4</v>
      </c>
      <c r="U41" s="400">
        <f t="shared" si="15"/>
        <v>19544.070519605873</v>
      </c>
      <c r="V41" s="402">
        <f t="shared" si="5"/>
        <v>0.24822695035460993</v>
      </c>
      <c r="W41" s="402">
        <f t="shared" si="16"/>
        <v>3.2985021763346587E-3</v>
      </c>
      <c r="X41" s="400">
        <f t="shared" si="17"/>
        <v>106067.03777029345</v>
      </c>
      <c r="Y41" s="394">
        <f t="shared" si="6"/>
        <v>125611.10828989932</v>
      </c>
      <c r="Z41" s="403">
        <f t="shared" si="18"/>
        <v>5.8594336578439421E-4</v>
      </c>
      <c r="AB41" s="404">
        <f t="shared" si="7"/>
        <v>32287.322264259361</v>
      </c>
      <c r="AC41" s="405">
        <f t="shared" si="8"/>
        <v>150919.08386993239</v>
      </c>
      <c r="AD41" s="405">
        <f t="shared" si="19"/>
        <v>125611.10828989933</v>
      </c>
      <c r="AE41" s="405">
        <f t="shared" si="20"/>
        <v>308817.51442409109</v>
      </c>
      <c r="AF41" s="428">
        <f t="shared" si="21"/>
        <v>3.6013847875063525E-4</v>
      </c>
    </row>
    <row r="42" spans="1:32">
      <c r="A42" s="21" t="s">
        <v>396</v>
      </c>
      <c r="B42" s="304" t="s">
        <v>36</v>
      </c>
      <c r="C42" s="394">
        <v>746282</v>
      </c>
      <c r="D42" s="394">
        <v>64774</v>
      </c>
      <c r="E42" s="395">
        <f t="shared" si="0"/>
        <v>8.6795608094527271E-2</v>
      </c>
      <c r="F42" s="396">
        <f t="shared" si="9"/>
        <v>5622.0987187149094</v>
      </c>
      <c r="G42" s="403">
        <f t="shared" si="1"/>
        <v>3.5304689324412032E-6</v>
      </c>
      <c r="H42" s="397">
        <v>7652</v>
      </c>
      <c r="I42" s="398">
        <f t="shared" si="2"/>
        <v>1.322858799517741E-3</v>
      </c>
      <c r="J42" s="398">
        <f t="shared" si="10"/>
        <v>1.1244299795900798E-3</v>
      </c>
      <c r="K42" s="394">
        <v>997.9</v>
      </c>
      <c r="L42" s="431">
        <f t="shared" si="3"/>
        <v>1.5554176980005108E-2</v>
      </c>
      <c r="M42" s="399">
        <f t="shared" si="11"/>
        <v>2.3331265470007659E-3</v>
      </c>
      <c r="N42" s="403">
        <f t="shared" si="12"/>
        <v>3.4575565265908457E-3</v>
      </c>
      <c r="O42" s="400">
        <v>5295</v>
      </c>
      <c r="P42" s="400">
        <v>4705</v>
      </c>
      <c r="Q42" s="401">
        <v>2.7540316573000001</v>
      </c>
      <c r="R42" s="402">
        <f t="shared" si="13"/>
        <v>4.3744531933508314E-3</v>
      </c>
      <c r="S42" s="401">
        <f t="shared" si="4"/>
        <v>1.2047382577865268E-2</v>
      </c>
      <c r="T42" s="401">
        <f t="shared" si="14"/>
        <v>6.2484645366312659E-3</v>
      </c>
      <c r="U42" s="400">
        <f t="shared" si="15"/>
        <v>1138582.8583105977</v>
      </c>
      <c r="V42" s="402">
        <f t="shared" si="5"/>
        <v>1.1253985122210415</v>
      </c>
      <c r="W42" s="402">
        <f t="shared" si="16"/>
        <v>1.4954578608413996E-2</v>
      </c>
      <c r="X42" s="400">
        <f t="shared" si="17"/>
        <v>480881.25133816455</v>
      </c>
      <c r="Y42" s="394">
        <f t="shared" si="6"/>
        <v>1619464.1096487623</v>
      </c>
      <c r="Z42" s="403">
        <f t="shared" si="18"/>
        <v>7.5543816473986752E-3</v>
      </c>
      <c r="AB42" s="404">
        <f t="shared" si="7"/>
        <v>1513.6825204713612</v>
      </c>
      <c r="AC42" s="405">
        <f t="shared" si="8"/>
        <v>741210.7255428168</v>
      </c>
      <c r="AD42" s="405">
        <f t="shared" si="19"/>
        <v>1619464.1096487625</v>
      </c>
      <c r="AE42" s="405">
        <f t="shared" si="20"/>
        <v>2362188.5177120506</v>
      </c>
      <c r="AF42" s="428">
        <f t="shared" si="21"/>
        <v>2.7547497779636006E-3</v>
      </c>
    </row>
    <row r="43" spans="1:32">
      <c r="A43" s="21" t="s">
        <v>397</v>
      </c>
      <c r="B43" s="304" t="s">
        <v>37</v>
      </c>
      <c r="C43" s="394">
        <v>4564482</v>
      </c>
      <c r="D43" s="394">
        <v>1105076</v>
      </c>
      <c r="E43" s="395">
        <f t="shared" si="0"/>
        <v>0.24210326604420832</v>
      </c>
      <c r="F43" s="396">
        <f t="shared" si="9"/>
        <v>267542.50882706954</v>
      </c>
      <c r="G43" s="403">
        <f t="shared" si="1"/>
        <v>1.680067467291377E-4</v>
      </c>
      <c r="H43" s="397">
        <v>6048</v>
      </c>
      <c r="I43" s="398">
        <f t="shared" si="2"/>
        <v>1.0455632539837032E-3</v>
      </c>
      <c r="J43" s="398">
        <f t="shared" si="10"/>
        <v>8.8872876588614767E-4</v>
      </c>
      <c r="K43" s="394">
        <v>3860</v>
      </c>
      <c r="L43" s="431">
        <f t="shared" si="3"/>
        <v>6.0165470631145121E-2</v>
      </c>
      <c r="M43" s="399">
        <f t="shared" si="11"/>
        <v>9.0248205946717678E-3</v>
      </c>
      <c r="N43" s="403">
        <f t="shared" si="12"/>
        <v>9.9135493605579158E-3</v>
      </c>
      <c r="O43" s="400">
        <v>1618</v>
      </c>
      <c r="P43" s="400">
        <v>916</v>
      </c>
      <c r="Q43" s="401">
        <v>2.0422796606000002</v>
      </c>
      <c r="R43" s="402">
        <f t="shared" si="13"/>
        <v>8.5164699789784515E-4</v>
      </c>
      <c r="S43" s="401">
        <f t="shared" si="4"/>
        <v>1.7393013418178203E-3</v>
      </c>
      <c r="T43" s="401">
        <f t="shared" si="14"/>
        <v>9.0210157124349997E-4</v>
      </c>
      <c r="U43" s="400">
        <f t="shared" si="15"/>
        <v>164379.16538559011</v>
      </c>
      <c r="V43" s="402">
        <f t="shared" si="5"/>
        <v>1.7663755458515285</v>
      </c>
      <c r="W43" s="402">
        <f t="shared" si="16"/>
        <v>2.3472042716925653E-2</v>
      </c>
      <c r="X43" s="400">
        <f t="shared" si="17"/>
        <v>754769.86471738014</v>
      </c>
      <c r="Y43" s="394">
        <f t="shared" si="6"/>
        <v>919149.03010297031</v>
      </c>
      <c r="Z43" s="403">
        <f t="shared" si="18"/>
        <v>4.2875927430958234E-3</v>
      </c>
      <c r="AB43" s="404">
        <f t="shared" si="7"/>
        <v>72032.60550130617</v>
      </c>
      <c r="AC43" s="405">
        <f t="shared" si="8"/>
        <v>2125208.6720007509</v>
      </c>
      <c r="AD43" s="405">
        <f t="shared" si="19"/>
        <v>919149.03010297043</v>
      </c>
      <c r="AE43" s="405">
        <f t="shared" si="20"/>
        <v>3116390.3076050277</v>
      </c>
      <c r="AF43" s="428">
        <f t="shared" si="21"/>
        <v>3.6342888992780035E-3</v>
      </c>
    </row>
    <row r="44" spans="1:32">
      <c r="A44" s="21" t="s">
        <v>398</v>
      </c>
      <c r="B44" s="304" t="s">
        <v>38</v>
      </c>
      <c r="C44" s="394">
        <v>56486259</v>
      </c>
      <c r="D44" s="394">
        <v>16891683.199999999</v>
      </c>
      <c r="E44" s="395">
        <f t="shared" si="0"/>
        <v>0.29904057197344225</v>
      </c>
      <c r="F44" s="396">
        <f t="shared" si="9"/>
        <v>5051298.6057221852</v>
      </c>
      <c r="G44" s="403">
        <f t="shared" si="1"/>
        <v>3.1720276872089655E-3</v>
      </c>
      <c r="H44" s="397">
        <v>67428</v>
      </c>
      <c r="I44" s="398">
        <f t="shared" si="2"/>
        <v>1.1656785563758786E-2</v>
      </c>
      <c r="J44" s="398">
        <f t="shared" si="10"/>
        <v>9.9082677291949667E-3</v>
      </c>
      <c r="K44" s="394">
        <v>1869</v>
      </c>
      <c r="L44" s="431">
        <f t="shared" si="3"/>
        <v>2.913193383668659E-2</v>
      </c>
      <c r="M44" s="399">
        <f t="shared" si="11"/>
        <v>4.3697900755029885E-3</v>
      </c>
      <c r="N44" s="403">
        <f t="shared" si="12"/>
        <v>1.4278057804697954E-2</v>
      </c>
      <c r="O44" s="400">
        <v>15090</v>
      </c>
      <c r="P44" s="400">
        <v>11157</v>
      </c>
      <c r="Q44" s="401">
        <v>1.7986407321</v>
      </c>
      <c r="R44" s="402">
        <f t="shared" si="13"/>
        <v>1.037317200387146E-2</v>
      </c>
      <c r="S44" s="401">
        <f t="shared" si="4"/>
        <v>1.8657609687242588E-2</v>
      </c>
      <c r="T44" s="401">
        <f t="shared" si="14"/>
        <v>9.6769079686436638E-3</v>
      </c>
      <c r="U44" s="400">
        <f t="shared" si="15"/>
        <v>1763307.0444674422</v>
      </c>
      <c r="V44" s="402">
        <f t="shared" si="5"/>
        <v>1.352514116698037</v>
      </c>
      <c r="W44" s="402">
        <f t="shared" si="16"/>
        <v>1.7972547908591634E-2</v>
      </c>
      <c r="X44" s="400">
        <f t="shared" si="17"/>
        <v>577927.43977125362</v>
      </c>
      <c r="Y44" s="394">
        <f t="shared" si="6"/>
        <v>2341234.4842386958</v>
      </c>
      <c r="Z44" s="403">
        <f t="shared" si="18"/>
        <v>1.0921253959635861E-2</v>
      </c>
      <c r="AB44" s="404">
        <f t="shared" si="7"/>
        <v>1360001.4492294001</v>
      </c>
      <c r="AC44" s="405">
        <f t="shared" si="8"/>
        <v>3060846.4397825324</v>
      </c>
      <c r="AD44" s="405">
        <f t="shared" si="19"/>
        <v>2341234.4842386963</v>
      </c>
      <c r="AE44" s="405">
        <f t="shared" si="20"/>
        <v>6762082.3732506288</v>
      </c>
      <c r="AF44" s="428">
        <f t="shared" si="21"/>
        <v>7.8858417846879355E-3</v>
      </c>
    </row>
    <row r="45" spans="1:32">
      <c r="A45" s="21" t="s">
        <v>399</v>
      </c>
      <c r="B45" s="304" t="s">
        <v>39</v>
      </c>
      <c r="C45" s="394">
        <v>2430413136</v>
      </c>
      <c r="D45" s="394">
        <v>1205887491.6800001</v>
      </c>
      <c r="E45" s="395">
        <f t="shared" si="0"/>
        <v>0.49616564106654831</v>
      </c>
      <c r="F45" s="396">
        <f t="shared" si="9"/>
        <v>598319940.36353922</v>
      </c>
      <c r="G45" s="403">
        <f t="shared" si="1"/>
        <v>0.37572267347101768</v>
      </c>
      <c r="H45" s="397">
        <v>1142994</v>
      </c>
      <c r="I45" s="398">
        <f t="shared" si="2"/>
        <v>0.19759797055619194</v>
      </c>
      <c r="J45" s="398">
        <f t="shared" si="10"/>
        <v>0.16795827497276314</v>
      </c>
      <c r="K45" s="394">
        <v>324.39999999999998</v>
      </c>
      <c r="L45" s="431">
        <f t="shared" si="3"/>
        <v>5.0563934385345795E-3</v>
      </c>
      <c r="M45" s="399">
        <f t="shared" si="11"/>
        <v>7.584590157801869E-4</v>
      </c>
      <c r="N45" s="403">
        <f t="shared" si="12"/>
        <v>0.16871673398854334</v>
      </c>
      <c r="O45" s="400">
        <v>182930</v>
      </c>
      <c r="P45" s="400">
        <v>207064</v>
      </c>
      <c r="Q45" s="401">
        <v>1.9809358914999999</v>
      </c>
      <c r="R45" s="402">
        <f t="shared" si="13"/>
        <v>0.19251684931519586</v>
      </c>
      <c r="S45" s="401">
        <f t="shared" si="4"/>
        <v>0.38136353652696864</v>
      </c>
      <c r="T45" s="401">
        <f t="shared" si="14"/>
        <v>0.19779703335156221</v>
      </c>
      <c r="U45" s="400">
        <f t="shared" si="15"/>
        <v>36042184.488446318</v>
      </c>
      <c r="V45" s="402">
        <f t="shared" si="5"/>
        <v>0.8834466638334042</v>
      </c>
      <c r="W45" s="402">
        <f t="shared" si="16"/>
        <v>1.1739461565986884E-2</v>
      </c>
      <c r="X45" s="400">
        <f t="shared" si="17"/>
        <v>377495.5560908828</v>
      </c>
      <c r="Y45" s="394">
        <f t="shared" si="6"/>
        <v>36419680.044537202</v>
      </c>
      <c r="Z45" s="403">
        <f t="shared" si="18"/>
        <v>0.1698883975837259</v>
      </c>
      <c r="AB45" s="404">
        <f t="shared" si="7"/>
        <v>161090454.06174803</v>
      </c>
      <c r="AC45" s="405">
        <f t="shared" si="8"/>
        <v>36168505.662629507</v>
      </c>
      <c r="AD45" s="405">
        <f t="shared" si="19"/>
        <v>36419680.044537202</v>
      </c>
      <c r="AE45" s="405">
        <f t="shared" si="20"/>
        <v>233678639.76891476</v>
      </c>
      <c r="AF45" s="428">
        <f t="shared" si="21"/>
        <v>0.27251261962857615</v>
      </c>
    </row>
    <row r="46" spans="1:32">
      <c r="A46" s="21" t="s">
        <v>400</v>
      </c>
      <c r="B46" s="304" t="s">
        <v>343</v>
      </c>
      <c r="C46" s="394">
        <v>1354101</v>
      </c>
      <c r="D46" s="394">
        <v>451420</v>
      </c>
      <c r="E46" s="395">
        <f t="shared" si="0"/>
        <v>0.33337247369287815</v>
      </c>
      <c r="F46" s="396">
        <f t="shared" si="9"/>
        <v>150491.00207443905</v>
      </c>
      <c r="G46" s="403">
        <f t="shared" si="1"/>
        <v>9.4502753156422046E-5</v>
      </c>
      <c r="H46" s="397">
        <v>906</v>
      </c>
      <c r="I46" s="398">
        <f t="shared" si="2"/>
        <v>1.5662703507097141E-4</v>
      </c>
      <c r="J46" s="398">
        <f t="shared" si="10"/>
        <v>1.331329798103257E-4</v>
      </c>
      <c r="K46" s="394">
        <v>1171.2</v>
      </c>
      <c r="L46" s="431">
        <f t="shared" si="3"/>
        <v>1.8255388394610668E-2</v>
      </c>
      <c r="M46" s="399">
        <f t="shared" si="11"/>
        <v>2.7383082591916001E-3</v>
      </c>
      <c r="N46" s="403">
        <f t="shared" si="12"/>
        <v>2.8714412390019256E-3</v>
      </c>
      <c r="O46" s="400">
        <v>133</v>
      </c>
      <c r="P46" s="400">
        <v>63</v>
      </c>
      <c r="Q46" s="401">
        <v>1.7977681072</v>
      </c>
      <c r="R46" s="402">
        <f t="shared" si="13"/>
        <v>5.8573974746249173E-5</v>
      </c>
      <c r="S46" s="401">
        <f t="shared" si="4"/>
        <v>1.0530242371074497E-4</v>
      </c>
      <c r="T46" s="401">
        <f t="shared" si="14"/>
        <v>5.4615884896592997E-5</v>
      </c>
      <c r="U46" s="400">
        <f t="shared" si="15"/>
        <v>9951.9986022439844</v>
      </c>
      <c r="V46" s="402">
        <f t="shared" si="5"/>
        <v>2.1111111111111112</v>
      </c>
      <c r="W46" s="402">
        <f t="shared" si="16"/>
        <v>2.8052975652065243E-2</v>
      </c>
      <c r="X46" s="400">
        <f t="shared" si="17"/>
        <v>902074.90217973385</v>
      </c>
      <c r="Y46" s="394">
        <f t="shared" si="6"/>
        <v>912026.90078197781</v>
      </c>
      <c r="Z46" s="403">
        <f t="shared" si="18"/>
        <v>4.2543698499718906E-3</v>
      </c>
      <c r="AB46" s="404">
        <f t="shared" si="7"/>
        <v>40517.893890765212</v>
      </c>
      <c r="AC46" s="405">
        <f t="shared" si="8"/>
        <v>615562.76166299742</v>
      </c>
      <c r="AD46" s="405">
        <f t="shared" si="19"/>
        <v>912026.90078197792</v>
      </c>
      <c r="AE46" s="405">
        <f t="shared" si="20"/>
        <v>1568107.5563357407</v>
      </c>
      <c r="AF46" s="428">
        <f t="shared" si="21"/>
        <v>1.8287041488216651E-3</v>
      </c>
    </row>
    <row r="47" spans="1:32">
      <c r="A47" s="21" t="s">
        <v>401</v>
      </c>
      <c r="B47" s="304" t="s">
        <v>344</v>
      </c>
      <c r="C47" s="394">
        <v>81632998</v>
      </c>
      <c r="D47" s="394">
        <v>17252658</v>
      </c>
      <c r="E47" s="395">
        <f t="shared" si="0"/>
        <v>0.21134416746522039</v>
      </c>
      <c r="F47" s="396">
        <f t="shared" si="9"/>
        <v>3646248.6415721742</v>
      </c>
      <c r="G47" s="403">
        <f t="shared" si="1"/>
        <v>2.289708557797965E-3</v>
      </c>
      <c r="H47" s="397">
        <v>147624</v>
      </c>
      <c r="I47" s="398">
        <f t="shared" si="2"/>
        <v>2.5520871330372057E-2</v>
      </c>
      <c r="J47" s="398">
        <f t="shared" si="10"/>
        <v>2.1692740630816248E-2</v>
      </c>
      <c r="K47" s="394">
        <v>322.8</v>
      </c>
      <c r="L47" s="431">
        <f t="shared" si="3"/>
        <v>5.0314543833506857E-3</v>
      </c>
      <c r="M47" s="399">
        <f t="shared" si="11"/>
        <v>7.5471815750260279E-4</v>
      </c>
      <c r="N47" s="403">
        <f t="shared" si="12"/>
        <v>2.2447458788318851E-2</v>
      </c>
      <c r="O47" s="400">
        <v>19678</v>
      </c>
      <c r="P47" s="400">
        <v>32877</v>
      </c>
      <c r="Q47" s="401">
        <v>1.8363293522999999</v>
      </c>
      <c r="R47" s="402">
        <f t="shared" si="13"/>
        <v>3.0567247106864034E-2</v>
      </c>
      <c r="S47" s="401">
        <f t="shared" si="4"/>
        <v>5.6131533081341681E-2</v>
      </c>
      <c r="T47" s="401">
        <f t="shared" si="14"/>
        <v>2.9113036925540778E-2</v>
      </c>
      <c r="U47" s="400">
        <f t="shared" si="15"/>
        <v>5304920.0491509968</v>
      </c>
      <c r="V47" s="402">
        <f t="shared" si="5"/>
        <v>0.59853392949478357</v>
      </c>
      <c r="W47" s="402">
        <f t="shared" si="16"/>
        <v>7.953469461024678E-3</v>
      </c>
      <c r="X47" s="400">
        <f t="shared" si="17"/>
        <v>255752.73279485936</v>
      </c>
      <c r="Y47" s="394">
        <f t="shared" si="6"/>
        <v>5560672.7819458563</v>
      </c>
      <c r="Z47" s="403">
        <f t="shared" si="18"/>
        <v>2.5939101805863365E-2</v>
      </c>
      <c r="AB47" s="404">
        <f t="shared" si="7"/>
        <v>981708.63056311291</v>
      </c>
      <c r="AC47" s="405">
        <f t="shared" si="8"/>
        <v>4812154.7940353332</v>
      </c>
      <c r="AD47" s="405">
        <f t="shared" si="19"/>
        <v>5560672.7819458572</v>
      </c>
      <c r="AE47" s="405">
        <f t="shared" si="20"/>
        <v>11354536.206544302</v>
      </c>
      <c r="AF47" s="428">
        <f t="shared" si="21"/>
        <v>1.3241494427444532E-2</v>
      </c>
    </row>
    <row r="48" spans="1:32">
      <c r="A48" s="21" t="s">
        <v>402</v>
      </c>
      <c r="B48" s="304" t="s">
        <v>218</v>
      </c>
      <c r="C48" s="394">
        <v>7103115</v>
      </c>
      <c r="D48" s="394">
        <v>1075933</v>
      </c>
      <c r="E48" s="395">
        <f t="shared" si="0"/>
        <v>0.15147340286620728</v>
      </c>
      <c r="F48" s="396">
        <f t="shared" si="9"/>
        <v>162975.232766047</v>
      </c>
      <c r="G48" s="403">
        <f t="shared" si="1"/>
        <v>1.0234238579315125E-4</v>
      </c>
      <c r="H48" s="397">
        <v>5389</v>
      </c>
      <c r="I48" s="398">
        <f t="shared" si="2"/>
        <v>9.3163696688461914E-4</v>
      </c>
      <c r="J48" s="398">
        <f t="shared" si="10"/>
        <v>7.918914218519263E-4</v>
      </c>
      <c r="K48" s="394">
        <v>1341</v>
      </c>
      <c r="L48" s="431">
        <f t="shared" si="3"/>
        <v>2.0902045626001453E-2</v>
      </c>
      <c r="M48" s="399">
        <f t="shared" si="11"/>
        <v>3.135306843900218E-3</v>
      </c>
      <c r="N48" s="403">
        <f t="shared" si="12"/>
        <v>3.927198265752144E-3</v>
      </c>
      <c r="O48" s="400">
        <v>1611</v>
      </c>
      <c r="P48" s="400">
        <v>1054</v>
      </c>
      <c r="Q48" s="401">
        <v>2.1403267704000002</v>
      </c>
      <c r="R48" s="402">
        <f t="shared" si="13"/>
        <v>9.7995189496105769E-4</v>
      </c>
      <c r="S48" s="401">
        <f t="shared" si="4"/>
        <v>2.0974172744893608E-3</v>
      </c>
      <c r="T48" s="401">
        <f t="shared" si="14"/>
        <v>1.0878410620281658E-3</v>
      </c>
      <c r="U48" s="400">
        <f t="shared" si="15"/>
        <v>198224.24829819554</v>
      </c>
      <c r="V48" s="402">
        <f t="shared" si="5"/>
        <v>1.5284629981024669</v>
      </c>
      <c r="W48" s="402">
        <f t="shared" si="16"/>
        <v>2.0310600917771596E-2</v>
      </c>
      <c r="X48" s="400">
        <f t="shared" si="17"/>
        <v>653110.1571309279</v>
      </c>
      <c r="Y48" s="394">
        <f t="shared" si="6"/>
        <v>851334.40542912344</v>
      </c>
      <c r="Z48" s="403">
        <f t="shared" si="18"/>
        <v>3.9712550403896802E-3</v>
      </c>
      <c r="AB48" s="404">
        <f t="shared" si="7"/>
        <v>43879.12298418436</v>
      </c>
      <c r="AC48" s="405">
        <f t="shared" si="8"/>
        <v>841889.77201734157</v>
      </c>
      <c r="AD48" s="405">
        <f t="shared" si="19"/>
        <v>851334.40542912344</v>
      </c>
      <c r="AE48" s="405">
        <f t="shared" si="20"/>
        <v>1737103.3004306494</v>
      </c>
      <c r="AF48" s="428">
        <f t="shared" si="21"/>
        <v>2.0257845194320313E-3</v>
      </c>
    </row>
    <row r="49" spans="1:32">
      <c r="A49" s="21" t="s">
        <v>403</v>
      </c>
      <c r="B49" s="304" t="s">
        <v>43</v>
      </c>
      <c r="C49" s="394">
        <v>939947</v>
      </c>
      <c r="D49" s="394">
        <v>222448</v>
      </c>
      <c r="E49" s="395">
        <f t="shared" si="0"/>
        <v>0.23666015211495967</v>
      </c>
      <c r="F49" s="396">
        <f t="shared" si="9"/>
        <v>52644.577517668549</v>
      </c>
      <c r="G49" s="403">
        <f t="shared" si="1"/>
        <v>3.3058837044061201E-5</v>
      </c>
      <c r="H49" s="397">
        <v>2377</v>
      </c>
      <c r="I49" s="398">
        <f t="shared" si="2"/>
        <v>4.1092987015860824E-4</v>
      </c>
      <c r="J49" s="398">
        <f t="shared" si="10"/>
        <v>3.4929038963481702E-4</v>
      </c>
      <c r="K49" s="394">
        <v>683.1</v>
      </c>
      <c r="L49" s="431">
        <f t="shared" si="3"/>
        <v>1.0647417872573894E-2</v>
      </c>
      <c r="M49" s="399">
        <f t="shared" si="11"/>
        <v>1.5971126808860842E-3</v>
      </c>
      <c r="N49" s="403">
        <f t="shared" si="12"/>
        <v>1.9464030705209012E-3</v>
      </c>
      <c r="O49" s="400">
        <v>1875</v>
      </c>
      <c r="P49" s="400">
        <v>790</v>
      </c>
      <c r="Q49" s="401">
        <v>2.1956719391999999</v>
      </c>
      <c r="R49" s="402">
        <f t="shared" si="13"/>
        <v>7.3449904840534679E-4</v>
      </c>
      <c r="S49" s="401">
        <f t="shared" si="4"/>
        <v>1.6127189499527224E-3</v>
      </c>
      <c r="T49" s="401">
        <f t="shared" si="14"/>
        <v>8.3644867266416574E-4</v>
      </c>
      <c r="U49" s="400">
        <f t="shared" si="15"/>
        <v>152416.02396378815</v>
      </c>
      <c r="V49" s="402">
        <f t="shared" si="5"/>
        <v>2.3734177215189876</v>
      </c>
      <c r="W49" s="402">
        <f t="shared" si="16"/>
        <v>3.1538571893977414E-2</v>
      </c>
      <c r="X49" s="400">
        <f t="shared" si="17"/>
        <v>1014158.1595125257</v>
      </c>
      <c r="Y49" s="394">
        <f t="shared" si="6"/>
        <v>1166574.1834763137</v>
      </c>
      <c r="Z49" s="403">
        <f t="shared" si="18"/>
        <v>5.4417671558611531E-3</v>
      </c>
      <c r="AB49" s="404">
        <f t="shared" si="7"/>
        <v>14173.919878146369</v>
      </c>
      <c r="AC49" s="405">
        <f t="shared" si="8"/>
        <v>417258.49483712192</v>
      </c>
      <c r="AD49" s="405">
        <f t="shared" si="19"/>
        <v>1166574.1834763139</v>
      </c>
      <c r="AE49" s="405">
        <f t="shared" si="20"/>
        <v>1598006.5981915821</v>
      </c>
      <c r="AF49" s="428">
        <f t="shared" si="21"/>
        <v>1.8635719751175439E-3</v>
      </c>
    </row>
    <row r="50" spans="1:32">
      <c r="A50" s="21" t="s">
        <v>404</v>
      </c>
      <c r="B50" s="304" t="s">
        <v>44</v>
      </c>
      <c r="C50" s="394">
        <v>19089007</v>
      </c>
      <c r="D50" s="394">
        <v>7881801</v>
      </c>
      <c r="E50" s="395">
        <f t="shared" si="0"/>
        <v>0.41289738119955638</v>
      </c>
      <c r="F50" s="396">
        <f t="shared" si="9"/>
        <v>3254374.9920360446</v>
      </c>
      <c r="G50" s="403">
        <f t="shared" si="1"/>
        <v>2.0436264780713579E-3</v>
      </c>
      <c r="H50" s="397">
        <v>34709</v>
      </c>
      <c r="I50" s="398">
        <f t="shared" si="2"/>
        <v>6.0004059164220159E-3</v>
      </c>
      <c r="J50" s="398">
        <f t="shared" si="10"/>
        <v>5.1003450289587131E-3</v>
      </c>
      <c r="K50" s="394">
        <v>1541.5</v>
      </c>
      <c r="L50" s="431">
        <f t="shared" si="3"/>
        <v>2.4027220978733214E-2</v>
      </c>
      <c r="M50" s="399">
        <f t="shared" si="11"/>
        <v>3.6040831468099818E-3</v>
      </c>
      <c r="N50" s="403">
        <f t="shared" si="12"/>
        <v>8.7044281757686949E-3</v>
      </c>
      <c r="O50" s="400">
        <v>9838</v>
      </c>
      <c r="P50" s="400">
        <v>7575</v>
      </c>
      <c r="Q50" s="401">
        <v>1.6303971907999999</v>
      </c>
      <c r="R50" s="402">
        <f t="shared" si="13"/>
        <v>7.0428231540132936E-3</v>
      </c>
      <c r="S50" s="401">
        <f t="shared" si="4"/>
        <v>1.1482599085604469E-2</v>
      </c>
      <c r="T50" s="401">
        <f t="shared" si="14"/>
        <v>5.9555353796581761E-3</v>
      </c>
      <c r="U50" s="400">
        <f t="shared" si="15"/>
        <v>1085205.8862763215</v>
      </c>
      <c r="V50" s="402">
        <f t="shared" si="5"/>
        <v>1.2987458745874587</v>
      </c>
      <c r="W50" s="402">
        <f t="shared" si="16"/>
        <v>1.7258061978010494E-2</v>
      </c>
      <c r="X50" s="400">
        <f t="shared" si="17"/>
        <v>554952.34315649117</v>
      </c>
      <c r="Y50" s="394">
        <f t="shared" si="6"/>
        <v>1640158.2294328127</v>
      </c>
      <c r="Z50" s="403">
        <f t="shared" si="18"/>
        <v>7.6509143694110243E-3</v>
      </c>
      <c r="AB50" s="404">
        <f t="shared" si="7"/>
        <v>876201.35948628164</v>
      </c>
      <c r="AC50" s="405">
        <f t="shared" si="8"/>
        <v>1866004.3513325718</v>
      </c>
      <c r="AD50" s="405">
        <f t="shared" si="19"/>
        <v>1640158.2294328129</v>
      </c>
      <c r="AE50" s="405">
        <f t="shared" si="20"/>
        <v>4382363.9402516661</v>
      </c>
      <c r="AF50" s="428">
        <f t="shared" si="21"/>
        <v>5.1106488753306081E-3</v>
      </c>
    </row>
    <row r="51" spans="1:32">
      <c r="A51" s="21" t="s">
        <v>405</v>
      </c>
      <c r="B51" s="304" t="s">
        <v>45</v>
      </c>
      <c r="C51" s="394">
        <v>119215481</v>
      </c>
      <c r="D51" s="394">
        <v>19038713.890000001</v>
      </c>
      <c r="E51" s="395">
        <f t="shared" si="0"/>
        <v>0.15970001320549973</v>
      </c>
      <c r="F51" s="396">
        <f t="shared" si="9"/>
        <v>3040482.8596487311</v>
      </c>
      <c r="G51" s="403">
        <f t="shared" si="1"/>
        <v>1.9093101727077942E-3</v>
      </c>
      <c r="H51" s="397">
        <v>86766</v>
      </c>
      <c r="I51" s="398">
        <f t="shared" si="2"/>
        <v>1.4999891087161044E-2</v>
      </c>
      <c r="J51" s="398">
        <f t="shared" si="10"/>
        <v>1.2749907424086887E-2</v>
      </c>
      <c r="K51" s="394">
        <v>1667.4</v>
      </c>
      <c r="L51" s="431">
        <f t="shared" si="3"/>
        <v>2.5989612883515902E-2</v>
      </c>
      <c r="M51" s="399">
        <f t="shared" si="11"/>
        <v>3.8984419325273851E-3</v>
      </c>
      <c r="N51" s="403">
        <f t="shared" si="12"/>
        <v>1.6648349356614273E-2</v>
      </c>
      <c r="O51" s="400">
        <v>13606</v>
      </c>
      <c r="P51" s="400">
        <v>22970</v>
      </c>
      <c r="Q51" s="401">
        <v>1.9100372027999999</v>
      </c>
      <c r="R51" s="402">
        <f t="shared" si="13"/>
        <v>2.1356257141608628E-2</v>
      </c>
      <c r="S51" s="401">
        <f t="shared" si="4"/>
        <v>4.0791245653035664E-2</v>
      </c>
      <c r="T51" s="401">
        <f t="shared" si="14"/>
        <v>2.1156682808123412E-2</v>
      </c>
      <c r="U51" s="400">
        <f t="shared" si="15"/>
        <v>3855128.9269268611</v>
      </c>
      <c r="V51" s="402">
        <f t="shared" si="5"/>
        <v>0.59233783195472356</v>
      </c>
      <c r="W51" s="402">
        <f t="shared" si="16"/>
        <v>7.8711341578214088E-3</v>
      </c>
      <c r="X51" s="400">
        <f t="shared" si="17"/>
        <v>253105.1487558535</v>
      </c>
      <c r="Y51" s="394">
        <f t="shared" si="6"/>
        <v>4108234.0756827146</v>
      </c>
      <c r="Z51" s="403">
        <f t="shared" si="18"/>
        <v>1.9163850510578111E-2</v>
      </c>
      <c r="AB51" s="404">
        <f t="shared" si="7"/>
        <v>818613.47313642607</v>
      </c>
      <c r="AC51" s="405">
        <f t="shared" si="8"/>
        <v>3568975.665561581</v>
      </c>
      <c r="AD51" s="405">
        <f t="shared" si="19"/>
        <v>4108234.0756827146</v>
      </c>
      <c r="AE51" s="405">
        <f t="shared" si="20"/>
        <v>8495823.2143807225</v>
      </c>
      <c r="AF51" s="428">
        <f t="shared" si="21"/>
        <v>9.9077050531519925E-3</v>
      </c>
    </row>
    <row r="52" spans="1:32">
      <c r="A52" s="21" t="s">
        <v>406</v>
      </c>
      <c r="B52" s="304" t="s">
        <v>345</v>
      </c>
      <c r="C52" s="394">
        <v>642295900</v>
      </c>
      <c r="D52" s="394">
        <v>306694612.58999997</v>
      </c>
      <c r="E52" s="395">
        <f t="shared" si="0"/>
        <v>0.47749738491246785</v>
      </c>
      <c r="F52" s="396">
        <f t="shared" si="9"/>
        <v>146445875.47846743</v>
      </c>
      <c r="G52" s="403">
        <f t="shared" si="1"/>
        <v>9.1962564075904835E-2</v>
      </c>
      <c r="H52" s="397">
        <v>412199</v>
      </c>
      <c r="I52" s="398">
        <f t="shared" si="2"/>
        <v>7.125994175410523E-2</v>
      </c>
      <c r="J52" s="398">
        <f t="shared" si="10"/>
        <v>6.0570950490989442E-2</v>
      </c>
      <c r="K52" s="394">
        <v>60.1</v>
      </c>
      <c r="L52" s="431">
        <f t="shared" si="3"/>
        <v>9.3677326034503157E-4</v>
      </c>
      <c r="M52" s="399">
        <f t="shared" si="11"/>
        <v>1.4051598905175474E-4</v>
      </c>
      <c r="N52" s="403">
        <f t="shared" si="12"/>
        <v>6.07114664800412E-2</v>
      </c>
      <c r="O52" s="400">
        <v>47668</v>
      </c>
      <c r="P52" s="400">
        <v>40796</v>
      </c>
      <c r="Q52" s="401">
        <v>1.7340616191</v>
      </c>
      <c r="R52" s="402">
        <f t="shared" si="13"/>
        <v>3.7929902757904463E-2</v>
      </c>
      <c r="S52" s="401">
        <f t="shared" si="4"/>
        <v>6.5772788588677369E-2</v>
      </c>
      <c r="T52" s="401">
        <f t="shared" si="14"/>
        <v>3.4113545769418024E-2</v>
      </c>
      <c r="U52" s="400">
        <f t="shared" si="15"/>
        <v>6216102.8876053719</v>
      </c>
      <c r="V52" s="402">
        <f t="shared" si="5"/>
        <v>1.1684478870477497</v>
      </c>
      <c r="W52" s="402">
        <f t="shared" si="16"/>
        <v>1.5526629533395704E-2</v>
      </c>
      <c r="X52" s="400">
        <f t="shared" si="17"/>
        <v>499276.19056297047</v>
      </c>
      <c r="Y52" s="394">
        <f t="shared" si="6"/>
        <v>6715379.0781683419</v>
      </c>
      <c r="Z52" s="403">
        <f t="shared" si="18"/>
        <v>3.1325508334014672E-2</v>
      </c>
      <c r="AB52" s="404">
        <f t="shared" si="7"/>
        <v>39428792.164210036</v>
      </c>
      <c r="AC52" s="405">
        <f t="shared" si="8"/>
        <v>13014968.742336014</v>
      </c>
      <c r="AD52" s="405">
        <f t="shared" si="19"/>
        <v>6715379.0781683419</v>
      </c>
      <c r="AE52" s="405">
        <f t="shared" si="20"/>
        <v>59159139.984714389</v>
      </c>
      <c r="AF52" s="428">
        <f t="shared" si="21"/>
        <v>6.8990525741466371E-2</v>
      </c>
    </row>
    <row r="53" spans="1:32">
      <c r="A53" s="21" t="s">
        <v>407</v>
      </c>
      <c r="B53" s="304" t="s">
        <v>346</v>
      </c>
      <c r="C53" s="394">
        <v>1119704293</v>
      </c>
      <c r="D53" s="394">
        <v>671271036.40999997</v>
      </c>
      <c r="E53" s="395">
        <f t="shared" si="0"/>
        <v>0.5995074240641497</v>
      </c>
      <c r="F53" s="396">
        <f t="shared" si="9"/>
        <v>402431969.88703114</v>
      </c>
      <c r="G53" s="403">
        <f t="shared" si="1"/>
        <v>0.25271231228612001</v>
      </c>
      <c r="H53" s="397">
        <v>132169</v>
      </c>
      <c r="I53" s="398">
        <f t="shared" si="2"/>
        <v>2.2849049225491413E-2</v>
      </c>
      <c r="J53" s="398">
        <f t="shared" si="10"/>
        <v>1.9421691841667702E-2</v>
      </c>
      <c r="K53" s="394">
        <v>70.8</v>
      </c>
      <c r="L53" s="431">
        <f t="shared" si="3"/>
        <v>1.103553191887325E-3</v>
      </c>
      <c r="M53" s="399">
        <f t="shared" si="11"/>
        <v>1.6553297878309873E-4</v>
      </c>
      <c r="N53" s="403">
        <f t="shared" si="12"/>
        <v>1.9587224820450801E-2</v>
      </c>
      <c r="O53" s="400">
        <v>4761</v>
      </c>
      <c r="P53" s="400">
        <v>6438</v>
      </c>
      <c r="Q53" s="401">
        <v>1.903799258</v>
      </c>
      <c r="R53" s="402">
        <f t="shared" si="13"/>
        <v>5.9857023716881298E-3</v>
      </c>
      <c r="S53" s="401">
        <f t="shared" si="4"/>
        <v>1.1395575733828702E-2</v>
      </c>
      <c r="T53" s="401">
        <f t="shared" si="14"/>
        <v>5.91040007131089E-3</v>
      </c>
      <c r="U53" s="400">
        <f t="shared" si="15"/>
        <v>1076981.4195953456</v>
      </c>
      <c r="V53" s="402">
        <f t="shared" si="5"/>
        <v>0.73951537744641194</v>
      </c>
      <c r="W53" s="402">
        <f t="shared" si="16"/>
        <v>9.8268664158151723E-3</v>
      </c>
      <c r="X53" s="400">
        <f t="shared" si="17"/>
        <v>315993.91347018047</v>
      </c>
      <c r="Y53" s="394">
        <f t="shared" si="6"/>
        <v>1392975.3330655261</v>
      </c>
      <c r="Z53" s="403">
        <f t="shared" si="18"/>
        <v>6.497870022986533E-3</v>
      </c>
      <c r="AB53" s="404">
        <f t="shared" si="7"/>
        <v>108349971.95426261</v>
      </c>
      <c r="AC53" s="405">
        <f t="shared" si="8"/>
        <v>4198994.5815438703</v>
      </c>
      <c r="AD53" s="405">
        <f t="shared" si="19"/>
        <v>1392975.3330655263</v>
      </c>
      <c r="AE53" s="405">
        <f t="shared" si="20"/>
        <v>113941941.868872</v>
      </c>
      <c r="AF53" s="428">
        <f t="shared" si="21"/>
        <v>0.13287742985391932</v>
      </c>
    </row>
    <row r="54" spans="1:32">
      <c r="A54" s="21" t="s">
        <v>408</v>
      </c>
      <c r="B54" s="304" t="s">
        <v>48</v>
      </c>
      <c r="C54" s="394">
        <v>274755070</v>
      </c>
      <c r="D54" s="394">
        <v>112141719.38</v>
      </c>
      <c r="E54" s="395">
        <f t="shared" si="0"/>
        <v>0.40815159254386096</v>
      </c>
      <c r="F54" s="396">
        <f t="shared" si="9"/>
        <v>45770821.355553754</v>
      </c>
      <c r="G54" s="403">
        <f t="shared" si="1"/>
        <v>2.8742373781198108E-2</v>
      </c>
      <c r="H54" s="397">
        <v>306322</v>
      </c>
      <c r="I54" s="398">
        <f t="shared" si="2"/>
        <v>5.2956188341070756E-2</v>
      </c>
      <c r="J54" s="398">
        <f t="shared" si="10"/>
        <v>4.5012760089910141E-2</v>
      </c>
      <c r="K54" s="394">
        <v>915.8</v>
      </c>
      <c r="L54" s="431">
        <f t="shared" si="3"/>
        <v>1.4274491710881529E-2</v>
      </c>
      <c r="M54" s="399">
        <f t="shared" si="11"/>
        <v>2.1411737566322292E-3</v>
      </c>
      <c r="N54" s="403">
        <f t="shared" si="12"/>
        <v>4.7153933846542373E-2</v>
      </c>
      <c r="O54" s="400">
        <v>43432</v>
      </c>
      <c r="P54" s="400">
        <v>47092</v>
      </c>
      <c r="Q54" s="401">
        <v>1.8493369051999999</v>
      </c>
      <c r="R54" s="402">
        <f t="shared" si="13"/>
        <v>4.378358125000581E-2</v>
      </c>
      <c r="S54" s="401">
        <f t="shared" si="4"/>
        <v>8.0970592647458484E-2</v>
      </c>
      <c r="T54" s="401">
        <f t="shared" si="14"/>
        <v>4.1995999827981793E-2</v>
      </c>
      <c r="U54" s="400">
        <f t="shared" si="15"/>
        <v>7652428.0871623345</v>
      </c>
      <c r="V54" s="402">
        <f t="shared" si="5"/>
        <v>0.92227979274611394</v>
      </c>
      <c r="W54" s="402">
        <f t="shared" si="16"/>
        <v>1.2255485954351926E-2</v>
      </c>
      <c r="X54" s="400">
        <f t="shared" si="17"/>
        <v>394088.89917969279</v>
      </c>
      <c r="Y54" s="394">
        <f t="shared" si="6"/>
        <v>8046516.9863420269</v>
      </c>
      <c r="Z54" s="403">
        <f t="shared" si="18"/>
        <v>3.7534922746937309E-2</v>
      </c>
      <c r="AB54" s="404">
        <f t="shared" si="7"/>
        <v>12323243.631935991</v>
      </c>
      <c r="AC54" s="405">
        <f t="shared" si="8"/>
        <v>10108584.270364881</v>
      </c>
      <c r="AD54" s="405">
        <f t="shared" si="19"/>
        <v>8046516.9863420278</v>
      </c>
      <c r="AE54" s="405">
        <f t="shared" si="20"/>
        <v>30478344.8886429</v>
      </c>
      <c r="AF54" s="428">
        <f t="shared" si="21"/>
        <v>3.5543401038968969E-2</v>
      </c>
    </row>
    <row r="55" spans="1:32">
      <c r="A55" s="21" t="s">
        <v>409</v>
      </c>
      <c r="B55" s="304" t="s">
        <v>49</v>
      </c>
      <c r="C55" s="394">
        <v>175563518</v>
      </c>
      <c r="D55" s="394">
        <v>85362095.170000002</v>
      </c>
      <c r="E55" s="395">
        <f t="shared" si="0"/>
        <v>0.48621772987027978</v>
      </c>
      <c r="F55" s="396">
        <f t="shared" si="9"/>
        <v>41504564.130528174</v>
      </c>
      <c r="G55" s="403">
        <f t="shared" si="1"/>
        <v>2.606332288858083E-2</v>
      </c>
      <c r="H55" s="397">
        <v>46784</v>
      </c>
      <c r="I55" s="398">
        <f t="shared" si="2"/>
        <v>8.0879019964242016E-3</v>
      </c>
      <c r="J55" s="398">
        <f t="shared" si="10"/>
        <v>6.8747166969605712E-3</v>
      </c>
      <c r="K55" s="394">
        <v>739.2</v>
      </c>
      <c r="L55" s="431">
        <f t="shared" si="3"/>
        <v>1.1521843494959192E-2</v>
      </c>
      <c r="M55" s="399">
        <f t="shared" si="11"/>
        <v>1.7282765242438787E-3</v>
      </c>
      <c r="N55" s="403">
        <f t="shared" si="12"/>
        <v>8.6029932212044503E-3</v>
      </c>
      <c r="O55" s="400">
        <v>7735</v>
      </c>
      <c r="P55" s="400">
        <v>5334</v>
      </c>
      <c r="Q55" s="401">
        <v>2.0438860060000001</v>
      </c>
      <c r="R55" s="402">
        <f t="shared" si="13"/>
        <v>4.9592631951824303E-3</v>
      </c>
      <c r="S55" s="401">
        <f t="shared" si="4"/>
        <v>1.0136168644704216E-2</v>
      </c>
      <c r="T55" s="401">
        <f t="shared" si="14"/>
        <v>5.2571992218554417E-3</v>
      </c>
      <c r="U55" s="400">
        <f t="shared" si="15"/>
        <v>957956.45180304092</v>
      </c>
      <c r="V55" s="402">
        <f t="shared" si="5"/>
        <v>1.4501312335958005</v>
      </c>
      <c r="W55" s="402">
        <f t="shared" si="16"/>
        <v>1.9269708720803205E-2</v>
      </c>
      <c r="X55" s="400">
        <f t="shared" si="17"/>
        <v>619639.10085491452</v>
      </c>
      <c r="Y55" s="394">
        <f t="shared" si="6"/>
        <v>1577595.5526579553</v>
      </c>
      <c r="Z55" s="403">
        <f t="shared" si="18"/>
        <v>7.3590756466976066E-3</v>
      </c>
      <c r="AB55" s="404">
        <f t="shared" si="7"/>
        <v>11174605.14078691</v>
      </c>
      <c r="AC55" s="405">
        <f t="shared" si="8"/>
        <v>1844259.3196346813</v>
      </c>
      <c r="AD55" s="405">
        <f t="shared" si="19"/>
        <v>1577595.5526579556</v>
      </c>
      <c r="AE55" s="405">
        <f t="shared" si="20"/>
        <v>14596460.013079548</v>
      </c>
      <c r="AF55" s="428">
        <f t="shared" si="21"/>
        <v>1.7022178661265926E-2</v>
      </c>
    </row>
    <row r="56" spans="1:32">
      <c r="A56" s="21" t="s">
        <v>410</v>
      </c>
      <c r="B56" s="304" t="s">
        <v>50</v>
      </c>
      <c r="C56" s="394">
        <v>4524382</v>
      </c>
      <c r="D56" s="394">
        <v>1456869</v>
      </c>
      <c r="E56" s="395">
        <f t="shared" si="0"/>
        <v>0.32200397755980814</v>
      </c>
      <c r="F56" s="396">
        <f t="shared" si="9"/>
        <v>469117.61278358015</v>
      </c>
      <c r="G56" s="403">
        <f t="shared" si="1"/>
        <v>2.9458841625818778E-4</v>
      </c>
      <c r="H56" s="397">
        <v>1552</v>
      </c>
      <c r="I56" s="398">
        <f t="shared" si="2"/>
        <v>2.6830591438206137E-4</v>
      </c>
      <c r="J56" s="398">
        <f t="shared" si="10"/>
        <v>2.2806002722475217E-4</v>
      </c>
      <c r="K56" s="394">
        <v>1764.9</v>
      </c>
      <c r="L56" s="431">
        <f t="shared" si="3"/>
        <v>2.7509336558784465E-2</v>
      </c>
      <c r="M56" s="399">
        <f t="shared" si="11"/>
        <v>4.1264004838176696E-3</v>
      </c>
      <c r="N56" s="403">
        <f t="shared" si="12"/>
        <v>4.354460511042422E-3</v>
      </c>
      <c r="O56" s="400">
        <v>549</v>
      </c>
      <c r="P56" s="400">
        <v>170</v>
      </c>
      <c r="Q56" s="401">
        <v>2.1071899398</v>
      </c>
      <c r="R56" s="402">
        <f t="shared" si="13"/>
        <v>1.5805675725178347E-4</v>
      </c>
      <c r="S56" s="401">
        <f t="shared" si="4"/>
        <v>3.3305560879836883E-4</v>
      </c>
      <c r="T56" s="401">
        <f t="shared" si="14"/>
        <v>1.7274176750444833E-4</v>
      </c>
      <c r="U56" s="400">
        <f t="shared" si="15"/>
        <v>31476.663465369693</v>
      </c>
      <c r="V56" s="402">
        <f t="shared" si="5"/>
        <v>3.2294117647058824</v>
      </c>
      <c r="W56" s="402">
        <f t="shared" si="16"/>
        <v>4.2913236129057078E-2</v>
      </c>
      <c r="X56" s="400">
        <f t="shared" si="17"/>
        <v>1379923.2481950666</v>
      </c>
      <c r="Y56" s="394">
        <f t="shared" si="6"/>
        <v>1411399.9116604363</v>
      </c>
      <c r="Z56" s="403">
        <f t="shared" si="18"/>
        <v>6.5838159217373434E-3</v>
      </c>
      <c r="AB56" s="404">
        <f t="shared" si="7"/>
        <v>126304.27995723099</v>
      </c>
      <c r="AC56" s="405">
        <f t="shared" si="8"/>
        <v>933483.75071099366</v>
      </c>
      <c r="AD56" s="405">
        <f t="shared" si="19"/>
        <v>1411399.9116604365</v>
      </c>
      <c r="AE56" s="405">
        <f t="shared" si="20"/>
        <v>2471187.9423286612</v>
      </c>
      <c r="AF56" s="428">
        <f t="shared" si="21"/>
        <v>2.8818633163240348E-3</v>
      </c>
    </row>
    <row r="57" spans="1:32">
      <c r="A57" s="21" t="s">
        <v>411</v>
      </c>
      <c r="B57" s="304" t="s">
        <v>51</v>
      </c>
      <c r="C57" s="394">
        <v>2896776</v>
      </c>
      <c r="D57" s="394">
        <v>668168</v>
      </c>
      <c r="E57" s="395">
        <f t="shared" si="0"/>
        <v>0.23065918800763333</v>
      </c>
      <c r="F57" s="396">
        <f t="shared" si="9"/>
        <v>154119.08833268433</v>
      </c>
      <c r="G57" s="403">
        <f t="shared" si="1"/>
        <v>9.6781056412875653E-5</v>
      </c>
      <c r="H57" s="397">
        <v>3573</v>
      </c>
      <c r="I57" s="398">
        <f t="shared" si="2"/>
        <v>6.1769138665406279E-4</v>
      </c>
      <c r="J57" s="398">
        <f t="shared" si="10"/>
        <v>5.2503767865595338E-4</v>
      </c>
      <c r="K57" s="394">
        <v>879.3</v>
      </c>
      <c r="L57" s="431">
        <f t="shared" si="3"/>
        <v>1.3705569514498939E-2</v>
      </c>
      <c r="M57" s="399">
        <f t="shared" si="11"/>
        <v>2.0558354271748409E-3</v>
      </c>
      <c r="N57" s="403">
        <f t="shared" si="12"/>
        <v>2.5808731058307942E-3</v>
      </c>
      <c r="O57" s="400">
        <v>1377</v>
      </c>
      <c r="P57" s="400">
        <v>417</v>
      </c>
      <c r="Q57" s="401">
        <v>1.7545098130000001</v>
      </c>
      <c r="R57" s="402">
        <f t="shared" si="13"/>
        <v>3.8770392808231595E-4</v>
      </c>
      <c r="S57" s="401">
        <f t="shared" si="4"/>
        <v>6.8023034635906966E-4</v>
      </c>
      <c r="T57" s="401">
        <f t="shared" si="14"/>
        <v>3.5280652610587192E-4</v>
      </c>
      <c r="U57" s="400">
        <f t="shared" si="15"/>
        <v>64287.707895166255</v>
      </c>
      <c r="V57" s="402">
        <f t="shared" si="5"/>
        <v>3.3021582733812949</v>
      </c>
      <c r="W57" s="402">
        <f t="shared" si="16"/>
        <v>4.3879910041151653E-2</v>
      </c>
      <c r="X57" s="400">
        <f t="shared" si="17"/>
        <v>1411007.7322622039</v>
      </c>
      <c r="Y57" s="394">
        <f t="shared" si="6"/>
        <v>1475295.4401573702</v>
      </c>
      <c r="Z57" s="403">
        <f t="shared" si="18"/>
        <v>6.8818720533627394E-3</v>
      </c>
      <c r="AB57" s="404">
        <f t="shared" si="7"/>
        <v>41494.712517870983</v>
      </c>
      <c r="AC57" s="405">
        <f t="shared" si="8"/>
        <v>553272.46643541567</v>
      </c>
      <c r="AD57" s="405">
        <f t="shared" si="19"/>
        <v>1475295.4401573704</v>
      </c>
      <c r="AE57" s="405">
        <f t="shared" si="20"/>
        <v>2070062.6191106569</v>
      </c>
      <c r="AF57" s="498">
        <f t="shared" si="21"/>
        <v>2.4140768180048208E-3</v>
      </c>
    </row>
    <row r="58" spans="1:32" ht="13.5" thickBot="1">
      <c r="B58" s="310" t="s">
        <v>52</v>
      </c>
      <c r="C58" s="406">
        <f>SUM(C7:C57)</f>
        <v>7728371151</v>
      </c>
      <c r="D58" s="406">
        <f>SUM(D7:D57)</f>
        <v>3390132264.2400002</v>
      </c>
      <c r="E58" s="407">
        <f t="shared" si="0"/>
        <v>0.43866064375044145</v>
      </c>
      <c r="F58" s="408">
        <f t="shared" ref="F58:K58" si="22">SUM(F7:F57)</f>
        <v>1592450982.0930254</v>
      </c>
      <c r="G58" s="417">
        <f t="shared" si="22"/>
        <v>0.99999999999999989</v>
      </c>
      <c r="H58" s="409">
        <f t="shared" si="22"/>
        <v>5784442</v>
      </c>
      <c r="I58" s="410">
        <f t="shared" si="22"/>
        <v>1.0000000000000002</v>
      </c>
      <c r="J58" s="410">
        <f t="shared" si="22"/>
        <v>0.8500000000000002</v>
      </c>
      <c r="K58" s="411">
        <f t="shared" si="22"/>
        <v>64156.400000000016</v>
      </c>
      <c r="L58" s="432">
        <f t="shared" si="3"/>
        <v>1</v>
      </c>
      <c r="M58" s="412">
        <f>SUM(M7:M57)</f>
        <v>0.14999999999999997</v>
      </c>
      <c r="N58" s="417">
        <f>SUM(N7:N57)</f>
        <v>0.99999999999999989</v>
      </c>
      <c r="O58" s="413">
        <f>SUM(O7:O57)</f>
        <v>964355</v>
      </c>
      <c r="P58" s="414">
        <f t="shared" ref="P58:Y58" si="23">SUM(P7:P57)</f>
        <v>1075563</v>
      </c>
      <c r="Q58" s="415">
        <f t="shared" si="23"/>
        <v>98.366423307599987</v>
      </c>
      <c r="R58" s="415">
        <f>SUM(R7:R57)</f>
        <v>0.99999999999999989</v>
      </c>
      <c r="S58" s="415">
        <f t="shared" si="23"/>
        <v>1.9280548856824229</v>
      </c>
      <c r="T58" s="415">
        <f t="shared" si="23"/>
        <v>1</v>
      </c>
      <c r="U58" s="414">
        <f t="shared" si="23"/>
        <v>182218023.58574986</v>
      </c>
      <c r="V58" s="415">
        <f>SUM(V7:V57)</f>
        <v>75.254444922162563</v>
      </c>
      <c r="W58" s="415">
        <f t="shared" si="23"/>
        <v>1</v>
      </c>
      <c r="X58" s="416">
        <f t="shared" si="23"/>
        <v>32156121.809249982</v>
      </c>
      <c r="Y58" s="413">
        <f t="shared" si="23"/>
        <v>214374145.39499986</v>
      </c>
      <c r="Z58" s="417">
        <f>SUM(Z7:Z57)</f>
        <v>0.99999999999999978</v>
      </c>
      <c r="AB58" s="418">
        <f>SUM(AB7:AB57)</f>
        <v>428748290.78999972</v>
      </c>
      <c r="AC58" s="419">
        <f>SUM(AC7:AC57)</f>
        <v>214374145.39499989</v>
      </c>
      <c r="AD58" s="419">
        <f>SUM(AD7:AD57)</f>
        <v>214374145.39499995</v>
      </c>
      <c r="AE58" s="419">
        <f>SUM(AE7:AE57)</f>
        <v>857496581.57999969</v>
      </c>
      <c r="AF58" s="429">
        <f>SUM(AF7:AF57)</f>
        <v>0.99999999999999978</v>
      </c>
    </row>
    <row r="59" spans="1:32" ht="13.5" thickTop="1">
      <c r="L59" s="420"/>
      <c r="S59" s="421"/>
    </row>
    <row r="60" spans="1:32" ht="86.45" customHeight="1">
      <c r="C60" s="468" t="s">
        <v>412</v>
      </c>
      <c r="D60" s="468"/>
      <c r="E60" s="468"/>
      <c r="F60" s="468"/>
      <c r="G60" s="468"/>
      <c r="L60" s="420"/>
      <c r="S60" s="421"/>
    </row>
    <row r="61" spans="1:32" s="1" customFormat="1">
      <c r="J61" s="422"/>
      <c r="M61" s="422"/>
      <c r="N61" s="423"/>
      <c r="S61" s="424"/>
      <c r="T61" s="424"/>
      <c r="Y61" s="422"/>
    </row>
    <row r="62" spans="1:32">
      <c r="S62" s="421"/>
    </row>
    <row r="63" spans="1:32">
      <c r="S63" s="421"/>
    </row>
    <row r="64" spans="1:32">
      <c r="S64" s="421"/>
    </row>
    <row r="65" spans="10:27">
      <c r="J65" s="2"/>
      <c r="M65" s="2"/>
      <c r="N65" s="2"/>
      <c r="S65" s="421"/>
      <c r="Y65" s="2"/>
      <c r="AA65" s="2"/>
    </row>
    <row r="66" spans="10:27">
      <c r="J66" s="2"/>
      <c r="M66" s="2"/>
      <c r="N66" s="2"/>
      <c r="S66" s="421"/>
      <c r="Y66" s="2"/>
      <c r="AA66" s="2"/>
    </row>
    <row r="67" spans="10:27">
      <c r="J67" s="2"/>
      <c r="M67" s="2"/>
      <c r="N67" s="2"/>
      <c r="S67" s="421"/>
      <c r="Y67" s="2"/>
      <c r="AA67" s="2"/>
    </row>
    <row r="68" spans="10:27">
      <c r="J68" s="2"/>
      <c r="M68" s="2"/>
      <c r="N68" s="2"/>
      <c r="S68" s="421"/>
      <c r="Y68" s="2"/>
      <c r="AA68" s="2"/>
    </row>
    <row r="69" spans="10:27">
      <c r="J69" s="2"/>
      <c r="M69" s="2"/>
      <c r="N69" s="2"/>
      <c r="S69" s="421"/>
      <c r="Y69" s="2"/>
      <c r="AA69" s="2"/>
    </row>
    <row r="70" spans="10:27">
      <c r="J70" s="2"/>
      <c r="M70" s="2"/>
      <c r="N70" s="2"/>
      <c r="S70" s="421"/>
      <c r="Y70" s="2"/>
      <c r="AA70" s="2"/>
    </row>
    <row r="71" spans="10:27">
      <c r="J71" s="2"/>
      <c r="M71" s="2"/>
      <c r="N71" s="2"/>
      <c r="S71" s="421"/>
      <c r="Y71" s="2"/>
      <c r="AA71" s="2"/>
    </row>
    <row r="72" spans="10:27">
      <c r="J72" s="2"/>
      <c r="M72" s="2"/>
      <c r="N72" s="2"/>
      <c r="S72" s="421"/>
      <c r="Y72" s="2"/>
      <c r="AA72" s="2"/>
    </row>
    <row r="73" spans="10:27">
      <c r="J73" s="2"/>
      <c r="M73" s="2"/>
      <c r="N73" s="2"/>
      <c r="S73" s="421"/>
      <c r="Y73" s="2"/>
      <c r="AA73" s="2"/>
    </row>
    <row r="74" spans="10:27">
      <c r="J74" s="2"/>
      <c r="M74" s="2"/>
      <c r="N74" s="2"/>
      <c r="S74" s="421"/>
      <c r="Y74" s="2"/>
      <c r="AA74" s="2"/>
    </row>
    <row r="75" spans="10:27">
      <c r="J75" s="2"/>
      <c r="M75" s="2"/>
      <c r="N75" s="2"/>
      <c r="S75" s="421"/>
      <c r="Y75" s="2"/>
      <c r="AA75" s="2"/>
    </row>
    <row r="76" spans="10:27">
      <c r="J76" s="2"/>
      <c r="M76" s="2"/>
      <c r="N76" s="2"/>
      <c r="S76" s="421"/>
      <c r="Y76" s="2"/>
      <c r="AA76" s="2"/>
    </row>
    <row r="77" spans="10:27">
      <c r="J77" s="2"/>
      <c r="M77" s="2"/>
      <c r="N77" s="2"/>
      <c r="S77" s="421"/>
      <c r="Y77" s="2"/>
      <c r="AA77" s="2"/>
    </row>
    <row r="78" spans="10:27">
      <c r="J78" s="2"/>
      <c r="M78" s="2"/>
      <c r="N78" s="2"/>
      <c r="S78" s="421"/>
      <c r="Y78" s="2"/>
      <c r="AA78" s="2"/>
    </row>
    <row r="79" spans="10:27">
      <c r="J79" s="2"/>
      <c r="M79" s="2"/>
      <c r="N79" s="2"/>
      <c r="S79" s="421"/>
      <c r="Y79" s="2"/>
      <c r="AA79" s="2"/>
    </row>
    <row r="80" spans="10:27">
      <c r="J80" s="2"/>
      <c r="M80" s="2"/>
      <c r="N80" s="2"/>
      <c r="S80" s="421"/>
      <c r="Y80" s="2"/>
      <c r="AA80" s="2"/>
    </row>
    <row r="81" spans="10:27">
      <c r="J81" s="2"/>
      <c r="M81" s="2"/>
      <c r="N81" s="2"/>
      <c r="S81" s="421"/>
      <c r="Y81" s="2"/>
      <c r="AA81" s="2"/>
    </row>
    <row r="82" spans="10:27">
      <c r="J82" s="2"/>
      <c r="M82" s="2"/>
      <c r="N82" s="2"/>
      <c r="S82" s="421"/>
      <c r="Y82" s="2"/>
      <c r="AA82" s="2"/>
    </row>
    <row r="83" spans="10:27">
      <c r="J83" s="2"/>
      <c r="M83" s="2"/>
      <c r="N83" s="2"/>
      <c r="S83" s="421"/>
      <c r="Y83" s="2"/>
      <c r="AA83" s="2"/>
    </row>
    <row r="84" spans="10:27">
      <c r="J84" s="2"/>
      <c r="M84" s="2"/>
      <c r="N84" s="2"/>
      <c r="S84" s="421"/>
      <c r="Y84" s="2"/>
      <c r="AA84" s="2"/>
    </row>
    <row r="85" spans="10:27">
      <c r="J85" s="2"/>
      <c r="M85" s="2"/>
      <c r="N85" s="2"/>
      <c r="S85" s="421"/>
      <c r="Y85" s="2"/>
      <c r="AA85" s="2"/>
    </row>
    <row r="86" spans="10:27">
      <c r="J86" s="2"/>
      <c r="M86" s="2"/>
      <c r="N86" s="2"/>
      <c r="S86" s="421"/>
      <c r="Y86" s="2"/>
      <c r="AA86" s="2"/>
    </row>
    <row r="87" spans="10:27">
      <c r="J87" s="2"/>
      <c r="M87" s="2"/>
      <c r="N87" s="2"/>
      <c r="S87" s="421"/>
      <c r="Y87" s="2"/>
      <c r="AA87" s="2"/>
    </row>
  </sheetData>
  <mergeCells count="7">
    <mergeCell ref="X3:Y3"/>
    <mergeCell ref="AB3:AF3"/>
    <mergeCell ref="C60:G60"/>
    <mergeCell ref="C3:G3"/>
    <mergeCell ref="H3:N3"/>
    <mergeCell ref="O3:R3"/>
    <mergeCell ref="S3:V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>
    <oddHeader>&amp;LANEXO I</oddHeader>
  </headerFooter>
  <colBreaks count="2" manualBreakCount="2">
    <brk id="14" max="1048575" man="1"/>
    <brk id="2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showGridLines="0" zoomScaleSheetLayoutView="100" workbookViewId="0">
      <selection activeCell="A3" sqref="A3:A4"/>
    </sheetView>
  </sheetViews>
  <sheetFormatPr baseColWidth="10" defaultColWidth="9.7109375" defaultRowHeight="14.25"/>
  <cols>
    <col min="1" max="1" width="26.28515625" style="2" customWidth="1"/>
    <col min="2" max="2" width="12.7109375" style="2" customWidth="1"/>
    <col min="3" max="4" width="11.7109375" style="2" customWidth="1"/>
    <col min="5" max="6" width="11.140625" style="2" customWidth="1"/>
    <col min="7" max="7" width="11.5703125" style="2" customWidth="1"/>
    <col min="8" max="8" width="17" style="2" customWidth="1"/>
    <col min="9" max="9" width="13.28515625" style="2" bestFit="1" customWidth="1"/>
    <col min="10" max="10" width="11.7109375" style="2" customWidth="1"/>
    <col min="11" max="11" width="13.5703125" style="2" customWidth="1"/>
    <col min="12" max="14" width="11.7109375" style="2" customWidth="1"/>
    <col min="15" max="15" width="18.7109375" style="2" customWidth="1"/>
    <col min="16" max="16" width="19.42578125" style="294" customWidth="1"/>
    <col min="17" max="17" width="5.42578125" style="2" customWidth="1"/>
    <col min="18" max="16384" width="9.7109375" style="2"/>
  </cols>
  <sheetData>
    <row r="1" spans="1:19" ht="15.75">
      <c r="A1" s="469" t="s">
        <v>329</v>
      </c>
      <c r="B1" s="469"/>
      <c r="C1" s="469"/>
      <c r="D1" s="469"/>
      <c r="E1" s="469"/>
      <c r="F1" s="469"/>
      <c r="G1" s="469"/>
      <c r="H1" s="470"/>
      <c r="I1" s="470"/>
      <c r="J1" s="470"/>
      <c r="K1" s="470"/>
      <c r="L1" s="470"/>
      <c r="M1" s="470"/>
      <c r="N1" s="470"/>
      <c r="O1" s="470"/>
      <c r="P1" s="470"/>
    </row>
    <row r="2" spans="1:19" ht="8.25" customHeight="1" thickBot="1">
      <c r="H2" s="293"/>
    </row>
    <row r="3" spans="1:19" ht="13.5" thickBot="1">
      <c r="A3" s="471" t="s">
        <v>0</v>
      </c>
      <c r="B3" s="473" t="s">
        <v>330</v>
      </c>
      <c r="C3" s="474"/>
      <c r="D3" s="474"/>
      <c r="E3" s="474"/>
      <c r="F3" s="474"/>
      <c r="G3" s="474"/>
      <c r="H3" s="475"/>
      <c r="I3" s="473" t="s">
        <v>331</v>
      </c>
      <c r="J3" s="474"/>
      <c r="K3" s="474"/>
      <c r="L3" s="474"/>
      <c r="M3" s="474"/>
      <c r="N3" s="474"/>
      <c r="O3" s="475"/>
      <c r="P3" s="476" t="s">
        <v>431</v>
      </c>
    </row>
    <row r="4" spans="1:19" ht="60.75" thickBot="1">
      <c r="A4" s="472"/>
      <c r="B4" s="295" t="s">
        <v>96</v>
      </c>
      <c r="C4" s="296" t="s">
        <v>320</v>
      </c>
      <c r="D4" s="296" t="s">
        <v>98</v>
      </c>
      <c r="E4" s="296" t="s">
        <v>112</v>
      </c>
      <c r="F4" s="296" t="s">
        <v>124</v>
      </c>
      <c r="G4" s="296" t="s">
        <v>125</v>
      </c>
      <c r="H4" s="295" t="s">
        <v>332</v>
      </c>
      <c r="I4" s="295" t="s">
        <v>96</v>
      </c>
      <c r="J4" s="296" t="s">
        <v>320</v>
      </c>
      <c r="K4" s="296" t="s">
        <v>98</v>
      </c>
      <c r="L4" s="296" t="s">
        <v>112</v>
      </c>
      <c r="M4" s="296" t="s">
        <v>124</v>
      </c>
      <c r="N4" s="296" t="s">
        <v>125</v>
      </c>
      <c r="O4" s="295" t="s">
        <v>333</v>
      </c>
      <c r="P4" s="477"/>
    </row>
    <row r="5" spans="1:19" ht="15.75" thickBot="1">
      <c r="A5" s="297"/>
      <c r="B5" s="297"/>
      <c r="C5" s="297"/>
      <c r="D5" s="297"/>
      <c r="E5" s="297"/>
      <c r="F5" s="297"/>
      <c r="G5" s="297"/>
      <c r="H5" s="297"/>
      <c r="I5" s="298"/>
      <c r="J5" s="298"/>
      <c r="K5" s="298"/>
      <c r="L5" s="298"/>
      <c r="M5" s="298"/>
      <c r="N5" s="298"/>
      <c r="O5" s="298"/>
      <c r="P5" s="298"/>
      <c r="R5" s="344" t="s">
        <v>98</v>
      </c>
      <c r="S5" s="345" t="s">
        <v>326</v>
      </c>
    </row>
    <row r="6" spans="1:19" ht="12.75" customHeight="1" thickTop="1">
      <c r="A6" s="299" t="s">
        <v>1</v>
      </c>
      <c r="B6" s="300">
        <v>704723.62333333341</v>
      </c>
      <c r="C6" s="300">
        <v>96245.346666666665</v>
      </c>
      <c r="D6" s="300">
        <v>23664.570000000003</v>
      </c>
      <c r="E6" s="300">
        <v>39892.542500000003</v>
      </c>
      <c r="F6" s="300">
        <v>19619.877499999999</v>
      </c>
      <c r="G6" s="300">
        <v>4204.5625</v>
      </c>
      <c r="H6" s="301">
        <f>SUM(B6:G6)</f>
        <v>888350.52249999996</v>
      </c>
      <c r="I6" s="300">
        <f>+'COEF Art 14 F I '!AF7*'PART MES'!K$4</f>
        <v>98246.83540705427</v>
      </c>
      <c r="J6" s="300">
        <f>+'COEF Art 14 F I '!AF7*'PART MES'!K$5</f>
        <v>16348.49960767188</v>
      </c>
      <c r="K6" s="342">
        <f>+'COEF Art 14 F I '!AF7*'PART MES'!K$6</f>
        <v>-1212.0578327818064</v>
      </c>
      <c r="L6" s="300">
        <f>+'COEF Art 14 F I '!AF7*'PART MES'!K$7</f>
        <v>25649.776493450969</v>
      </c>
      <c r="M6" s="300">
        <f>+'COEF Art 14 F I '!AF7*'PART MES'!K$8</f>
        <v>1104.1615251253811</v>
      </c>
      <c r="N6" s="300">
        <f>+'COEF Art 14 F I '!AF7*'PART MES'!K$9</f>
        <v>136.06547861785396</v>
      </c>
      <c r="O6" s="302">
        <f>SUM(I6:N6)</f>
        <v>140273.28067913855</v>
      </c>
      <c r="P6" s="303">
        <f>SUM(O6,H6)</f>
        <v>1028623.8031791386</v>
      </c>
      <c r="R6" s="346">
        <v>23664.569363177787</v>
      </c>
      <c r="S6" s="347">
        <f>+R6/$R$57</f>
        <v>1.2861627117980734E-3</v>
      </c>
    </row>
    <row r="7" spans="1:19" ht="12.75" customHeight="1">
      <c r="A7" s="304" t="s">
        <v>2</v>
      </c>
      <c r="B7" s="305">
        <v>1355853.9383333332</v>
      </c>
      <c r="C7" s="306">
        <v>185171.36083333334</v>
      </c>
      <c r="D7" s="306">
        <v>45529.480833333335</v>
      </c>
      <c r="E7" s="306">
        <v>76751.309166666659</v>
      </c>
      <c r="F7" s="306">
        <v>37747.688333333332</v>
      </c>
      <c r="G7" s="306">
        <v>8089.373333333333</v>
      </c>
      <c r="H7" s="307">
        <f t="shared" ref="H7:H56" si="0">SUM(B7:G7)</f>
        <v>1709143.1508333329</v>
      </c>
      <c r="I7" s="305">
        <f>+'COEF Art 14 F I '!AF8*'PART MES'!K$4</f>
        <v>175746.18787117401</v>
      </c>
      <c r="J7" s="305">
        <f>+'COEF Art 14 F I '!AF8*'PART MES'!K$5</f>
        <v>29244.570286234561</v>
      </c>
      <c r="K7" s="343">
        <f>+'COEF Art 14 F I '!AF8*'PART MES'!K$6</f>
        <v>-2168.1567931246022</v>
      </c>
      <c r="L7" s="305">
        <f>+'COEF Art 14 F I '!AF8*'PART MES'!K$7</f>
        <v>45882.907269173847</v>
      </c>
      <c r="M7" s="305">
        <f>+'COEF Art 14 F I '!AF8*'PART MES'!K$8</f>
        <v>1975.149408434524</v>
      </c>
      <c r="N7" s="305">
        <f>+'COEF Art 14 F I '!AF8*'PART MES'!K$9</f>
        <v>243.39704244802158</v>
      </c>
      <c r="O7" s="308">
        <f t="shared" ref="O7:O56" si="1">SUM(I7:N7)</f>
        <v>250924.05508434036</v>
      </c>
      <c r="P7" s="309">
        <f t="shared" ref="P7:P56" si="2">SUM(O7,H7)</f>
        <v>1960067.2059176732</v>
      </c>
      <c r="R7" s="346">
        <v>45529.47982512763</v>
      </c>
      <c r="S7" s="347">
        <f t="shared" ref="S7:S56" si="3">+R7/$R$57</f>
        <v>2.4745144667520937E-3</v>
      </c>
    </row>
    <row r="8" spans="1:19" ht="12.75" customHeight="1">
      <c r="A8" s="304" t="s">
        <v>216</v>
      </c>
      <c r="B8" s="305">
        <v>1422791.0116666667</v>
      </c>
      <c r="C8" s="306">
        <v>194313.07499999998</v>
      </c>
      <c r="D8" s="306">
        <v>47777.223333333335</v>
      </c>
      <c r="E8" s="306">
        <v>80540.44</v>
      </c>
      <c r="F8" s="306">
        <v>39611.251666666671</v>
      </c>
      <c r="G8" s="306">
        <v>8488.7366666666658</v>
      </c>
      <c r="H8" s="307">
        <f t="shared" si="0"/>
        <v>1793521.7383333333</v>
      </c>
      <c r="I8" s="305">
        <f>+'COEF Art 14 F I '!AF9*'PART MES'!K$4</f>
        <v>222052.23103055023</v>
      </c>
      <c r="J8" s="305">
        <f>+'COEF Art 14 F I '!AF9*'PART MES'!K$5</f>
        <v>36950.002479417883</v>
      </c>
      <c r="K8" s="343">
        <f>+'COEF Art 14 F I '!AF9*'PART MES'!K$6</f>
        <v>-2739.4281433306001</v>
      </c>
      <c r="L8" s="305">
        <f>+'COEF Art 14 F I '!AF9*'PART MES'!K$7</f>
        <v>57972.249917342371</v>
      </c>
      <c r="M8" s="305">
        <f>+'COEF Art 14 F I '!AF9*'PART MES'!K$8</f>
        <v>2495.5666923657618</v>
      </c>
      <c r="N8" s="305">
        <f>+'COEF Art 14 F I '!AF9*'PART MES'!K$9</f>
        <v>307.52790121079789</v>
      </c>
      <c r="O8" s="308">
        <f t="shared" si="1"/>
        <v>317038.14987755648</v>
      </c>
      <c r="P8" s="309">
        <f t="shared" si="2"/>
        <v>2110559.8882108899</v>
      </c>
      <c r="R8" s="346">
        <v>47777.223019996163</v>
      </c>
      <c r="S8" s="347">
        <f t="shared" si="3"/>
        <v>2.5966786793591543E-3</v>
      </c>
    </row>
    <row r="9" spans="1:19" ht="12.75" customHeight="1">
      <c r="A9" s="304" t="s">
        <v>4</v>
      </c>
      <c r="B9" s="305">
        <v>3925005.1824999996</v>
      </c>
      <c r="C9" s="306">
        <v>536044.8716666667</v>
      </c>
      <c r="D9" s="306">
        <v>131801.40083333335</v>
      </c>
      <c r="E9" s="306">
        <v>222184.17249999999</v>
      </c>
      <c r="F9" s="306">
        <v>109274.21333333333</v>
      </c>
      <c r="G9" s="306">
        <v>23417.59</v>
      </c>
      <c r="H9" s="307">
        <f t="shared" si="0"/>
        <v>4947727.4308333322</v>
      </c>
      <c r="I9" s="305">
        <f>+'COEF Art 14 F I '!AF10*'PART MES'!K$4</f>
        <v>1043941.9974107245</v>
      </c>
      <c r="J9" s="305">
        <f>+'COEF Art 14 F I '!AF10*'PART MES'!K$5</f>
        <v>173714.35186070125</v>
      </c>
      <c r="K9" s="343">
        <f>+'COEF Art 14 F I '!AF10*'PART MES'!K$6</f>
        <v>-12878.970296489582</v>
      </c>
      <c r="L9" s="305">
        <f>+'COEF Art 14 F I '!AF10*'PART MES'!K$7</f>
        <v>272546.9863204289</v>
      </c>
      <c r="M9" s="305">
        <f>+'COEF Art 14 F I '!AF10*'PART MES'!K$8</f>
        <v>11732.495843023338</v>
      </c>
      <c r="N9" s="305">
        <f>+'COEF Art 14 F I '!AF10*'PART MES'!K$9</f>
        <v>1445.7917849308121</v>
      </c>
      <c r="O9" s="308">
        <f t="shared" si="1"/>
        <v>1490502.652923319</v>
      </c>
      <c r="P9" s="309">
        <f t="shared" si="2"/>
        <v>6438230.0837566517</v>
      </c>
      <c r="R9" s="346">
        <v>131801.40019490346</v>
      </c>
      <c r="S9" s="347">
        <f t="shared" si="3"/>
        <v>7.1633691571515029E-3</v>
      </c>
    </row>
    <row r="10" spans="1:19" ht="12.75" customHeight="1">
      <c r="A10" s="304" t="s">
        <v>334</v>
      </c>
      <c r="B10" s="305">
        <v>4927271.3049999997</v>
      </c>
      <c r="C10" s="306">
        <v>672926.1216666667</v>
      </c>
      <c r="D10" s="306">
        <v>165457.42666666667</v>
      </c>
      <c r="E10" s="306">
        <v>278919.80916666664</v>
      </c>
      <c r="F10" s="306">
        <v>137177.83083333334</v>
      </c>
      <c r="G10" s="306">
        <v>29397.366666666669</v>
      </c>
      <c r="H10" s="307">
        <f t="shared" si="0"/>
        <v>6211149.8600000003</v>
      </c>
      <c r="I10" s="305">
        <f>+'COEF Art 14 F I '!AF11*'PART MES'!K$4</f>
        <v>720065.11369482498</v>
      </c>
      <c r="J10" s="305">
        <f>+'COEF Art 14 F I '!AF11*'PART MES'!K$5</f>
        <v>119820.49274121258</v>
      </c>
      <c r="K10" s="343">
        <f>+'COEF Art 14 F I '!AF11*'PART MES'!K$6</f>
        <v>-8883.345275710215</v>
      </c>
      <c r="L10" s="305">
        <f>+'COEF Art 14 F I '!AF11*'PART MES'!K$7</f>
        <v>187990.88184857182</v>
      </c>
      <c r="M10" s="305">
        <f>+'COEF Art 14 F I '!AF11*'PART MES'!K$8</f>
        <v>8092.5577992690432</v>
      </c>
      <c r="N10" s="305">
        <f>+'COEF Art 14 F I '!AF11*'PART MES'!K$9</f>
        <v>997.24336081639308</v>
      </c>
      <c r="O10" s="308">
        <f t="shared" si="1"/>
        <v>1028082.9441689847</v>
      </c>
      <c r="P10" s="309">
        <f t="shared" si="2"/>
        <v>7239232.8041689852</v>
      </c>
      <c r="R10" s="346">
        <v>165457.4278770941</v>
      </c>
      <c r="S10" s="347">
        <f t="shared" si="3"/>
        <v>8.9925648280193768E-3</v>
      </c>
    </row>
    <row r="11" spans="1:19" ht="12.75" customHeight="1">
      <c r="A11" s="304" t="s">
        <v>6</v>
      </c>
      <c r="B11" s="305">
        <v>33832418.792499997</v>
      </c>
      <c r="C11" s="306">
        <v>4620553.0291666668</v>
      </c>
      <c r="D11" s="306">
        <v>1136090.2649999999</v>
      </c>
      <c r="E11" s="306">
        <v>1915163.8341666667</v>
      </c>
      <c r="F11" s="306">
        <v>941912.37749999994</v>
      </c>
      <c r="G11" s="306">
        <v>201852.905</v>
      </c>
      <c r="H11" s="307">
        <f t="shared" si="0"/>
        <v>42647991.203333333</v>
      </c>
      <c r="I11" s="305">
        <f>+'COEF Art 14 F I '!AF12*'PART MES'!K$4</f>
        <v>11459014.54847653</v>
      </c>
      <c r="J11" s="305">
        <f>+'COEF Art 14 F I '!AF12*'PART MES'!K$5</f>
        <v>1906806.403217989</v>
      </c>
      <c r="K11" s="343">
        <f>+'COEF Art 14 F I '!AF12*'PART MES'!K$6</f>
        <v>-141368.30241805839</v>
      </c>
      <c r="L11" s="305">
        <f>+'COEF Art 14 F I '!AF12*'PART MES'!K$7</f>
        <v>2991660.3500342565</v>
      </c>
      <c r="M11" s="305">
        <f>+'COEF Art 14 F I '!AF12*'PART MES'!K$8</f>
        <v>128783.82217460514</v>
      </c>
      <c r="N11" s="305">
        <f>+'COEF Art 14 F I '!AF12*'PART MES'!K$9</f>
        <v>15869.990036498008</v>
      </c>
      <c r="O11" s="308">
        <f t="shared" si="1"/>
        <v>16360766.811521821</v>
      </c>
      <c r="P11" s="309">
        <f t="shared" si="2"/>
        <v>59008758.014855154</v>
      </c>
      <c r="R11" s="346">
        <v>1136090.2620438039</v>
      </c>
      <c r="S11" s="347">
        <f t="shared" si="3"/>
        <v>6.1746187300212349E-2</v>
      </c>
    </row>
    <row r="12" spans="1:19" ht="12.75" customHeight="1">
      <c r="A12" s="304" t="s">
        <v>7</v>
      </c>
      <c r="B12" s="305">
        <v>5624512.020833333</v>
      </c>
      <c r="C12" s="306">
        <v>768149.51416666666</v>
      </c>
      <c r="D12" s="306">
        <v>188870.72166666668</v>
      </c>
      <c r="E12" s="306">
        <v>318388.76416666666</v>
      </c>
      <c r="F12" s="306">
        <v>156589.38</v>
      </c>
      <c r="G12" s="306">
        <v>33557.284166666665</v>
      </c>
      <c r="H12" s="307">
        <f t="shared" si="0"/>
        <v>7090067.6850000005</v>
      </c>
      <c r="I12" s="305">
        <f>+'COEF Art 14 F I '!AF13*'PART MES'!K$4</f>
        <v>649734.18261551904</v>
      </c>
      <c r="J12" s="305">
        <f>+'COEF Art 14 F I '!AF13*'PART MES'!K$5</f>
        <v>108117.26388510356</v>
      </c>
      <c r="K12" s="343">
        <f>+'COEF Art 14 F I '!AF13*'PART MES'!K$6</f>
        <v>-8015.6821540602987</v>
      </c>
      <c r="L12" s="305">
        <f>+'COEF Art 14 F I '!AF13*'PART MES'!K$7</f>
        <v>169629.24551406474</v>
      </c>
      <c r="M12" s="305">
        <f>+'COEF Art 14 F I '!AF13*'PART MES'!K$8</f>
        <v>7302.1332751378695</v>
      </c>
      <c r="N12" s="305">
        <f>+'COEF Art 14 F I '!AF13*'PART MES'!K$9</f>
        <v>899.83959448339658</v>
      </c>
      <c r="O12" s="308">
        <f t="shared" si="1"/>
        <v>927666.98273024813</v>
      </c>
      <c r="P12" s="309">
        <f t="shared" si="2"/>
        <v>8017734.6677302485</v>
      </c>
      <c r="R12" s="346">
        <v>188870.72079316419</v>
      </c>
      <c r="S12" s="347">
        <f t="shared" si="3"/>
        <v>1.0265070735349E-2</v>
      </c>
    </row>
    <row r="13" spans="1:19" ht="12.75" customHeight="1">
      <c r="A13" s="304" t="s">
        <v>8</v>
      </c>
      <c r="B13" s="305">
        <v>894327.21833333327</v>
      </c>
      <c r="C13" s="306">
        <v>122139.84333333334</v>
      </c>
      <c r="D13" s="306">
        <v>30031.445833333331</v>
      </c>
      <c r="E13" s="306">
        <v>50625.500833333332</v>
      </c>
      <c r="F13" s="306">
        <v>24898.541666666668</v>
      </c>
      <c r="G13" s="306">
        <v>5335.7858333333334</v>
      </c>
      <c r="H13" s="307">
        <f t="shared" si="0"/>
        <v>1127358.3358333334</v>
      </c>
      <c r="I13" s="305">
        <f>+'COEF Art 14 F I '!AF14*'PART MES'!K$4</f>
        <v>183667.9777843456</v>
      </c>
      <c r="J13" s="305">
        <f>+'COEF Art 14 F I '!AF14*'PART MES'!K$5</f>
        <v>30562.774366304558</v>
      </c>
      <c r="K13" s="343">
        <f>+'COEF Art 14 F I '!AF14*'PART MES'!K$6</f>
        <v>-2265.8868367858568</v>
      </c>
      <c r="L13" s="305">
        <f>+'COEF Art 14 F I '!AF14*'PART MES'!K$7</f>
        <v>47951.087275777252</v>
      </c>
      <c r="M13" s="305">
        <f>+'COEF Art 14 F I '!AF14*'PART MES'!K$8</f>
        <v>2064.1796107408909</v>
      </c>
      <c r="N13" s="305">
        <f>+'COEF Art 14 F I '!AF14*'PART MES'!K$9</f>
        <v>254.36820636978982</v>
      </c>
      <c r="O13" s="308">
        <f t="shared" si="1"/>
        <v>262234.50040675222</v>
      </c>
      <c r="P13" s="309">
        <f t="shared" si="2"/>
        <v>1389592.8362400858</v>
      </c>
      <c r="R13" s="346">
        <v>30031.445763236905</v>
      </c>
      <c r="S13" s="347">
        <f t="shared" si="3"/>
        <v>1.6322006595295487E-3</v>
      </c>
    </row>
    <row r="14" spans="1:19" ht="12.75" customHeight="1">
      <c r="A14" s="304" t="s">
        <v>335</v>
      </c>
      <c r="B14" s="305">
        <v>8889787.5516666677</v>
      </c>
      <c r="C14" s="306">
        <v>1214093.9450000001</v>
      </c>
      <c r="D14" s="306">
        <v>298518.44666666666</v>
      </c>
      <c r="E14" s="306">
        <v>503227.38416666671</v>
      </c>
      <c r="F14" s="306">
        <v>247496.37250000003</v>
      </c>
      <c r="G14" s="306">
        <v>53038.7575</v>
      </c>
      <c r="H14" s="307">
        <f t="shared" si="0"/>
        <v>11206162.457500003</v>
      </c>
      <c r="I14" s="305">
        <f>+'COEF Art 14 F I '!AF15*'PART MES'!K$4</f>
        <v>1794014.1371128613</v>
      </c>
      <c r="J14" s="305">
        <f>+'COEF Art 14 F I '!AF15*'PART MES'!K$5</f>
        <v>298528.08281539334</v>
      </c>
      <c r="K14" s="343">
        <f>+'COEF Art 14 F I '!AF15*'PART MES'!K$6</f>
        <v>-22132.50816680054</v>
      </c>
      <c r="L14" s="305">
        <f>+'COEF Art 14 F I '!AF15*'PART MES'!K$7</f>
        <v>468371.94757860026</v>
      </c>
      <c r="M14" s="305">
        <f>+'COEF Art 14 F I '!AF15*'PART MES'!K$8</f>
        <v>20162.292022169309</v>
      </c>
      <c r="N14" s="305">
        <f>+'COEF Art 14 F I '!AF15*'PART MES'!K$9</f>
        <v>2484.5929255847641</v>
      </c>
      <c r="O14" s="308">
        <f t="shared" si="1"/>
        <v>2561428.5442878082</v>
      </c>
      <c r="P14" s="309">
        <f t="shared" si="2"/>
        <v>13767591.001787812</v>
      </c>
      <c r="R14" s="346">
        <v>298518.44696887681</v>
      </c>
      <c r="S14" s="347">
        <f t="shared" si="3"/>
        <v>1.6224393919149784E-2</v>
      </c>
    </row>
    <row r="15" spans="1:19" ht="12.75" customHeight="1">
      <c r="A15" s="304" t="s">
        <v>336</v>
      </c>
      <c r="B15" s="305">
        <v>1539164.7558333334</v>
      </c>
      <c r="C15" s="306">
        <v>210206.44166666665</v>
      </c>
      <c r="D15" s="306">
        <v>51685.045000000006</v>
      </c>
      <c r="E15" s="306">
        <v>87128.05</v>
      </c>
      <c r="F15" s="306">
        <v>42851.158333333333</v>
      </c>
      <c r="G15" s="306">
        <v>9183.0524999999998</v>
      </c>
      <c r="H15" s="307">
        <f t="shared" si="0"/>
        <v>1940218.5033333334</v>
      </c>
      <c r="I15" s="305">
        <f>+'COEF Art 14 F I '!AF16*'PART MES'!K$4</f>
        <v>1329130.1076589515</v>
      </c>
      <c r="J15" s="305">
        <f>+'COEF Art 14 F I '!AF16*'PART MES'!K$5</f>
        <v>221170.31000112047</v>
      </c>
      <c r="K15" s="343">
        <f>+'COEF Art 14 F I '!AF16*'PART MES'!K$6</f>
        <v>-16397.297186210304</v>
      </c>
      <c r="L15" s="305">
        <f>+'COEF Art 14 F I '!AF16*'PART MES'!K$7</f>
        <v>347002.42558368127</v>
      </c>
      <c r="M15" s="305">
        <f>+'COEF Art 14 F I '!AF16*'PART MES'!K$8</f>
        <v>14937.624409807668</v>
      </c>
      <c r="N15" s="305">
        <f>+'COEF Art 14 F I '!AF16*'PART MES'!K$9</f>
        <v>1840.758773498671</v>
      </c>
      <c r="O15" s="308">
        <f t="shared" si="1"/>
        <v>1897683.9292408493</v>
      </c>
      <c r="P15" s="309">
        <f t="shared" si="2"/>
        <v>3837902.4325741827</v>
      </c>
      <c r="R15" s="346">
        <v>51685.045033164795</v>
      </c>
      <c r="S15" s="347">
        <f t="shared" si="3"/>
        <v>2.8090677104269162E-3</v>
      </c>
    </row>
    <row r="16" spans="1:19" s="1" customFormat="1" ht="12.75" customHeight="1">
      <c r="A16" s="304" t="s">
        <v>311</v>
      </c>
      <c r="B16" s="305">
        <v>2145901.9458333333</v>
      </c>
      <c r="C16" s="306">
        <v>293069.60833333334</v>
      </c>
      <c r="D16" s="306">
        <v>72059.237500000003</v>
      </c>
      <c r="E16" s="306">
        <v>121473.83916666667</v>
      </c>
      <c r="F16" s="306">
        <v>59743.041666666664</v>
      </c>
      <c r="G16" s="306">
        <v>12803.002500000001</v>
      </c>
      <c r="H16" s="307">
        <f t="shared" si="0"/>
        <v>2705050.6749999998</v>
      </c>
      <c r="I16" s="305">
        <f>+'COEF Art 14 F I '!AF17*'PART MES'!K$4</f>
        <v>508849.63659275731</v>
      </c>
      <c r="J16" s="305">
        <f>+'COEF Art 14 F I '!AF17*'PART MES'!K$5</f>
        <v>84673.75106520082</v>
      </c>
      <c r="K16" s="343">
        <f>+'COEF Art 14 F I '!AF17*'PART MES'!K$6</f>
        <v>-6277.6086902453371</v>
      </c>
      <c r="L16" s="305">
        <f>+'COEF Art 14 F I '!AF17*'PART MES'!K$7</f>
        <v>132847.83569161993</v>
      </c>
      <c r="M16" s="305">
        <f>+'COEF Art 14 F I '!AF17*'PART MES'!K$8</f>
        <v>5718.7815614813489</v>
      </c>
      <c r="N16" s="305">
        <f>+'COEF Art 14 F I '!AF17*'PART MES'!K$9</f>
        <v>704.72365914539444</v>
      </c>
      <c r="O16" s="308">
        <f t="shared" si="1"/>
        <v>726517.11987995938</v>
      </c>
      <c r="P16" s="309">
        <f t="shared" si="2"/>
        <v>3431567.794879959</v>
      </c>
      <c r="R16" s="346">
        <v>72059.237867003569</v>
      </c>
      <c r="S16" s="347">
        <f t="shared" si="3"/>
        <v>3.9163993801356982E-3</v>
      </c>
    </row>
    <row r="17" spans="1:19" ht="12.75" customHeight="1">
      <c r="A17" s="304" t="s">
        <v>12</v>
      </c>
      <c r="B17" s="305">
        <v>4513145.7774999999</v>
      </c>
      <c r="C17" s="306">
        <v>616368.26833333331</v>
      </c>
      <c r="D17" s="306">
        <v>151551.12083333332</v>
      </c>
      <c r="E17" s="306">
        <v>255477.25749999998</v>
      </c>
      <c r="F17" s="306">
        <v>125648.35833333334</v>
      </c>
      <c r="G17" s="306">
        <v>26926.587499999998</v>
      </c>
      <c r="H17" s="307">
        <f t="shared" si="0"/>
        <v>5689117.370000001</v>
      </c>
      <c r="I17" s="305">
        <f>+'COEF Art 14 F I '!AF18*'PART MES'!K$4</f>
        <v>633240.17404602212</v>
      </c>
      <c r="J17" s="305">
        <f>+'COEF Art 14 F I '!AF18*'PART MES'!K$5</f>
        <v>105372.62288460579</v>
      </c>
      <c r="K17" s="343">
        <f>+'COEF Art 14 F I '!AF18*'PART MES'!K$6</f>
        <v>-7812.1978158849297</v>
      </c>
      <c r="L17" s="305">
        <f>+'COEF Art 14 F I '!AF18*'PART MES'!K$7</f>
        <v>165323.07492306491</v>
      </c>
      <c r="M17" s="305">
        <f>+'COEF Art 14 F I '!AF18*'PART MES'!K$8</f>
        <v>7116.7629313291254</v>
      </c>
      <c r="N17" s="305">
        <f>+'COEF Art 14 F I '!AF18*'PART MES'!K$9</f>
        <v>876.99646512419451</v>
      </c>
      <c r="O17" s="308">
        <f t="shared" si="1"/>
        <v>904117.43343426113</v>
      </c>
      <c r="P17" s="309">
        <f t="shared" si="2"/>
        <v>6593234.8034342621</v>
      </c>
      <c r="R17" s="346">
        <v>151551.12096016455</v>
      </c>
      <c r="S17" s="347">
        <f t="shared" si="3"/>
        <v>8.2367609449702818E-3</v>
      </c>
    </row>
    <row r="18" spans="1:19" ht="12.75" customHeight="1">
      <c r="A18" s="304" t="s">
        <v>337</v>
      </c>
      <c r="B18" s="305">
        <v>2313598.33</v>
      </c>
      <c r="C18" s="306">
        <v>315972.19916666666</v>
      </c>
      <c r="D18" s="306">
        <v>77690.47083333334</v>
      </c>
      <c r="E18" s="306">
        <v>130966.68833333334</v>
      </c>
      <c r="F18" s="306">
        <v>64411.797499999993</v>
      </c>
      <c r="G18" s="306">
        <v>13803.522499999999</v>
      </c>
      <c r="H18" s="307">
        <f t="shared" si="0"/>
        <v>2916443.0083333333</v>
      </c>
      <c r="I18" s="305">
        <f>+'COEF Art 14 F I '!AF19*'PART MES'!K$4</f>
        <v>996804.32638607931</v>
      </c>
      <c r="J18" s="305">
        <f>+'COEF Art 14 F I '!AF19*'PART MES'!K$5</f>
        <v>165870.53487606128</v>
      </c>
      <c r="K18" s="343">
        <f>+'COEF Art 14 F I '!AF19*'PART MES'!K$6</f>
        <v>-12297.439266530209</v>
      </c>
      <c r="L18" s="305">
        <f>+'COEF Art 14 F I '!AF19*'PART MES'!K$7</f>
        <v>260240.5265632818</v>
      </c>
      <c r="M18" s="305">
        <f>+'COEF Art 14 F I '!AF19*'PART MES'!K$8</f>
        <v>11202.732186883288</v>
      </c>
      <c r="N18" s="305">
        <f>+'COEF Art 14 F I '!AF19*'PART MES'!K$9</f>
        <v>1380.5091756505667</v>
      </c>
      <c r="O18" s="308">
        <f t="shared" si="1"/>
        <v>1423201.1899214261</v>
      </c>
      <c r="P18" s="309">
        <f t="shared" si="2"/>
        <v>4339644.1982547594</v>
      </c>
      <c r="R18" s="346">
        <v>77690.471260862527</v>
      </c>
      <c r="S18" s="347">
        <f t="shared" si="3"/>
        <v>4.2224553366781896E-3</v>
      </c>
    </row>
    <row r="19" spans="1:19" ht="12.75" customHeight="1">
      <c r="A19" s="304" t="s">
        <v>14</v>
      </c>
      <c r="B19" s="305">
        <v>12659517.890833333</v>
      </c>
      <c r="C19" s="306">
        <v>1728932.6575</v>
      </c>
      <c r="D19" s="306">
        <v>425105.72833333333</v>
      </c>
      <c r="E19" s="306">
        <v>716621.8583333334</v>
      </c>
      <c r="F19" s="306">
        <v>352447.65250000003</v>
      </c>
      <c r="G19" s="306">
        <v>75529.9375</v>
      </c>
      <c r="H19" s="307">
        <f t="shared" si="0"/>
        <v>15958155.725000001</v>
      </c>
      <c r="I19" s="305">
        <f>+'COEF Art 14 F I '!AF20*'PART MES'!K$4</f>
        <v>1432898.7679341005</v>
      </c>
      <c r="J19" s="305">
        <f>+'COEF Art 14 F I '!AF20*'PART MES'!K$5</f>
        <v>238437.65397986709</v>
      </c>
      <c r="K19" s="343">
        <f>+'COEF Art 14 F I '!AF20*'PART MES'!K$6</f>
        <v>-17677.477020631086</v>
      </c>
      <c r="L19" s="305">
        <f>+'COEF Art 14 F I '!AF20*'PART MES'!K$7</f>
        <v>374093.81160191534</v>
      </c>
      <c r="M19" s="305">
        <f>+'COEF Art 14 F I '!AF20*'PART MES'!K$8</f>
        <v>16103.843776720723</v>
      </c>
      <c r="N19" s="305">
        <f>+'COEF Art 14 F I '!AF20*'PART MES'!K$9</f>
        <v>1984.4716205066454</v>
      </c>
      <c r="O19" s="308">
        <f t="shared" si="1"/>
        <v>2045841.0718924792</v>
      </c>
      <c r="P19" s="309">
        <f t="shared" si="2"/>
        <v>18003996.796892479</v>
      </c>
      <c r="R19" s="346">
        <v>425105.72737891838</v>
      </c>
      <c r="S19" s="347">
        <f t="shared" si="3"/>
        <v>2.3104377127492394E-2</v>
      </c>
    </row>
    <row r="20" spans="1:19" ht="12.75" customHeight="1">
      <c r="A20" s="304" t="s">
        <v>15</v>
      </c>
      <c r="B20" s="305">
        <v>1605700.4100000001</v>
      </c>
      <c r="C20" s="306">
        <v>219293.33333333334</v>
      </c>
      <c r="D20" s="306">
        <v>53919.307499999995</v>
      </c>
      <c r="E20" s="306">
        <v>90894.457500000004</v>
      </c>
      <c r="F20" s="306">
        <v>44703.545833333337</v>
      </c>
      <c r="G20" s="306">
        <v>9580.0216666666656</v>
      </c>
      <c r="H20" s="307">
        <f t="shared" si="0"/>
        <v>2024091.0758333334</v>
      </c>
      <c r="I20" s="305">
        <f>+'COEF Art 14 F I '!AF21*'PART MES'!K$4</f>
        <v>207649.98600390731</v>
      </c>
      <c r="J20" s="305">
        <f>+'COEF Art 14 F I '!AF21*'PART MES'!K$5</f>
        <v>34553.435748366101</v>
      </c>
      <c r="K20" s="343">
        <f>+'COEF Art 14 F I '!AF21*'PART MES'!K$6</f>
        <v>-2561.7496072041122</v>
      </c>
      <c r="L20" s="305">
        <f>+'COEF Art 14 F I '!AF21*'PART MES'!K$7</f>
        <v>54212.186151351765</v>
      </c>
      <c r="M20" s="305">
        <f>+'COEF Art 14 F I '!AF21*'PART MES'!K$8</f>
        <v>2333.7049411148337</v>
      </c>
      <c r="N20" s="305">
        <f>+'COEF Art 14 F I '!AF21*'PART MES'!K$9</f>
        <v>287.58172834321789</v>
      </c>
      <c r="O20" s="308">
        <f t="shared" si="1"/>
        <v>296475.1449658791</v>
      </c>
      <c r="P20" s="309">
        <f t="shared" si="2"/>
        <v>2320566.2207992123</v>
      </c>
      <c r="R20" s="346">
        <v>53919.307805389741</v>
      </c>
      <c r="S20" s="347">
        <f t="shared" si="3"/>
        <v>2.93049926584181E-3</v>
      </c>
    </row>
    <row r="21" spans="1:19" ht="12.75" customHeight="1">
      <c r="A21" s="304" t="s">
        <v>338</v>
      </c>
      <c r="B21" s="305">
        <v>1125483.1491666667</v>
      </c>
      <c r="C21" s="306">
        <v>153709.21583333335</v>
      </c>
      <c r="D21" s="306">
        <v>37793.645833333336</v>
      </c>
      <c r="E21" s="306">
        <v>63710.627500000002</v>
      </c>
      <c r="F21" s="306">
        <v>31334.04416666667</v>
      </c>
      <c r="G21" s="306">
        <v>6714.9216666666662</v>
      </c>
      <c r="H21" s="307">
        <f t="shared" si="0"/>
        <v>1418745.6041666665</v>
      </c>
      <c r="I21" s="305">
        <f>+'COEF Art 14 F I '!AF22*'PART MES'!K$4</f>
        <v>139241.5330119814</v>
      </c>
      <c r="J21" s="305">
        <f>+'COEF Art 14 F I '!AF22*'PART MES'!K$5</f>
        <v>23170.111672162428</v>
      </c>
      <c r="K21" s="343">
        <f>+'COEF Art 14 F I '!AF22*'PART MES'!K$6</f>
        <v>-1717.8038359859547</v>
      </c>
      <c r="L21" s="305">
        <f>+'COEF Art 14 F I '!AF22*'PART MES'!K$7</f>
        <v>36352.460469239268</v>
      </c>
      <c r="M21" s="305">
        <f>+'COEF Art 14 F I '!AF22*'PART MES'!K$8</f>
        <v>1564.8864700253375</v>
      </c>
      <c r="N21" s="305">
        <f>+'COEF Art 14 F I '!AF22*'PART MES'!K$9</f>
        <v>192.84046915366207</v>
      </c>
      <c r="O21" s="308">
        <f t="shared" si="1"/>
        <v>198804.02825657616</v>
      </c>
      <c r="P21" s="309">
        <f t="shared" si="2"/>
        <v>1617549.6324232426</v>
      </c>
      <c r="R21" s="346">
        <v>37793.646523106101</v>
      </c>
      <c r="S21" s="347">
        <f t="shared" si="3"/>
        <v>2.0540740951124816E-3</v>
      </c>
    </row>
    <row r="22" spans="1:19" ht="12.75" customHeight="1">
      <c r="A22" s="304" t="s">
        <v>17</v>
      </c>
      <c r="B22" s="305">
        <v>9806472.2149999999</v>
      </c>
      <c r="C22" s="306">
        <v>1339287.1841666668</v>
      </c>
      <c r="D22" s="306">
        <v>329300.65333333332</v>
      </c>
      <c r="E22" s="306">
        <v>555118.48083333333</v>
      </c>
      <c r="F22" s="306">
        <v>273017.35666666663</v>
      </c>
      <c r="G22" s="306">
        <v>58507.933333333327</v>
      </c>
      <c r="H22" s="307">
        <f t="shared" si="0"/>
        <v>12361703.823333332</v>
      </c>
      <c r="I22" s="305">
        <f>+'COEF Art 14 F I '!AF23*'PART MES'!K$4</f>
        <v>1338531.5575284569</v>
      </c>
      <c r="J22" s="305">
        <f>+'COEF Art 14 F I '!AF23*'PART MES'!K$5</f>
        <v>222734.7329045794</v>
      </c>
      <c r="K22" s="343">
        <f>+'COEF Art 14 F I '!AF23*'PART MES'!K$6</f>
        <v>-16513.28159330726</v>
      </c>
      <c r="L22" s="305">
        <f>+'COEF Art 14 F I '!AF23*'PART MES'!K$7</f>
        <v>349456.90757150395</v>
      </c>
      <c r="M22" s="305">
        <f>+'COEF Art 14 F I '!AF23*'PART MES'!K$8</f>
        <v>15043.283988391482</v>
      </c>
      <c r="N22" s="305">
        <f>+'COEF Art 14 F I '!AF23*'PART MES'!K$9</f>
        <v>1853.779170246271</v>
      </c>
      <c r="O22" s="308">
        <f t="shared" si="1"/>
        <v>1911106.979569871</v>
      </c>
      <c r="P22" s="309">
        <f t="shared" si="2"/>
        <v>14272810.802903203</v>
      </c>
      <c r="R22" s="346">
        <v>329300.65239736956</v>
      </c>
      <c r="S22" s="347">
        <f t="shared" si="3"/>
        <v>1.7897398156050848E-2</v>
      </c>
    </row>
    <row r="23" spans="1:19" ht="12.75" customHeight="1">
      <c r="A23" s="304" t="s">
        <v>339</v>
      </c>
      <c r="B23" s="305">
        <v>12140474.646666666</v>
      </c>
      <c r="C23" s="306">
        <v>1658046.0075000001</v>
      </c>
      <c r="D23" s="306">
        <v>407676.29249999998</v>
      </c>
      <c r="E23" s="306">
        <v>687240.19166666665</v>
      </c>
      <c r="F23" s="306">
        <v>337997.21500000003</v>
      </c>
      <c r="G23" s="306">
        <v>72433.191666666666</v>
      </c>
      <c r="H23" s="307">
        <f t="shared" si="0"/>
        <v>15303867.545</v>
      </c>
      <c r="I23" s="305">
        <f>+'COEF Art 14 F I '!AF24*'PART MES'!K$4</f>
        <v>5384111.7572549637</v>
      </c>
      <c r="J23" s="305">
        <f>+'COEF Art 14 F I '!AF24*'PART MES'!K$5</f>
        <v>895928.5923709682</v>
      </c>
      <c r="K23" s="343">
        <f>+'COEF Art 14 F I '!AF24*'PART MES'!K$6</f>
        <v>-66423.0537392447</v>
      </c>
      <c r="L23" s="305">
        <f>+'COEF Art 14 F I '!AF24*'PART MES'!K$7</f>
        <v>1405656.0968826429</v>
      </c>
      <c r="M23" s="305">
        <f>+'COEF Art 14 F I '!AF24*'PART MES'!K$8</f>
        <v>60510.132715269952</v>
      </c>
      <c r="N23" s="305">
        <f>+'COEF Art 14 F I '!AF24*'PART MES'!K$9</f>
        <v>7456.644686290937</v>
      </c>
      <c r="O23" s="308">
        <f t="shared" si="1"/>
        <v>7687240.1701708911</v>
      </c>
      <c r="P23" s="309">
        <f t="shared" si="2"/>
        <v>22991107.71517089</v>
      </c>
      <c r="R23" s="346">
        <v>407676.2913277577</v>
      </c>
      <c r="S23" s="347">
        <f t="shared" si="3"/>
        <v>2.215709216351781E-2</v>
      </c>
    </row>
    <row r="24" spans="1:19" ht="12.75" customHeight="1">
      <c r="A24" s="304" t="s">
        <v>19</v>
      </c>
      <c r="B24" s="305">
        <v>1884807.3591666666</v>
      </c>
      <c r="C24" s="306">
        <v>257411.46083333332</v>
      </c>
      <c r="D24" s="306">
        <v>63291.700000000004</v>
      </c>
      <c r="E24" s="306">
        <v>106693.96416666667</v>
      </c>
      <c r="F24" s="306">
        <v>52474.030833333331</v>
      </c>
      <c r="G24" s="306">
        <v>11245.245000000001</v>
      </c>
      <c r="H24" s="307">
        <f t="shared" si="0"/>
        <v>2375923.7600000002</v>
      </c>
      <c r="I24" s="305">
        <f>+'COEF Art 14 F I '!AF25*'PART MES'!K$4</f>
        <v>382060.53700866684</v>
      </c>
      <c r="J24" s="305">
        <f>+'COEF Art 14 F I '!AF25*'PART MES'!K$5</f>
        <v>63575.75298496196</v>
      </c>
      <c r="K24" s="343">
        <f>+'COEF Art 14 F I '!AF25*'PART MES'!K$6</f>
        <v>-4713.4288301455872</v>
      </c>
      <c r="L24" s="305">
        <f>+'COEF Art 14 F I '!AF25*'PART MES'!K$7</f>
        <v>99746.392243963492</v>
      </c>
      <c r="M24" s="305">
        <f>+'COEF Art 14 F I '!AF25*'PART MES'!K$8</f>
        <v>4293.8435979732512</v>
      </c>
      <c r="N24" s="305">
        <f>+'COEF Art 14 F I '!AF25*'PART MES'!K$9</f>
        <v>529.12900057996114</v>
      </c>
      <c r="O24" s="308">
        <f t="shared" si="1"/>
        <v>545492.22600599984</v>
      </c>
      <c r="P24" s="309">
        <f t="shared" si="2"/>
        <v>2921415.9860060001</v>
      </c>
      <c r="R24" s="346">
        <v>63291.699732990994</v>
      </c>
      <c r="S24" s="347">
        <f t="shared" si="3"/>
        <v>3.4398861400603939E-3</v>
      </c>
    </row>
    <row r="25" spans="1:19" ht="12.75" customHeight="1">
      <c r="A25" s="304" t="s">
        <v>20</v>
      </c>
      <c r="B25" s="305">
        <v>25764201.137499999</v>
      </c>
      <c r="C25" s="306">
        <v>3518662.3325</v>
      </c>
      <c r="D25" s="306">
        <v>865160.07833333325</v>
      </c>
      <c r="E25" s="306">
        <v>1458443.3508333333</v>
      </c>
      <c r="F25" s="306">
        <v>717288.94416666671</v>
      </c>
      <c r="G25" s="306">
        <v>153715.845</v>
      </c>
      <c r="H25" s="307">
        <f t="shared" si="0"/>
        <v>32477471.688333333</v>
      </c>
      <c r="I25" s="305">
        <f>+'COEF Art 14 F I '!AF26*'PART MES'!K$4</f>
        <v>7452514.9993468244</v>
      </c>
      <c r="J25" s="305">
        <f>+'COEF Art 14 F I '!AF26*'PART MES'!K$5</f>
        <v>1240115.6539871842</v>
      </c>
      <c r="K25" s="343">
        <f>+'COEF Art 14 F I '!AF26*'PART MES'!K$6</f>
        <v>-91940.66293797025</v>
      </c>
      <c r="L25" s="305">
        <f>+'COEF Art 14 F I '!AF26*'PART MES'!K$7</f>
        <v>1945664.1351891493</v>
      </c>
      <c r="M25" s="305">
        <f>+'COEF Art 14 F I '!AF26*'PART MES'!K$8</f>
        <v>83756.187093510496</v>
      </c>
      <c r="N25" s="305">
        <f>+'COEF Art 14 F I '!AF26*'PART MES'!K$9</f>
        <v>10321.248680342253</v>
      </c>
      <c r="O25" s="308">
        <f t="shared" si="1"/>
        <v>10640431.56135904</v>
      </c>
      <c r="P25" s="309">
        <f t="shared" si="2"/>
        <v>43117903.249692373</v>
      </c>
      <c r="R25" s="346">
        <v>865160.0785520327</v>
      </c>
      <c r="S25" s="347">
        <f t="shared" si="3"/>
        <v>4.7021207768155771E-2</v>
      </c>
    </row>
    <row r="26" spans="1:19" s="1" customFormat="1" ht="12.75" customHeight="1">
      <c r="A26" s="304" t="s">
        <v>340</v>
      </c>
      <c r="B26" s="305">
        <v>3803986.9175</v>
      </c>
      <c r="C26" s="306">
        <v>519517.19416666665</v>
      </c>
      <c r="D26" s="306">
        <v>127737.61583333333</v>
      </c>
      <c r="E26" s="306">
        <v>215333.64833333332</v>
      </c>
      <c r="F26" s="306">
        <v>105905.00166666666</v>
      </c>
      <c r="G26" s="306">
        <v>22695.563333333335</v>
      </c>
      <c r="H26" s="307">
        <f t="shared" si="0"/>
        <v>4795175.9408333339</v>
      </c>
      <c r="I26" s="305">
        <f>+'COEF Art 14 F I '!AF27*'PART MES'!K$4</f>
        <v>609004.22257397324</v>
      </c>
      <c r="J26" s="305">
        <f>+'COEF Art 14 F I '!AF27*'PART MES'!K$5</f>
        <v>101339.70476067101</v>
      </c>
      <c r="K26" s="343">
        <f>+'COEF Art 14 F I '!AF27*'PART MES'!K$6</f>
        <v>-7513.2021821333765</v>
      </c>
      <c r="L26" s="305">
        <f>+'COEF Art 14 F I '!AF27*'PART MES'!K$7</f>
        <v>158995.67785435947</v>
      </c>
      <c r="M26" s="305">
        <f>+'COEF Art 14 F I '!AF27*'PART MES'!K$8</f>
        <v>6844.3836223226908</v>
      </c>
      <c r="N26" s="305">
        <f>+'COEF Art 14 F I '!AF27*'PART MES'!K$9</f>
        <v>843.43124825852601</v>
      </c>
      <c r="O26" s="308">
        <f t="shared" si="1"/>
        <v>869514.21787745168</v>
      </c>
      <c r="P26" s="309">
        <f t="shared" si="2"/>
        <v>5664690.1587107852</v>
      </c>
      <c r="R26" s="346">
        <v>127737.61513930216</v>
      </c>
      <c r="S26" s="347">
        <f t="shared" si="3"/>
        <v>6.9425035784433852E-3</v>
      </c>
    </row>
    <row r="27" spans="1:19" ht="12.75" customHeight="1">
      <c r="A27" s="304" t="s">
        <v>22</v>
      </c>
      <c r="B27" s="305">
        <v>619383.84083333332</v>
      </c>
      <c r="C27" s="306">
        <v>84590.342499999999</v>
      </c>
      <c r="D27" s="306">
        <v>20798.865833333333</v>
      </c>
      <c r="E27" s="306">
        <v>35061.682500000003</v>
      </c>
      <c r="F27" s="306">
        <v>17243.9725</v>
      </c>
      <c r="G27" s="306">
        <v>3695.4033333333332</v>
      </c>
      <c r="H27" s="307">
        <f t="shared" si="0"/>
        <v>780774.10750000004</v>
      </c>
      <c r="I27" s="305">
        <f>+'COEF Art 14 F I '!AF28*'PART MES'!K$4</f>
        <v>121174.46393369575</v>
      </c>
      <c r="J27" s="305">
        <f>+'COEF Art 14 F I '!AF28*'PART MES'!K$5</f>
        <v>20163.709781308997</v>
      </c>
      <c r="K27" s="343">
        <f>+'COEF Art 14 F I '!AF28*'PART MES'!K$6</f>
        <v>-1494.9128644750924</v>
      </c>
      <c r="L27" s="305">
        <f>+'COEF Art 14 F I '!AF28*'PART MES'!K$7</f>
        <v>31635.603363056161</v>
      </c>
      <c r="M27" s="305">
        <f>+'COEF Art 14 F I '!AF28*'PART MES'!K$8</f>
        <v>1361.8370540785197</v>
      </c>
      <c r="N27" s="305">
        <f>+'COEF Art 14 F I '!AF28*'PART MES'!K$9</f>
        <v>167.81875327677329</v>
      </c>
      <c r="O27" s="308">
        <f t="shared" si="1"/>
        <v>173008.52002094113</v>
      </c>
      <c r="P27" s="309">
        <f t="shared" si="2"/>
        <v>953782.6275209412</v>
      </c>
      <c r="R27" s="346">
        <v>20798.86541523465</v>
      </c>
      <c r="S27" s="347">
        <f t="shared" si="3"/>
        <v>1.1304125054735054E-3</v>
      </c>
    </row>
    <row r="28" spans="1:19" ht="12.75" customHeight="1">
      <c r="A28" s="304" t="s">
        <v>23</v>
      </c>
      <c r="B28" s="305">
        <v>2829466.8350000004</v>
      </c>
      <c r="C28" s="306">
        <v>386425.27</v>
      </c>
      <c r="D28" s="306">
        <v>95013.299166666679</v>
      </c>
      <c r="E28" s="306">
        <v>160168.64166666666</v>
      </c>
      <c r="F28" s="306">
        <v>78773.848333333342</v>
      </c>
      <c r="G28" s="306">
        <v>16881.326666666668</v>
      </c>
      <c r="H28" s="307">
        <f t="shared" si="0"/>
        <v>3566729.2208333337</v>
      </c>
      <c r="I28" s="305">
        <f>+'COEF Art 14 F I '!AF29*'PART MES'!K$4</f>
        <v>347371.8442194658</v>
      </c>
      <c r="J28" s="305">
        <f>+'COEF Art 14 F I '!AF29*'PART MES'!K$5</f>
        <v>57803.474640267472</v>
      </c>
      <c r="K28" s="343">
        <f>+'COEF Art 14 F I '!AF29*'PART MES'!K$6</f>
        <v>-4285.4791498336044</v>
      </c>
      <c r="L28" s="305">
        <f>+'COEF Art 14 F I '!AF29*'PART MES'!K$7</f>
        <v>90690.047444595999</v>
      </c>
      <c r="M28" s="305">
        <f>+'COEF Art 14 F I '!AF29*'PART MES'!K$8</f>
        <v>3903.9896166614026</v>
      </c>
      <c r="N28" s="305">
        <f>+'COEF Art 14 F I '!AF29*'PART MES'!K$9</f>
        <v>481.08741667107688</v>
      </c>
      <c r="O28" s="308">
        <f t="shared" si="1"/>
        <v>495964.96418782818</v>
      </c>
      <c r="P28" s="309">
        <f t="shared" si="2"/>
        <v>4062694.185021162</v>
      </c>
      <c r="R28" s="346">
        <v>95013.298428436465</v>
      </c>
      <c r="S28" s="347">
        <f t="shared" si="3"/>
        <v>5.163946137711907E-3</v>
      </c>
    </row>
    <row r="29" spans="1:19" ht="12.75" customHeight="1">
      <c r="A29" s="304" t="s">
        <v>24</v>
      </c>
      <c r="B29" s="305">
        <v>2813963.7708333335</v>
      </c>
      <c r="C29" s="306">
        <v>384307.9891666667</v>
      </c>
      <c r="D29" s="306">
        <v>94492.707500000004</v>
      </c>
      <c r="E29" s="306">
        <v>159291.05416666667</v>
      </c>
      <c r="F29" s="306">
        <v>78342.235000000001</v>
      </c>
      <c r="G29" s="306">
        <v>16788.830833333333</v>
      </c>
      <c r="H29" s="307">
        <f t="shared" si="0"/>
        <v>3547186.5875000004</v>
      </c>
      <c r="I29" s="305">
        <f>+'COEF Art 14 F I '!AF30*'PART MES'!K$4</f>
        <v>1256979.0071393263</v>
      </c>
      <c r="J29" s="305">
        <f>+'COEF Art 14 F I '!AF30*'PART MES'!K$5</f>
        <v>209164.20075952454</v>
      </c>
      <c r="K29" s="343">
        <f>+'COEF Art 14 F I '!AF30*'PART MES'!K$6</f>
        <v>-15507.178881978796</v>
      </c>
      <c r="L29" s="305">
        <f>+'COEF Art 14 F I '!AF30*'PART MES'!K$7</f>
        <v>328165.5888100866</v>
      </c>
      <c r="M29" s="305">
        <f>+'COEF Art 14 F I '!AF30*'PART MES'!K$8</f>
        <v>14126.743643428254</v>
      </c>
      <c r="N29" s="305">
        <f>+'COEF Art 14 F I '!AF30*'PART MES'!K$9</f>
        <v>1740.8341908458763</v>
      </c>
      <c r="O29" s="308">
        <f t="shared" si="1"/>
        <v>1794669.1956612328</v>
      </c>
      <c r="P29" s="309">
        <f t="shared" si="2"/>
        <v>5341855.7831612332</v>
      </c>
      <c r="R29" s="346">
        <v>94492.706666042926</v>
      </c>
      <c r="S29" s="347">
        <f t="shared" si="3"/>
        <v>5.1356521213457504E-3</v>
      </c>
    </row>
    <row r="30" spans="1:19" ht="12.75" customHeight="1">
      <c r="A30" s="304" t="s">
        <v>25</v>
      </c>
      <c r="B30" s="305">
        <v>44064889.94833333</v>
      </c>
      <c r="C30" s="306">
        <v>6018019.6391666671</v>
      </c>
      <c r="D30" s="306">
        <v>1479695.9325000001</v>
      </c>
      <c r="E30" s="306">
        <v>2494396.9899999998</v>
      </c>
      <c r="F30" s="306">
        <v>1226789.7691666668</v>
      </c>
      <c r="G30" s="306">
        <v>262902.45750000002</v>
      </c>
      <c r="H30" s="307">
        <f t="shared" si="0"/>
        <v>55546694.736666664</v>
      </c>
      <c r="I30" s="305">
        <f>+'COEF Art 14 F I '!AF31*'PART MES'!K$4</f>
        <v>9655385.9495326634</v>
      </c>
      <c r="J30" s="305">
        <f>+'COEF Art 14 F I '!AF31*'PART MES'!K$5</f>
        <v>1606678.4518183204</v>
      </c>
      <c r="K30" s="343">
        <f>+'COEF Art 14 F I '!AF31*'PART MES'!K$6</f>
        <v>-119117.18194459197</v>
      </c>
      <c r="L30" s="305">
        <f>+'COEF Art 14 F I '!AF31*'PART MES'!K$7</f>
        <v>2520778.3084048056</v>
      </c>
      <c r="M30" s="305">
        <f>+'COEF Art 14 F I '!AF31*'PART MES'!K$8</f>
        <v>108513.4766075598</v>
      </c>
      <c r="N30" s="305">
        <f>+'COEF Art 14 F I '!AF31*'PART MES'!K$9</f>
        <v>13372.081706449895</v>
      </c>
      <c r="O30" s="308">
        <f t="shared" si="1"/>
        <v>13785611.086125206</v>
      </c>
      <c r="P30" s="309">
        <f t="shared" si="2"/>
        <v>69332305.822791874</v>
      </c>
      <c r="R30" s="346">
        <v>1479695.9318222941</v>
      </c>
      <c r="S30" s="347">
        <f t="shared" si="3"/>
        <v>8.0421059141284029E-2</v>
      </c>
    </row>
    <row r="31" spans="1:19" ht="12.75" customHeight="1">
      <c r="A31" s="304" t="s">
        <v>217</v>
      </c>
      <c r="B31" s="305">
        <v>1134652.82</v>
      </c>
      <c r="C31" s="306">
        <v>154961.53416666665</v>
      </c>
      <c r="D31" s="306">
        <v>38101.5625</v>
      </c>
      <c r="E31" s="306">
        <v>64229.698333333334</v>
      </c>
      <c r="F31" s="306">
        <v>31589.3325</v>
      </c>
      <c r="G31" s="306">
        <v>6769.63</v>
      </c>
      <c r="H31" s="307">
        <f t="shared" si="0"/>
        <v>1430304.5774999999</v>
      </c>
      <c r="I31" s="305">
        <f>+'COEF Art 14 F I '!AF32*'PART MES'!K$4</f>
        <v>126875.7081912704</v>
      </c>
      <c r="J31" s="305">
        <f>+'COEF Art 14 F I '!AF32*'PART MES'!K$5</f>
        <v>21112.409951874575</v>
      </c>
      <c r="K31" s="343">
        <f>+'COEF Art 14 F I '!AF32*'PART MES'!K$6</f>
        <v>-1565.2483386953593</v>
      </c>
      <c r="L31" s="305">
        <f>+'COEF Art 14 F I '!AF32*'PART MES'!K$7</f>
        <v>33124.054775618002</v>
      </c>
      <c r="M31" s="305">
        <f>+'COEF Art 14 F I '!AF32*'PART MES'!K$8</f>
        <v>1425.9113270917344</v>
      </c>
      <c r="N31" s="305">
        <f>+'COEF Art 14 F I '!AF32*'PART MES'!K$9</f>
        <v>175.71460585472298</v>
      </c>
      <c r="O31" s="308">
        <f t="shared" si="1"/>
        <v>181148.55051301411</v>
      </c>
      <c r="P31" s="309">
        <f t="shared" si="2"/>
        <v>1611453.1280130141</v>
      </c>
      <c r="R31" s="346">
        <v>38101.563498854877</v>
      </c>
      <c r="S31" s="347">
        <f t="shared" si="3"/>
        <v>2.0708092964364464E-3</v>
      </c>
    </row>
    <row r="32" spans="1:19" ht="12.75" customHeight="1">
      <c r="A32" s="304" t="s">
        <v>27</v>
      </c>
      <c r="B32" s="305">
        <v>1953129.38</v>
      </c>
      <c r="C32" s="306">
        <v>266742.32</v>
      </c>
      <c r="D32" s="306">
        <v>65585.948333333334</v>
      </c>
      <c r="E32" s="306">
        <v>110561.49333333333</v>
      </c>
      <c r="F32" s="306">
        <v>54376.151666666665</v>
      </c>
      <c r="G32" s="306">
        <v>11652.871666666666</v>
      </c>
      <c r="H32" s="307">
        <f t="shared" si="0"/>
        <v>2462048.1649999996</v>
      </c>
      <c r="I32" s="305">
        <f>+'COEF Art 14 F I '!AF33*'PART MES'!K$4</f>
        <v>240616.62038417943</v>
      </c>
      <c r="J32" s="305">
        <f>+'COEF Art 14 F I '!AF33*'PART MES'!K$5</f>
        <v>40039.159609080336</v>
      </c>
      <c r="K32" s="343">
        <f>+'COEF Art 14 F I '!AF33*'PART MES'!K$6</f>
        <v>-2968.4544873716195</v>
      </c>
      <c r="L32" s="305">
        <f>+'COEF Art 14 F I '!AF33*'PART MES'!K$7</f>
        <v>62818.944833113666</v>
      </c>
      <c r="M32" s="305">
        <f>+'COEF Art 14 F I '!AF33*'PART MES'!K$8</f>
        <v>2704.2053154501327</v>
      </c>
      <c r="N32" s="305">
        <f>+'COEF Art 14 F I '!AF33*'PART MES'!K$9</f>
        <v>333.23837333118922</v>
      </c>
      <c r="O32" s="308">
        <f t="shared" si="1"/>
        <v>343543.71402778313</v>
      </c>
      <c r="P32" s="309">
        <f t="shared" si="2"/>
        <v>2805591.8790277829</v>
      </c>
      <c r="R32" s="346">
        <v>65585.948282056095</v>
      </c>
      <c r="S32" s="347">
        <f t="shared" si="3"/>
        <v>3.56457790563276E-3</v>
      </c>
    </row>
    <row r="33" spans="1:19" ht="12.75" customHeight="1">
      <c r="A33" s="304" t="s">
        <v>28</v>
      </c>
      <c r="B33" s="305">
        <v>1120947.5666666667</v>
      </c>
      <c r="C33" s="306">
        <v>153089.78333333333</v>
      </c>
      <c r="D33" s="306">
        <v>37641.340833333335</v>
      </c>
      <c r="E33" s="306">
        <v>63453.880000000005</v>
      </c>
      <c r="F33" s="306">
        <v>31207.771666666667</v>
      </c>
      <c r="G33" s="306">
        <v>6687.8616666666667</v>
      </c>
      <c r="H33" s="307">
        <f t="shared" si="0"/>
        <v>1413028.2041666666</v>
      </c>
      <c r="I33" s="305">
        <f>+'COEF Art 14 F I '!AF34*'PART MES'!K$4</f>
        <v>179217.18736983434</v>
      </c>
      <c r="J33" s="305">
        <f>+'COEF Art 14 F I '!AF34*'PART MES'!K$5</f>
        <v>29822.152594173236</v>
      </c>
      <c r="K33" s="343">
        <f>+'COEF Art 14 F I '!AF34*'PART MES'!K$6</f>
        <v>-2210.9780413867206</v>
      </c>
      <c r="L33" s="305">
        <f>+'COEF Art 14 F I '!AF34*'PART MES'!K$7</f>
        <v>46789.097895881052</v>
      </c>
      <c r="M33" s="305">
        <f>+'COEF Art 14 F I '!AF34*'PART MES'!K$8</f>
        <v>2014.1587473539028</v>
      </c>
      <c r="N33" s="305">
        <f>+'COEF Art 14 F I '!AF34*'PART MES'!K$9</f>
        <v>248.20415105473438</v>
      </c>
      <c r="O33" s="308">
        <f t="shared" si="1"/>
        <v>255879.82271691054</v>
      </c>
      <c r="P33" s="309">
        <f t="shared" si="2"/>
        <v>1668908.0268835772</v>
      </c>
      <c r="R33" s="346">
        <v>37641.341349352639</v>
      </c>
      <c r="S33" s="347">
        <f t="shared" si="3"/>
        <v>2.0457963516095539E-3</v>
      </c>
    </row>
    <row r="34" spans="1:19" ht="12.75" customHeight="1">
      <c r="A34" s="304" t="s">
        <v>29</v>
      </c>
      <c r="B34" s="305">
        <v>1563598.0975000001</v>
      </c>
      <c r="C34" s="306">
        <v>213543.34666666668</v>
      </c>
      <c r="D34" s="306">
        <v>52505.515000000007</v>
      </c>
      <c r="E34" s="306">
        <v>88511.156666666662</v>
      </c>
      <c r="F34" s="306">
        <v>43531.395833333336</v>
      </c>
      <c r="G34" s="306">
        <v>9328.8283333333329</v>
      </c>
      <c r="H34" s="307">
        <f t="shared" si="0"/>
        <v>1971018.34</v>
      </c>
      <c r="I34" s="305">
        <f>+'COEF Art 14 F I '!AF35*'PART MES'!K$4</f>
        <v>213336.66143690029</v>
      </c>
      <c r="J34" s="305">
        <f>+'COEF Art 14 F I '!AF35*'PART MES'!K$5</f>
        <v>35499.711632979153</v>
      </c>
      <c r="K34" s="343">
        <f>+'COEF Art 14 F I '!AF35*'PART MES'!K$6</f>
        <v>-2631.9053478189608</v>
      </c>
      <c r="L34" s="305">
        <f>+'COEF Art 14 F I '!AF35*'PART MES'!K$7</f>
        <v>55696.834010417522</v>
      </c>
      <c r="M34" s="305">
        <f>+'COEF Art 14 F I '!AF35*'PART MES'!K$8</f>
        <v>2397.6154802479418</v>
      </c>
      <c r="N34" s="305">
        <f>+'COEF Art 14 F I '!AF35*'PART MES'!K$9</f>
        <v>295.457404046448</v>
      </c>
      <c r="O34" s="308">
        <f t="shared" si="1"/>
        <v>304594.3746167724</v>
      </c>
      <c r="P34" s="309">
        <f t="shared" si="2"/>
        <v>2275612.7146167727</v>
      </c>
      <c r="R34" s="346">
        <v>52505.514683049689</v>
      </c>
      <c r="S34" s="347">
        <f t="shared" si="3"/>
        <v>2.8536600059235737E-3</v>
      </c>
    </row>
    <row r="35" spans="1:19" ht="12.75" customHeight="1">
      <c r="A35" s="304" t="s">
        <v>30</v>
      </c>
      <c r="B35" s="305">
        <v>1490128.9891666668</v>
      </c>
      <c r="C35" s="306">
        <v>203509.54083333336</v>
      </c>
      <c r="D35" s="306">
        <v>50038.427499999998</v>
      </c>
      <c r="E35" s="306">
        <v>84352.264999999999</v>
      </c>
      <c r="F35" s="306">
        <v>41485.976666666662</v>
      </c>
      <c r="G35" s="306">
        <v>8890.4925000000003</v>
      </c>
      <c r="H35" s="307">
        <f t="shared" si="0"/>
        <v>1878405.6916666664</v>
      </c>
      <c r="I35" s="305">
        <f>+'COEF Art 14 F I '!AF36*'PART MES'!K$4</f>
        <v>221300.35887876523</v>
      </c>
      <c r="J35" s="305">
        <f>+'COEF Art 14 F I '!AF36*'PART MES'!K$5</f>
        <v>36824.889222308397</v>
      </c>
      <c r="K35" s="343">
        <f>+'COEF Art 14 F I '!AF36*'PART MES'!K$6</f>
        <v>-2730.152398956282</v>
      </c>
      <c r="L35" s="305">
        <f>+'COEF Art 14 F I '!AF36*'PART MES'!K$7</f>
        <v>57775.955018223911</v>
      </c>
      <c r="M35" s="305">
        <f>+'COEF Art 14 F I '!AF36*'PART MES'!K$8</f>
        <v>2487.1166664857974</v>
      </c>
      <c r="N35" s="305">
        <f>+'COEF Art 14 F I '!AF36*'PART MES'!K$9</f>
        <v>306.48660717045345</v>
      </c>
      <c r="O35" s="308">
        <f t="shared" si="1"/>
        <v>315964.65399399749</v>
      </c>
      <c r="P35" s="309">
        <f t="shared" si="2"/>
        <v>2194370.3456606641</v>
      </c>
      <c r="R35" s="346">
        <v>50038.427262133882</v>
      </c>
      <c r="S35" s="347">
        <f t="shared" si="3"/>
        <v>2.7195744961122136E-3</v>
      </c>
    </row>
    <row r="36" spans="1:19" ht="12.75" customHeight="1">
      <c r="A36" s="304" t="s">
        <v>341</v>
      </c>
      <c r="B36" s="305">
        <v>13819404.328333333</v>
      </c>
      <c r="C36" s="306">
        <v>1887340.3916666666</v>
      </c>
      <c r="D36" s="306">
        <v>464054.63416666671</v>
      </c>
      <c r="E36" s="306">
        <v>782279.96499999997</v>
      </c>
      <c r="F36" s="306">
        <v>384739.5025</v>
      </c>
      <c r="G36" s="306">
        <v>82450.117500000008</v>
      </c>
      <c r="H36" s="307">
        <f t="shared" si="0"/>
        <v>17420268.939166669</v>
      </c>
      <c r="I36" s="305">
        <f>+'COEF Art 14 F I '!AF37*'PART MES'!K$4</f>
        <v>6796403.3153194329</v>
      </c>
      <c r="J36" s="305">
        <f>+'COEF Art 14 F I '!AF37*'PART MES'!K$5</f>
        <v>1130937.1591840778</v>
      </c>
      <c r="K36" s="343">
        <f>+'COEF Art 14 F I '!AF37*'PART MES'!K$6</f>
        <v>-83846.302417244908</v>
      </c>
      <c r="L36" s="305">
        <f>+'COEF Art 14 F I '!AF37*'PART MES'!K$7</f>
        <v>1774369.8845365124</v>
      </c>
      <c r="M36" s="305">
        <f>+'COEF Art 14 F I '!AF37*'PART MES'!K$8</f>
        <v>76382.379329761912</v>
      </c>
      <c r="N36" s="305">
        <f>+'COEF Art 14 F I '!AF37*'PART MES'!K$9</f>
        <v>9412.5766610952778</v>
      </c>
      <c r="O36" s="308">
        <f t="shared" si="1"/>
        <v>9703659.0126136355</v>
      </c>
      <c r="P36" s="309">
        <f t="shared" si="2"/>
        <v>27123927.951780304</v>
      </c>
      <c r="R36" s="346">
        <v>464054.63280820294</v>
      </c>
      <c r="S36" s="347">
        <f t="shared" si="3"/>
        <v>2.5221239220340908E-2</v>
      </c>
    </row>
    <row r="37" spans="1:19" ht="12.75" customHeight="1">
      <c r="A37" s="304" t="s">
        <v>32</v>
      </c>
      <c r="B37" s="305">
        <v>2664241.8000000003</v>
      </c>
      <c r="C37" s="306">
        <v>363860.1958333333</v>
      </c>
      <c r="D37" s="306">
        <v>89465.054166666654</v>
      </c>
      <c r="E37" s="306">
        <v>150815.68833333332</v>
      </c>
      <c r="F37" s="306">
        <v>74173.896666666667</v>
      </c>
      <c r="G37" s="306">
        <v>15895.551666666666</v>
      </c>
      <c r="H37" s="307">
        <f t="shared" si="0"/>
        <v>3358452.186666667</v>
      </c>
      <c r="I37" s="305">
        <f>+'COEF Art 14 F I '!AF38*'PART MES'!K$4</f>
        <v>529380.43138043769</v>
      </c>
      <c r="J37" s="305">
        <f>+'COEF Art 14 F I '!AF38*'PART MES'!K$5</f>
        <v>88090.122586389625</v>
      </c>
      <c r="K37" s="343">
        <f>+'COEF Art 14 F I '!AF38*'PART MES'!K$6</f>
        <v>-6530.8943104135888</v>
      </c>
      <c r="L37" s="305">
        <f>+'COEF Art 14 F I '!AF38*'PART MES'!K$7</f>
        <v>138207.90958463712</v>
      </c>
      <c r="M37" s="305">
        <f>+'COEF Art 14 F I '!AF38*'PART MES'!K$8</f>
        <v>5949.5199215606153</v>
      </c>
      <c r="N37" s="305">
        <f>+'COEF Art 14 F I '!AF38*'PART MES'!K$9</f>
        <v>733.15747492802564</v>
      </c>
      <c r="O37" s="308">
        <f t="shared" si="1"/>
        <v>755830.24663753959</v>
      </c>
      <c r="P37" s="309">
        <f t="shared" si="2"/>
        <v>4114282.4333042065</v>
      </c>
      <c r="R37" s="346">
        <v>89465.052620637187</v>
      </c>
      <c r="S37" s="347">
        <f t="shared" si="3"/>
        <v>4.8624005332106486E-3</v>
      </c>
    </row>
    <row r="38" spans="1:19" s="1" customFormat="1" ht="12.75" customHeight="1">
      <c r="A38" s="304" t="s">
        <v>33</v>
      </c>
      <c r="B38" s="305">
        <v>9768195.6783333328</v>
      </c>
      <c r="C38" s="306">
        <v>1334059.69</v>
      </c>
      <c r="D38" s="306">
        <v>328015.33</v>
      </c>
      <c r="E38" s="306">
        <v>552951.74749999994</v>
      </c>
      <c r="F38" s="306">
        <v>271951.71833333332</v>
      </c>
      <c r="G38" s="306">
        <v>58279.565833333334</v>
      </c>
      <c r="H38" s="307">
        <f t="shared" si="0"/>
        <v>12313453.73</v>
      </c>
      <c r="I38" s="305">
        <f>+'COEF Art 14 F I '!AF39*'PART MES'!K$4</f>
        <v>1455468.1850755464</v>
      </c>
      <c r="J38" s="305">
        <f>+'COEF Art 14 F I '!AF39*'PART MES'!K$5</f>
        <v>242193.25695428939</v>
      </c>
      <c r="K38" s="343">
        <f>+'COEF Art 14 F I '!AF39*'PART MES'!K$6</f>
        <v>-17955.912847233245</v>
      </c>
      <c r="L38" s="305">
        <f>+'COEF Art 14 F I '!AF39*'PART MES'!K$7</f>
        <v>379986.11849268753</v>
      </c>
      <c r="M38" s="305">
        <f>+'COEF Art 14 F I '!AF39*'PART MES'!K$8</f>
        <v>16357.493494279975</v>
      </c>
      <c r="N38" s="305">
        <f>+'COEF Art 14 F I '!AF39*'PART MES'!K$9</f>
        <v>2015.7287956894741</v>
      </c>
      <c r="O38" s="308">
        <f t="shared" si="1"/>
        <v>2078064.8699652595</v>
      </c>
      <c r="P38" s="309">
        <f t="shared" si="2"/>
        <v>14391518.599965259</v>
      </c>
      <c r="R38" s="346">
        <v>328015.3308250329</v>
      </c>
      <c r="S38" s="347">
        <f t="shared" si="3"/>
        <v>1.7827541288865201E-2</v>
      </c>
    </row>
    <row r="39" spans="1:19" ht="12.75" customHeight="1">
      <c r="A39" s="304" t="s">
        <v>342</v>
      </c>
      <c r="B39" s="305">
        <v>2084203.2958333334</v>
      </c>
      <c r="C39" s="306">
        <v>284643.315</v>
      </c>
      <c r="D39" s="306">
        <v>69987.401666666658</v>
      </c>
      <c r="E39" s="306">
        <v>117981.24166666665</v>
      </c>
      <c r="F39" s="306">
        <v>58025.318333333329</v>
      </c>
      <c r="G39" s="306">
        <v>12434.8925</v>
      </c>
      <c r="H39" s="307">
        <f t="shared" si="0"/>
        <v>2627275.4650000003</v>
      </c>
      <c r="I39" s="305">
        <f>+'COEF Art 14 F I '!AF40*'PART MES'!K$4</f>
        <v>271060.6046646444</v>
      </c>
      <c r="J39" s="305">
        <f>+'COEF Art 14 F I '!AF40*'PART MES'!K$5</f>
        <v>45105.108685231578</v>
      </c>
      <c r="K39" s="343">
        <f>+'COEF Art 14 F I '!AF40*'PART MES'!K$6</f>
        <v>-3344.037776699372</v>
      </c>
      <c r="L39" s="305">
        <f>+'COEF Art 14 F I '!AF40*'PART MES'!K$7</f>
        <v>70767.103052446924</v>
      </c>
      <c r="M39" s="305">
        <f>+'COEF Art 14 F I '!AF40*'PART MES'!K$8</f>
        <v>3046.3545152155807</v>
      </c>
      <c r="N39" s="305">
        <f>+'COEF Art 14 F I '!AF40*'PART MES'!K$9</f>
        <v>375.40131196420759</v>
      </c>
      <c r="O39" s="308">
        <f t="shared" si="1"/>
        <v>387010.53445280332</v>
      </c>
      <c r="P39" s="309">
        <f t="shared" si="2"/>
        <v>3014285.9994528037</v>
      </c>
      <c r="R39" s="346">
        <v>69987.401504864523</v>
      </c>
      <c r="S39" s="347">
        <f t="shared" si="3"/>
        <v>3.8037956545814555E-3</v>
      </c>
    </row>
    <row r="40" spans="1:19" ht="12.75" customHeight="1">
      <c r="A40" s="304" t="s">
        <v>35</v>
      </c>
      <c r="B40" s="305">
        <v>2003343.1266666667</v>
      </c>
      <c r="C40" s="306">
        <v>273600.10000000003</v>
      </c>
      <c r="D40" s="306">
        <v>67272.122499999998</v>
      </c>
      <c r="E40" s="306">
        <v>113403.96083333333</v>
      </c>
      <c r="F40" s="306">
        <v>55774.129166666673</v>
      </c>
      <c r="G40" s="306">
        <v>11952.46</v>
      </c>
      <c r="H40" s="307">
        <f t="shared" si="0"/>
        <v>2525345.8991666669</v>
      </c>
      <c r="I40" s="305">
        <f>+'COEF Art 14 F I '!AF41*'PART MES'!K$4</f>
        <v>49985.303365345797</v>
      </c>
      <c r="J40" s="305">
        <f>+'COEF Art 14 F I '!AF41*'PART MES'!K$5</f>
        <v>8317.6695623016531</v>
      </c>
      <c r="K40" s="343">
        <f>+'COEF Art 14 F I '!AF41*'PART MES'!K$6</f>
        <v>-616.66188246091906</v>
      </c>
      <c r="L40" s="305">
        <f>+'COEF Art 14 F I '!AF41*'PART MES'!K$7</f>
        <v>13049.90490499203</v>
      </c>
      <c r="M40" s="305">
        <f>+'COEF Art 14 F I '!AF41*'PART MES'!K$8</f>
        <v>561.76719147304163</v>
      </c>
      <c r="N40" s="305">
        <f>+'COEF Art 14 F I '!AF41*'PART MES'!K$9</f>
        <v>69.226394907128594</v>
      </c>
      <c r="O40" s="308">
        <f t="shared" si="1"/>
        <v>71367.209536558745</v>
      </c>
      <c r="P40" s="309">
        <f t="shared" si="2"/>
        <v>2596713.1087032259</v>
      </c>
      <c r="R40" s="346">
        <v>67272.122591893116</v>
      </c>
      <c r="S40" s="347">
        <f t="shared" si="3"/>
        <v>3.656221006744024E-3</v>
      </c>
    </row>
    <row r="41" spans="1:19" ht="12.75" customHeight="1">
      <c r="A41" s="304" t="s">
        <v>36</v>
      </c>
      <c r="B41" s="305">
        <v>2155807.6983333332</v>
      </c>
      <c r="C41" s="306">
        <v>294422.45500000002</v>
      </c>
      <c r="D41" s="306">
        <v>72391.872499999998</v>
      </c>
      <c r="E41" s="306">
        <v>122034.5775</v>
      </c>
      <c r="F41" s="306">
        <v>60018.823333333334</v>
      </c>
      <c r="G41" s="306">
        <v>12862.102500000001</v>
      </c>
      <c r="H41" s="307">
        <f t="shared" si="0"/>
        <v>2717537.5291666668</v>
      </c>
      <c r="I41" s="305">
        <f>+'COEF Art 14 F I '!AF42*'PART MES'!K$4</f>
        <v>382344.60206756415</v>
      </c>
      <c r="J41" s="305">
        <f>+'COEF Art 14 F I '!AF42*'PART MES'!K$5</f>
        <v>63623.022064771969</v>
      </c>
      <c r="K41" s="343">
        <f>+'COEF Art 14 F I '!AF42*'PART MES'!K$6</f>
        <v>-4716.9333021036882</v>
      </c>
      <c r="L41" s="305">
        <f>+'COEF Art 14 F I '!AF42*'PART MES'!K$7</f>
        <v>99820.554482778898</v>
      </c>
      <c r="M41" s="305">
        <f>+'COEF Art 14 F I '!AF42*'PART MES'!K$8</f>
        <v>4297.036104962076</v>
      </c>
      <c r="N41" s="305">
        <f>+'COEF Art 14 F I '!AF42*'PART MES'!K$9</f>
        <v>529.52241221543352</v>
      </c>
      <c r="O41" s="308">
        <f t="shared" si="1"/>
        <v>545897.80383018893</v>
      </c>
      <c r="P41" s="309">
        <f t="shared" si="2"/>
        <v>3263435.3329968555</v>
      </c>
      <c r="R41" s="346">
        <v>72391.87306055201</v>
      </c>
      <c r="S41" s="347">
        <f t="shared" si="3"/>
        <v>3.9344780096686504E-3</v>
      </c>
    </row>
    <row r="42" spans="1:19" ht="12.75" customHeight="1">
      <c r="A42" s="304" t="s">
        <v>37</v>
      </c>
      <c r="B42" s="305">
        <v>2962851.1724999999</v>
      </c>
      <c r="C42" s="306">
        <v>404641.80333333329</v>
      </c>
      <c r="D42" s="306">
        <v>99492.335833333331</v>
      </c>
      <c r="E42" s="306">
        <v>167719.17666666667</v>
      </c>
      <c r="F42" s="306">
        <v>82487.339166666658</v>
      </c>
      <c r="G42" s="306">
        <v>17677.131666666664</v>
      </c>
      <c r="H42" s="307">
        <f t="shared" si="0"/>
        <v>3734868.959166667</v>
      </c>
      <c r="I42" s="305">
        <f>+'COEF Art 14 F I '!AF43*'PART MES'!K$4</f>
        <v>504419.94917600631</v>
      </c>
      <c r="J42" s="305">
        <f>+'COEF Art 14 F I '!AF43*'PART MES'!K$5</f>
        <v>83936.640880482722</v>
      </c>
      <c r="K42" s="343">
        <f>+'COEF Art 14 F I '!AF43*'PART MES'!K$6</f>
        <v>-6222.9602396565406</v>
      </c>
      <c r="L42" s="305">
        <f>+'COEF Art 14 F I '!AF43*'PART MES'!K$7</f>
        <v>131691.35577341428</v>
      </c>
      <c r="M42" s="305">
        <f>+'COEF Art 14 F I '!AF43*'PART MES'!K$8</f>
        <v>5668.9978672417956</v>
      </c>
      <c r="N42" s="305">
        <f>+'COEF Art 14 F I '!AF43*'PART MES'!K$9</f>
        <v>698.58883011003161</v>
      </c>
      <c r="O42" s="308">
        <f t="shared" si="1"/>
        <v>720192.57228759862</v>
      </c>
      <c r="P42" s="309">
        <f t="shared" si="2"/>
        <v>4455061.5314542651</v>
      </c>
      <c r="R42" s="346">
        <v>99492.334842977274</v>
      </c>
      <c r="S42" s="347">
        <f t="shared" si="3"/>
        <v>5.4073805113849785E-3</v>
      </c>
    </row>
    <row r="43" spans="1:19" s="1" customFormat="1" ht="12.75" customHeight="1">
      <c r="A43" s="304" t="s">
        <v>38</v>
      </c>
      <c r="B43" s="305">
        <v>6951122.4516666671</v>
      </c>
      <c r="C43" s="306">
        <v>949327.03749999998</v>
      </c>
      <c r="D43" s="306">
        <v>233418.20750000002</v>
      </c>
      <c r="E43" s="306">
        <v>393484.67583333334</v>
      </c>
      <c r="F43" s="306">
        <v>193522.91416666668</v>
      </c>
      <c r="G43" s="306">
        <v>41472.183333333334</v>
      </c>
      <c r="H43" s="307">
        <f t="shared" si="0"/>
        <v>8762347.4700000007</v>
      </c>
      <c r="I43" s="305">
        <f>+'COEF Art 14 F I '!AF44*'PART MES'!K$4</f>
        <v>1094512.8531285857</v>
      </c>
      <c r="J43" s="305">
        <f>+'COEF Art 14 F I '!AF44*'PART MES'!K$5</f>
        <v>182129.45868259209</v>
      </c>
      <c r="K43" s="343">
        <f>+'COEF Art 14 F I '!AF44*'PART MES'!K$6</f>
        <v>-13502.856058604535</v>
      </c>
      <c r="L43" s="305">
        <f>+'COEF Art 14 F I '!AF44*'PART MES'!K$7</f>
        <v>285749.76421013346</v>
      </c>
      <c r="M43" s="305">
        <f>+'COEF Art 14 F I '!AF44*'PART MES'!K$8</f>
        <v>12300.843850824107</v>
      </c>
      <c r="N43" s="305">
        <f>+'COEF Art 14 F I '!AF44*'PART MES'!K$9</f>
        <v>1515.8291317711071</v>
      </c>
      <c r="O43" s="308">
        <f t="shared" si="1"/>
        <v>1562705.892945302</v>
      </c>
      <c r="P43" s="309">
        <f t="shared" si="2"/>
        <v>10325053.362945303</v>
      </c>
      <c r="R43" s="346">
        <v>233418.20654612326</v>
      </c>
      <c r="S43" s="347">
        <f t="shared" si="3"/>
        <v>1.2686214099528012E-2</v>
      </c>
    </row>
    <row r="44" spans="1:19" ht="12.75" customHeight="1">
      <c r="A44" s="304" t="s">
        <v>39</v>
      </c>
      <c r="B44" s="305">
        <v>143854943.40416667</v>
      </c>
      <c r="C44" s="306">
        <v>19646523.017500002</v>
      </c>
      <c r="D44" s="306">
        <v>4830638.9716666667</v>
      </c>
      <c r="E44" s="306">
        <v>8143248.2474999996</v>
      </c>
      <c r="F44" s="306">
        <v>4004997.4716666662</v>
      </c>
      <c r="G44" s="306">
        <v>858275.56166666665</v>
      </c>
      <c r="H44" s="307">
        <f t="shared" si="0"/>
        <v>181338626.67416668</v>
      </c>
      <c r="I44" s="305">
        <f>+'COEF Art 14 F I '!AF45*'PART MES'!K$4</f>
        <v>37823300.665551111</v>
      </c>
      <c r="J44" s="305">
        <f>+'COEF Art 14 F I '!AF45*'PART MES'!K$5</f>
        <v>6293884.31219861</v>
      </c>
      <c r="K44" s="343">
        <f>+'COEF Art 14 F I '!AF45*'PART MES'!K$6</f>
        <v>-466620.91092707973</v>
      </c>
      <c r="L44" s="305">
        <f>+'COEF Art 14 F I '!AF45*'PART MES'!K$7</f>
        <v>9874712.038270114</v>
      </c>
      <c r="M44" s="305">
        <f>+'COEF Art 14 F I '!AF45*'PART MES'!K$8</f>
        <v>425082.73345516948</v>
      </c>
      <c r="N44" s="305">
        <f>+'COEF Art 14 F I '!AF45*'PART MES'!K$9</f>
        <v>52382.811992290226</v>
      </c>
      <c r="O44" s="308">
        <f t="shared" si="1"/>
        <v>54002741.65054021</v>
      </c>
      <c r="P44" s="309">
        <f t="shared" si="2"/>
        <v>235341368.32470688</v>
      </c>
      <c r="R44" s="346">
        <v>4830638.967623163</v>
      </c>
      <c r="S44" s="347">
        <f t="shared" si="3"/>
        <v>0.26254387388021094</v>
      </c>
    </row>
    <row r="45" spans="1:19" ht="12.75" customHeight="1">
      <c r="A45" s="304" t="s">
        <v>343</v>
      </c>
      <c r="B45" s="305">
        <v>764125.10666666657</v>
      </c>
      <c r="C45" s="306">
        <v>104357.91166666667</v>
      </c>
      <c r="D45" s="306">
        <v>25659.267500000002</v>
      </c>
      <c r="E45" s="306">
        <v>43255.103333333333</v>
      </c>
      <c r="F45" s="306">
        <v>21273.645833333332</v>
      </c>
      <c r="G45" s="306">
        <v>4558.9666666666662</v>
      </c>
      <c r="H45" s="307">
        <f t="shared" si="0"/>
        <v>963230.00166666647</v>
      </c>
      <c r="I45" s="305">
        <f>+'COEF Art 14 F I '!AF46*'PART MES'!K$4</f>
        <v>253814.3992872524</v>
      </c>
      <c r="J45" s="305">
        <f>+'COEF Art 14 F I '!AF46*'PART MES'!K$5</f>
        <v>42235.30040410014</v>
      </c>
      <c r="K45" s="343">
        <f>+'COEF Art 14 F I '!AF46*'PART MES'!K$6</f>
        <v>-3131.2736889114535</v>
      </c>
      <c r="L45" s="305">
        <f>+'COEF Art 14 F I '!AF46*'PART MES'!K$7</f>
        <v>66264.552802787744</v>
      </c>
      <c r="M45" s="305">
        <f>+'COEF Art 14 F I '!AF46*'PART MES'!K$8</f>
        <v>2852.5304968313771</v>
      </c>
      <c r="N45" s="305">
        <f>+'COEF Art 14 F I '!AF46*'PART MES'!K$9</f>
        <v>351.51643893705909</v>
      </c>
      <c r="O45" s="308">
        <f t="shared" si="1"/>
        <v>362387.02574099728</v>
      </c>
      <c r="P45" s="309">
        <f t="shared" si="2"/>
        <v>1325617.0274076639</v>
      </c>
      <c r="R45" s="346">
        <v>25659.267837097028</v>
      </c>
      <c r="S45" s="347">
        <f t="shared" si="3"/>
        <v>1.3945740147490323E-3</v>
      </c>
    </row>
    <row r="46" spans="1:19" s="1" customFormat="1" ht="12.75" customHeight="1">
      <c r="A46" s="304" t="s">
        <v>344</v>
      </c>
      <c r="B46" s="305">
        <v>3188365.8625000003</v>
      </c>
      <c r="C46" s="306">
        <v>435440.7416666667</v>
      </c>
      <c r="D46" s="306">
        <v>107065.10333333333</v>
      </c>
      <c r="E46" s="306">
        <v>180484.96666666667</v>
      </c>
      <c r="F46" s="306">
        <v>88765.786666666667</v>
      </c>
      <c r="G46" s="306">
        <v>19022.61</v>
      </c>
      <c r="H46" s="307">
        <f t="shared" si="0"/>
        <v>4019145.0708333338</v>
      </c>
      <c r="I46" s="305">
        <f>+'COEF Art 14 F I '!AF47*'PART MES'!K$4</f>
        <v>1837848.9248427285</v>
      </c>
      <c r="J46" s="305">
        <f>+'COEF Art 14 F I '!AF47*'PART MES'!K$5</f>
        <v>305822.29241547844</v>
      </c>
      <c r="K46" s="343">
        <f>+'COEF Art 14 F I '!AF47*'PART MES'!K$6</f>
        <v>-22673.29197521722</v>
      </c>
      <c r="L46" s="305">
        <f>+'COEF Art 14 F I '!AF47*'PART MES'!K$7</f>
        <v>479816.10761948675</v>
      </c>
      <c r="M46" s="305">
        <f>+'COEF Art 14 F I '!AF47*'PART MES'!K$8</f>
        <v>20654.935738099954</v>
      </c>
      <c r="N46" s="305">
        <f>+'COEF Art 14 F I '!AF47*'PART MES'!K$9</f>
        <v>2545.3012562690537</v>
      </c>
      <c r="O46" s="308">
        <f t="shared" si="1"/>
        <v>2624014.2698968453</v>
      </c>
      <c r="P46" s="309">
        <f t="shared" si="2"/>
        <v>6643159.3407301791</v>
      </c>
      <c r="R46" s="346">
        <v>107065.10320869443</v>
      </c>
      <c r="S46" s="347">
        <f t="shared" si="3"/>
        <v>5.8189583494429424E-3</v>
      </c>
    </row>
    <row r="47" spans="1:19" ht="12.75" customHeight="1">
      <c r="A47" s="304" t="s">
        <v>218</v>
      </c>
      <c r="B47" s="305">
        <v>1575781.9308333334</v>
      </c>
      <c r="C47" s="306">
        <v>215207.31416666668</v>
      </c>
      <c r="D47" s="306">
        <v>52914.647499999999</v>
      </c>
      <c r="E47" s="306">
        <v>89200.851666666669</v>
      </c>
      <c r="F47" s="306">
        <v>43870.6</v>
      </c>
      <c r="G47" s="306">
        <v>9401.52</v>
      </c>
      <c r="H47" s="307">
        <f t="shared" si="0"/>
        <v>1986376.8641666668</v>
      </c>
      <c r="I47" s="305">
        <f>+'COEF Art 14 F I '!AF48*'PART MES'!K$4</f>
        <v>281168.10541298683</v>
      </c>
      <c r="J47" s="305">
        <f>+'COEF Art 14 F I '!AF48*'PART MES'!K$5</f>
        <v>46787.020080486102</v>
      </c>
      <c r="K47" s="343">
        <f>+'COEF Art 14 F I '!AF48*'PART MES'!K$6</f>
        <v>-3468.732637364541</v>
      </c>
      <c r="L47" s="305">
        <f>+'COEF Art 14 F I '!AF48*'PART MES'!K$7</f>
        <v>73405.917158043638</v>
      </c>
      <c r="M47" s="305">
        <f>+'COEF Art 14 F I '!AF48*'PART MES'!K$8</f>
        <v>3159.9491505568267</v>
      </c>
      <c r="N47" s="305">
        <f>+'COEF Art 14 F I '!AF48*'PART MES'!K$9</f>
        <v>389.39954326861039</v>
      </c>
      <c r="O47" s="308">
        <f t="shared" si="1"/>
        <v>401441.65870797745</v>
      </c>
      <c r="P47" s="309">
        <f t="shared" si="2"/>
        <v>2387818.522874644</v>
      </c>
      <c r="R47" s="346">
        <v>52914.648243807671</v>
      </c>
      <c r="S47" s="347">
        <f t="shared" si="3"/>
        <v>2.8758963002721571E-3</v>
      </c>
    </row>
    <row r="48" spans="1:19" ht="12.75" customHeight="1">
      <c r="A48" s="304" t="s">
        <v>43</v>
      </c>
      <c r="B48" s="305">
        <v>1765780.7975000001</v>
      </c>
      <c r="C48" s="306">
        <v>241155.79416666666</v>
      </c>
      <c r="D48" s="306">
        <v>59294.795833333337</v>
      </c>
      <c r="E48" s="306">
        <v>99956.184999999998</v>
      </c>
      <c r="F48" s="306">
        <v>49160.268333333333</v>
      </c>
      <c r="G48" s="306">
        <v>10535.101666666667</v>
      </c>
      <c r="H48" s="307">
        <f t="shared" si="0"/>
        <v>2225882.9425000004</v>
      </c>
      <c r="I48" s="305">
        <f>+'COEF Art 14 F I '!AF49*'PART MES'!K$4</f>
        <v>258653.86793035863</v>
      </c>
      <c r="J48" s="305">
        <f>+'COEF Art 14 F I '!AF49*'PART MES'!K$5</f>
        <v>43040.599128332455</v>
      </c>
      <c r="K48" s="343">
        <f>+'COEF Art 14 F I '!AF49*'PART MES'!K$6</f>
        <v>-3190.9775547008821</v>
      </c>
      <c r="L48" s="305">
        <f>+'COEF Art 14 F I '!AF49*'PART MES'!K$7</f>
        <v>67528.016287677019</v>
      </c>
      <c r="M48" s="305">
        <f>+'COEF Art 14 F I '!AF49*'PART MES'!K$8</f>
        <v>2906.9195777175892</v>
      </c>
      <c r="N48" s="305">
        <f>+'COEF Art 14 F I '!AF49*'PART MES'!K$9</f>
        <v>358.21878832523151</v>
      </c>
      <c r="O48" s="308">
        <f t="shared" si="1"/>
        <v>369296.64415771008</v>
      </c>
      <c r="P48" s="309">
        <f t="shared" si="2"/>
        <v>2595179.5866577104</v>
      </c>
      <c r="R48" s="346">
        <v>59294.795454785053</v>
      </c>
      <c r="S48" s="347">
        <f t="shared" si="3"/>
        <v>3.222655512857281E-3</v>
      </c>
    </row>
    <row r="49" spans="1:19" ht="12.75" customHeight="1">
      <c r="A49" s="304" t="s">
        <v>44</v>
      </c>
      <c r="B49" s="305">
        <v>5080428.2283333335</v>
      </c>
      <c r="C49" s="306">
        <v>693843.03249999997</v>
      </c>
      <c r="D49" s="306">
        <v>170600.42583333334</v>
      </c>
      <c r="E49" s="306">
        <v>287589.61833333335</v>
      </c>
      <c r="F49" s="306">
        <v>141441.80083333334</v>
      </c>
      <c r="G49" s="306">
        <v>30311.140833333335</v>
      </c>
      <c r="H49" s="307">
        <f t="shared" si="0"/>
        <v>6404214.2466666661</v>
      </c>
      <c r="I49" s="305">
        <f>+'COEF Art 14 F I '!AF50*'PART MES'!K$4</f>
        <v>709330.85326893348</v>
      </c>
      <c r="J49" s="305">
        <f>+'COEF Art 14 F I '!AF50*'PART MES'!K$5</f>
        <v>118034.28709261074</v>
      </c>
      <c r="K49" s="343">
        <f>+'COEF Art 14 F I '!AF50*'PART MES'!K$6</f>
        <v>-8750.918166232168</v>
      </c>
      <c r="L49" s="305">
        <f>+'COEF Art 14 F I '!AF50*'PART MES'!K$7</f>
        <v>185188.43656261559</v>
      </c>
      <c r="M49" s="305">
        <f>+'COEF Art 14 F I '!AF50*'PART MES'!K$8</f>
        <v>7971.9192330105061</v>
      </c>
      <c r="N49" s="305">
        <f>+'COEF Art 14 F I '!AF50*'PART MES'!K$9</f>
        <v>982.37710811312525</v>
      </c>
      <c r="O49" s="308">
        <f t="shared" si="1"/>
        <v>1012756.9550990512</v>
      </c>
      <c r="P49" s="309">
        <f t="shared" si="2"/>
        <v>7416971.201765717</v>
      </c>
      <c r="R49" s="346">
        <v>170600.42605326234</v>
      </c>
      <c r="S49" s="347">
        <f t="shared" si="3"/>
        <v>9.27208533733089E-3</v>
      </c>
    </row>
    <row r="50" spans="1:19" ht="12.75" customHeight="1">
      <c r="A50" s="304" t="s">
        <v>45</v>
      </c>
      <c r="B50" s="305">
        <v>4398905.3783333329</v>
      </c>
      <c r="C50" s="306">
        <v>600766.25583333336</v>
      </c>
      <c r="D50" s="306">
        <v>147714.93583333332</v>
      </c>
      <c r="E50" s="306">
        <v>249010.41083333336</v>
      </c>
      <c r="F50" s="306">
        <v>122467.84499999999</v>
      </c>
      <c r="G50" s="306">
        <v>26245</v>
      </c>
      <c r="H50" s="307">
        <f t="shared" si="0"/>
        <v>5545109.8258333327</v>
      </c>
      <c r="I50" s="305">
        <f>+'COEF Art 14 F I '!AF51*'PART MES'!K$4</f>
        <v>1375136.7097851336</v>
      </c>
      <c r="J50" s="305">
        <f>+'COEF Art 14 F I '!AF51*'PART MES'!K$5</f>
        <v>228825.91451697037</v>
      </c>
      <c r="K50" s="343">
        <f>+'COEF Art 14 F I '!AF51*'PART MES'!K$6</f>
        <v>-16964.874373156636</v>
      </c>
      <c r="L50" s="305">
        <f>+'COEF Art 14 F I '!AF51*'PART MES'!K$7</f>
        <v>359013.59171305835</v>
      </c>
      <c r="M50" s="305">
        <f>+'COEF Art 14 F I '!AF51*'PART MES'!K$8</f>
        <v>15454.67638159906</v>
      </c>
      <c r="N50" s="305">
        <f>+'COEF Art 14 F I '!AF51*'PART MES'!K$9</f>
        <v>1904.4749259013843</v>
      </c>
      <c r="O50" s="308">
        <f t="shared" si="1"/>
        <v>1963370.492949506</v>
      </c>
      <c r="P50" s="309">
        <f t="shared" si="2"/>
        <v>7508480.318782839</v>
      </c>
      <c r="R50" s="346">
        <v>147714.93621002178</v>
      </c>
      <c r="S50" s="347">
        <f t="shared" si="3"/>
        <v>8.0282653790683181E-3</v>
      </c>
    </row>
    <row r="51" spans="1:19" ht="12.75" customHeight="1">
      <c r="A51" s="304" t="s">
        <v>345</v>
      </c>
      <c r="B51" s="305">
        <v>39560033.881666668</v>
      </c>
      <c r="C51" s="306">
        <v>5402783.5108333332</v>
      </c>
      <c r="D51" s="306">
        <v>1328423.18</v>
      </c>
      <c r="E51" s="306">
        <v>2239388.9908333332</v>
      </c>
      <c r="F51" s="306">
        <v>1101372.2016666667</v>
      </c>
      <c r="G51" s="306">
        <v>236025.32833333334</v>
      </c>
      <c r="H51" s="307">
        <f t="shared" si="0"/>
        <v>49868027.093333334</v>
      </c>
      <c r="I51" s="305">
        <f>+'COEF Art 14 F I '!AF52*'PART MES'!K$4</f>
        <v>9575517.6466708276</v>
      </c>
      <c r="J51" s="305">
        <f>+'COEF Art 14 F I '!AF52*'PART MES'!K$5</f>
        <v>1593388.1823394895</v>
      </c>
      <c r="K51" s="343">
        <f>+'COEF Art 14 F I '!AF52*'PART MES'!K$6</f>
        <v>-118131.85756570897</v>
      </c>
      <c r="L51" s="305">
        <f>+'COEF Art 14 F I '!AF52*'PART MES'!K$7</f>
        <v>2499926.7042912529</v>
      </c>
      <c r="M51" s="305">
        <f>+'COEF Art 14 F I '!AF52*'PART MES'!K$8</f>
        <v>107615.86492641279</v>
      </c>
      <c r="N51" s="305">
        <f>+'COEF Art 14 F I '!AF52*'PART MES'!K$9</f>
        <v>13261.469300357972</v>
      </c>
      <c r="O51" s="308">
        <f t="shared" si="1"/>
        <v>13671578.009962631</v>
      </c>
      <c r="P51" s="309">
        <f t="shared" si="2"/>
        <v>63539605.103295967</v>
      </c>
      <c r="R51" s="346">
        <v>1328423.1779150004</v>
      </c>
      <c r="S51" s="347">
        <f t="shared" si="3"/>
        <v>7.2199427367612021E-2</v>
      </c>
    </row>
    <row r="52" spans="1:19" ht="12.75" customHeight="1">
      <c r="A52" s="304" t="s">
        <v>346</v>
      </c>
      <c r="B52" s="305">
        <v>76440067.412500009</v>
      </c>
      <c r="C52" s="306">
        <v>10439554.653333334</v>
      </c>
      <c r="D52" s="306">
        <v>2566852.1350000002</v>
      </c>
      <c r="E52" s="306">
        <v>4327070.2433333332</v>
      </c>
      <c r="F52" s="306">
        <v>2128131.7799999998</v>
      </c>
      <c r="G52" s="306">
        <v>456061.08666666667</v>
      </c>
      <c r="H52" s="307">
        <f t="shared" si="0"/>
        <v>96357737.310833365</v>
      </c>
      <c r="I52" s="305">
        <f>+'COEF Art 14 F I '!AF53*'PART MES'!K$4</f>
        <v>18442679.784446381</v>
      </c>
      <c r="J52" s="305">
        <f>+'COEF Art 14 F I '!AF53*'PART MES'!K$5</f>
        <v>3068904.3771357024</v>
      </c>
      <c r="K52" s="343">
        <f>+'COEF Art 14 F I '!AF53*'PART MES'!K$6</f>
        <v>-227524.82965593712</v>
      </c>
      <c r="L52" s="305">
        <f>+'COEF Art 14 F I '!AF53*'PART MES'!K$7</f>
        <v>4814919.6098928023</v>
      </c>
      <c r="M52" s="305">
        <f>+'COEF Art 14 F I '!AF53*'PART MES'!K$8</f>
        <v>207270.77217116358</v>
      </c>
      <c r="N52" s="305">
        <f>+'COEF Art 14 F I '!AF53*'PART MES'!K$9</f>
        <v>25541.912281139361</v>
      </c>
      <c r="O52" s="308">
        <f t="shared" si="1"/>
        <v>26331791.626271248</v>
      </c>
      <c r="P52" s="309">
        <f t="shared" si="2"/>
        <v>122689528.93710461</v>
      </c>
      <c r="R52" s="346">
        <v>2566852.1332245609</v>
      </c>
      <c r="S52" s="347">
        <f t="shared" si="3"/>
        <v>0.13950769396166374</v>
      </c>
    </row>
    <row r="53" spans="1:19" s="1" customFormat="1" ht="12.75" customHeight="1">
      <c r="A53" s="304" t="s">
        <v>48</v>
      </c>
      <c r="B53" s="305">
        <v>20597909.138333332</v>
      </c>
      <c r="C53" s="306">
        <v>2813092.7333333329</v>
      </c>
      <c r="D53" s="306">
        <v>691676.35333333339</v>
      </c>
      <c r="E53" s="306">
        <v>1165993.2116666667</v>
      </c>
      <c r="F53" s="306">
        <v>573456.65083333326</v>
      </c>
      <c r="G53" s="306">
        <v>122892.41916666667</v>
      </c>
      <c r="H53" s="307">
        <f t="shared" si="0"/>
        <v>25965020.506666664</v>
      </c>
      <c r="I53" s="305">
        <f>+'COEF Art 14 F I '!AF54*'PART MES'!K$4</f>
        <v>4933234.8204846662</v>
      </c>
      <c r="J53" s="305">
        <f>+'COEF Art 14 F I '!AF54*'PART MES'!K$5</f>
        <v>820901.63202809845</v>
      </c>
      <c r="K53" s="343">
        <f>+'COEF Art 14 F I '!AF54*'PART MES'!K$6</f>
        <v>-60860.646354122277</v>
      </c>
      <c r="L53" s="305">
        <f>+'COEF Art 14 F I '!AF54*'PART MES'!K$7</f>
        <v>1287943.4743203535</v>
      </c>
      <c r="M53" s="305">
        <f>+'COEF Art 14 F I '!AF54*'PART MES'!K$8</f>
        <v>55442.885876371707</v>
      </c>
      <c r="N53" s="305">
        <f>+'COEF Art 14 F I '!AF54*'PART MES'!K$9</f>
        <v>6832.209446771787</v>
      </c>
      <c r="O53" s="308">
        <f t="shared" si="1"/>
        <v>7043494.3758021388</v>
      </c>
      <c r="P53" s="309">
        <f t="shared" si="2"/>
        <v>33008514.882468805</v>
      </c>
      <c r="R53" s="346">
        <v>691676.3523156431</v>
      </c>
      <c r="S53" s="347">
        <f t="shared" si="3"/>
        <v>3.7592415874050218E-2</v>
      </c>
    </row>
    <row r="54" spans="1:19" s="1" customFormat="1" ht="12.75" customHeight="1">
      <c r="A54" s="304" t="s">
        <v>49</v>
      </c>
      <c r="B54" s="305">
        <v>6663066.0733333332</v>
      </c>
      <c r="C54" s="306">
        <v>909986.6708333334</v>
      </c>
      <c r="D54" s="306">
        <v>223745.29416666666</v>
      </c>
      <c r="E54" s="306">
        <v>377178.565</v>
      </c>
      <c r="F54" s="306">
        <v>185503.27249999999</v>
      </c>
      <c r="G54" s="306">
        <v>39753.564166666671</v>
      </c>
      <c r="H54" s="307">
        <f t="shared" si="0"/>
        <v>8399233.4399999995</v>
      </c>
      <c r="I54" s="305">
        <f>+'COEF Art 14 F I '!AF55*'PART MES'!K$4</f>
        <v>2362587.7670007022</v>
      </c>
      <c r="J54" s="305">
        <f>+'COEF Art 14 F I '!AF55*'PART MES'!K$5</f>
        <v>393140.04386881291</v>
      </c>
      <c r="K54" s="343">
        <f>+'COEF Art 14 F I '!AF55*'PART MES'!K$6</f>
        <v>-29146.923631313912</v>
      </c>
      <c r="L54" s="305">
        <f>+'COEF Art 14 F I '!AF55*'PART MES'!K$7</f>
        <v>616812.21505663136</v>
      </c>
      <c r="M54" s="305">
        <f>+'COEF Art 14 F I '!AF55*'PART MES'!K$8</f>
        <v>26552.290475778082</v>
      </c>
      <c r="N54" s="305">
        <f>+'COEF Art 14 F I '!AF55*'PART MES'!K$9</f>
        <v>3272.0304319395473</v>
      </c>
      <c r="O54" s="308">
        <f t="shared" si="1"/>
        <v>3373217.4232025505</v>
      </c>
      <c r="P54" s="309">
        <f t="shared" si="2"/>
        <v>11772450.86320255</v>
      </c>
      <c r="R54" s="346">
        <v>223745.29331181943</v>
      </c>
      <c r="S54" s="347">
        <f t="shared" si="3"/>
        <v>1.2160493976525147E-2</v>
      </c>
    </row>
    <row r="55" spans="1:19" ht="12.75" customHeight="1">
      <c r="A55" s="304" t="s">
        <v>50</v>
      </c>
      <c r="B55" s="305">
        <v>1341915.96</v>
      </c>
      <c r="C55" s="306">
        <v>183267.82666666666</v>
      </c>
      <c r="D55" s="306">
        <v>45061.444166666661</v>
      </c>
      <c r="E55" s="306">
        <v>75962.316666666666</v>
      </c>
      <c r="F55" s="306">
        <v>37359.647499999999</v>
      </c>
      <c r="G55" s="306">
        <v>8006.2158333333327</v>
      </c>
      <c r="H55" s="307">
        <f t="shared" si="0"/>
        <v>1691573.4108333332</v>
      </c>
      <c r="I55" s="305">
        <f>+'COEF Art 14 F I '!AF56*'PART MES'!K$4</f>
        <v>399987.28440140135</v>
      </c>
      <c r="J55" s="305">
        <f>+'COEF Art 14 F I '!AF56*'PART MES'!K$5</f>
        <v>66558.805024273854</v>
      </c>
      <c r="K55" s="343">
        <f>+'COEF Art 14 F I '!AF56*'PART MES'!K$6</f>
        <v>-4934.5886721256429</v>
      </c>
      <c r="L55" s="305">
        <f>+'COEF Art 14 F I '!AF56*'PART MES'!K$7</f>
        <v>104426.61488902978</v>
      </c>
      <c r="M55" s="305">
        <f>+'COEF Art 14 F I '!AF56*'PART MES'!K$8</f>
        <v>4495.3159879966952</v>
      </c>
      <c r="N55" s="305">
        <f>+'COEF Art 14 F I '!AF56*'PART MES'!K$9</f>
        <v>553.95638004666546</v>
      </c>
      <c r="O55" s="308">
        <f t="shared" si="1"/>
        <v>571087.3880106227</v>
      </c>
      <c r="P55" s="309">
        <f t="shared" si="2"/>
        <v>2262660.7988439556</v>
      </c>
      <c r="R55" s="346">
        <v>45061.443608607893</v>
      </c>
      <c r="S55" s="347">
        <f t="shared" si="3"/>
        <v>2.449076829573054E-3</v>
      </c>
    </row>
    <row r="56" spans="1:19" ht="12.75" customHeight="1">
      <c r="A56" s="304" t="s">
        <v>51</v>
      </c>
      <c r="B56" s="305">
        <v>1817453.2024999999</v>
      </c>
      <c r="C56" s="306">
        <v>248212.785</v>
      </c>
      <c r="D56" s="306">
        <v>61029.951666666668</v>
      </c>
      <c r="E56" s="306">
        <v>102881.22333333333</v>
      </c>
      <c r="F56" s="306">
        <v>50598.855000000003</v>
      </c>
      <c r="G56" s="306">
        <v>10843.3925</v>
      </c>
      <c r="H56" s="307">
        <f t="shared" si="0"/>
        <v>2291019.4099999997</v>
      </c>
      <c r="I56" s="305">
        <f>+'COEF Art 14 F I '!AF57*'PART MES'!K$4</f>
        <v>335061.00907026947</v>
      </c>
      <c r="J56" s="305">
        <f>+'COEF Art 14 F I '!AF57*'PART MES'!K$5</f>
        <v>55754.923327923636</v>
      </c>
      <c r="K56" s="343">
        <f>+'COEF Art 14 F I '!AF57*'PART MES'!K$6</f>
        <v>-4133.6020526340171</v>
      </c>
      <c r="L56" s="305">
        <f>+'COEF Art 14 F I '!AF57*'PART MES'!K$7</f>
        <v>87475.998170476232</v>
      </c>
      <c r="M56" s="305">
        <f>+'COEF Art 14 F I '!AF57*'PART MES'!K$8</f>
        <v>3765.6324832475379</v>
      </c>
      <c r="N56" s="305">
        <f>+'COEF Art 14 F I '!AF57*'PART MES'!K$9</f>
        <v>464.0377104915267</v>
      </c>
      <c r="O56" s="308">
        <f t="shared" si="1"/>
        <v>478387.9987097744</v>
      </c>
      <c r="P56" s="309">
        <f t="shared" si="2"/>
        <v>2769407.4087097743</v>
      </c>
      <c r="R56" s="346">
        <v>61029.952402058145</v>
      </c>
      <c r="S56" s="347">
        <f t="shared" si="3"/>
        <v>3.3169608065835451E-3</v>
      </c>
    </row>
    <row r="57" spans="1:19" s="313" customFormat="1" ht="16.5" customHeight="1" thickBot="1">
      <c r="A57" s="310" t="s">
        <v>52</v>
      </c>
      <c r="B57" s="311">
        <f>SUM(B6:B56)</f>
        <v>547927252.35583353</v>
      </c>
      <c r="C57" s="311">
        <f t="shared" ref="C57:H57" si="4">SUM(C6:C56)</f>
        <v>74831390.012500018</v>
      </c>
      <c r="D57" s="311">
        <f t="shared" si="4"/>
        <v>18399358.939999998</v>
      </c>
      <c r="E57" s="311">
        <f t="shared" si="4"/>
        <v>31016713.999999993</v>
      </c>
      <c r="F57" s="311">
        <f t="shared" si="4"/>
        <v>15254583.600833332</v>
      </c>
      <c r="G57" s="311">
        <f t="shared" si="4"/>
        <v>3269074.8008333319</v>
      </c>
      <c r="H57" s="311">
        <f t="shared" si="4"/>
        <v>690698373.70999992</v>
      </c>
      <c r="I57" s="311">
        <f>SUM(I6:I56)</f>
        <v>138794675.70016667</v>
      </c>
      <c r="J57" s="311">
        <f t="shared" ref="J57:O57" si="5">SUM(J6:J56)</f>
        <v>23095753.58666664</v>
      </c>
      <c r="K57" s="425">
        <f t="shared" si="5"/>
        <v>-1712291.018166665</v>
      </c>
      <c r="L57" s="311">
        <f t="shared" si="5"/>
        <v>36235797.26960516</v>
      </c>
      <c r="M57" s="311">
        <f t="shared" si="5"/>
        <v>1559864.3983333332</v>
      </c>
      <c r="N57" s="311">
        <f t="shared" si="5"/>
        <v>192221.60083333353</v>
      </c>
      <c r="O57" s="311">
        <f t="shared" si="5"/>
        <v>198166021.53743845</v>
      </c>
      <c r="P57" s="312">
        <f>SUM(P6:P56)</f>
        <v>888864395.24743867</v>
      </c>
      <c r="R57" s="348">
        <f t="shared" ref="R57:S57" si="6">SUM(R6:R56)</f>
        <v>18399358.919443708</v>
      </c>
      <c r="S57" s="349">
        <f t="shared" si="6"/>
        <v>0.99999999999999989</v>
      </c>
    </row>
    <row r="58" spans="1:19" ht="15" thickTop="1">
      <c r="I58" s="314"/>
      <c r="J58" s="315"/>
      <c r="K58" s="315"/>
      <c r="L58" s="315"/>
      <c r="M58" s="316"/>
      <c r="N58" s="315"/>
      <c r="O58" s="315"/>
      <c r="P58" s="317"/>
      <c r="R58" s="426"/>
      <c r="S58" s="426"/>
    </row>
    <row r="59" spans="1:19">
      <c r="A59" s="318"/>
      <c r="B59" s="319"/>
      <c r="C59" s="319"/>
      <c r="D59" s="319"/>
      <c r="E59" s="319"/>
      <c r="F59" s="319"/>
      <c r="G59" s="319"/>
      <c r="H59" s="319"/>
      <c r="I59" s="320"/>
    </row>
    <row r="60" spans="1:19">
      <c r="A60" s="318"/>
      <c r="B60" s="319"/>
      <c r="C60" s="319"/>
      <c r="D60" s="319"/>
      <c r="E60" s="319"/>
      <c r="F60" s="319"/>
      <c r="G60" s="319"/>
      <c r="H60" s="319"/>
      <c r="I60" s="321"/>
    </row>
    <row r="64" spans="1:19">
      <c r="L64" s="322"/>
    </row>
  </sheetData>
  <mergeCells count="5">
    <mergeCell ref="A1:P1"/>
    <mergeCell ref="A3:A4"/>
    <mergeCell ref="B3:H3"/>
    <mergeCell ref="I3:O3"/>
    <mergeCell ref="P3:P4"/>
  </mergeCells>
  <conditionalFormatting sqref="O7:O56">
    <cfRule type="cellIs" dxfId="0" priority="1" operator="lessThan">
      <formula>#REF!-0.00001</formula>
    </cfRule>
  </conditionalFormatting>
  <printOptions horizontalCentered="1" verticalCentered="1"/>
  <pageMargins left="0.19685039370078741" right="0.19685039370078741" top="0.39370078740157483" bottom="0.19685039370078741" header="0.11811023622047245" footer="0.15748031496062992"/>
  <pageSetup scale="60" orientation="landscape" horizontalDpi="300" verticalDpi="300" r:id="rId1"/>
  <headerFooter alignWithMargins="0">
    <oddHeader>&amp;LANEXO I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showGridLines="0" zoomScaleNormal="100" zoomScaleSheetLayoutView="100" workbookViewId="0">
      <selection activeCell="B11" sqref="B11"/>
    </sheetView>
  </sheetViews>
  <sheetFormatPr baseColWidth="10" defaultColWidth="11.42578125" defaultRowHeight="12.75"/>
  <cols>
    <col min="1" max="1" width="59" style="11" customWidth="1"/>
    <col min="2" max="5" width="17.28515625" style="11" customWidth="1"/>
    <col min="6" max="6" width="17.140625" style="11" customWidth="1"/>
    <col min="7" max="16384" width="11.42578125" style="11"/>
  </cols>
  <sheetData>
    <row r="1" spans="1:11" ht="18.75" customHeight="1">
      <c r="A1" s="462" t="s">
        <v>347</v>
      </c>
      <c r="B1" s="462"/>
      <c r="C1" s="462"/>
      <c r="D1" s="462"/>
      <c r="E1" s="462"/>
      <c r="F1" s="462"/>
    </row>
    <row r="3" spans="1:11" ht="25.5">
      <c r="A3" s="323" t="s">
        <v>104</v>
      </c>
      <c r="B3" s="323" t="s">
        <v>105</v>
      </c>
      <c r="C3" s="323" t="s">
        <v>106</v>
      </c>
      <c r="D3" s="323" t="s">
        <v>118</v>
      </c>
      <c r="E3" s="323" t="s">
        <v>348</v>
      </c>
      <c r="F3" s="323" t="s">
        <v>349</v>
      </c>
    </row>
    <row r="4" spans="1:11" ht="25.5" customHeight="1">
      <c r="A4" s="244" t="s">
        <v>107</v>
      </c>
      <c r="B4" s="324">
        <v>36165566160</v>
      </c>
      <c r="C4" s="325">
        <v>20</v>
      </c>
      <c r="D4" s="325">
        <f>+C4/100*B4</f>
        <v>7233113232</v>
      </c>
      <c r="E4" s="325">
        <v>6575127028.2700005</v>
      </c>
      <c r="F4" s="325">
        <f>+D4-E4</f>
        <v>657986203.72999954</v>
      </c>
    </row>
    <row r="5" spans="1:11" ht="25.5" customHeight="1">
      <c r="A5" s="244" t="s">
        <v>130</v>
      </c>
      <c r="B5" s="324">
        <v>1008332033</v>
      </c>
      <c r="C5" s="325">
        <v>100</v>
      </c>
      <c r="D5" s="325">
        <f t="shared" ref="D5:D9" si="0">+C5/100*B5</f>
        <v>1008332033</v>
      </c>
      <c r="E5" s="325">
        <v>897976680.16000021</v>
      </c>
      <c r="F5" s="325">
        <f t="shared" ref="F5:F9" si="1">+D5-E5</f>
        <v>110355352.83999979</v>
      </c>
    </row>
    <row r="6" spans="1:11" ht="25.5" customHeight="1">
      <c r="A6" s="244" t="s">
        <v>108</v>
      </c>
      <c r="B6" s="324">
        <v>1197376503</v>
      </c>
      <c r="C6" s="325">
        <v>20</v>
      </c>
      <c r="D6" s="325">
        <f t="shared" si="0"/>
        <v>239475300.60000002</v>
      </c>
      <c r="E6" s="325">
        <v>220792307.32999998</v>
      </c>
      <c r="F6" s="325">
        <f t="shared" si="1"/>
        <v>18682993.270000041</v>
      </c>
    </row>
    <row r="7" spans="1:11" ht="25.5" customHeight="1">
      <c r="A7" s="244" t="s">
        <v>117</v>
      </c>
      <c r="B7" s="324">
        <v>2189235910</v>
      </c>
      <c r="C7" s="325">
        <v>20</v>
      </c>
      <c r="D7" s="325">
        <f t="shared" si="0"/>
        <v>437847182</v>
      </c>
      <c r="E7" s="325">
        <v>372200568.05000001</v>
      </c>
      <c r="F7" s="325">
        <f t="shared" si="1"/>
        <v>65646613.949999988</v>
      </c>
    </row>
    <row r="8" spans="1:11" ht="25.5" customHeight="1">
      <c r="A8" s="244" t="s">
        <v>123</v>
      </c>
      <c r="B8" s="324">
        <v>927868809</v>
      </c>
      <c r="C8" s="325">
        <v>20</v>
      </c>
      <c r="D8" s="325">
        <f t="shared" si="0"/>
        <v>185573761.80000001</v>
      </c>
      <c r="E8" s="325">
        <v>183055003.22</v>
      </c>
      <c r="F8" s="325">
        <f t="shared" si="1"/>
        <v>2518758.5800000131</v>
      </c>
    </row>
    <row r="9" spans="1:11" ht="25.5" customHeight="1">
      <c r="A9" s="244" t="s">
        <v>122</v>
      </c>
      <c r="B9" s="324">
        <v>207677784</v>
      </c>
      <c r="C9" s="325">
        <v>20</v>
      </c>
      <c r="D9" s="325">
        <f t="shared" si="0"/>
        <v>41535556.800000004</v>
      </c>
      <c r="E9" s="325">
        <v>39228897.590000004</v>
      </c>
      <c r="F9" s="325">
        <f t="shared" si="1"/>
        <v>2306659.2100000009</v>
      </c>
    </row>
    <row r="10" spans="1:11" ht="25.5" customHeight="1">
      <c r="A10" s="326" t="s">
        <v>291</v>
      </c>
      <c r="B10" s="327">
        <f>SUM(B4:B9)</f>
        <v>41696057199</v>
      </c>
      <c r="C10" s="328"/>
      <c r="D10" s="329">
        <f>SUM(D4:D9)</f>
        <v>9145877066.1999989</v>
      </c>
      <c r="E10" s="329">
        <f>SUM(E4:E9)</f>
        <v>8288380484.6200008</v>
      </c>
      <c r="F10" s="328">
        <f>SUM(F4:F9)</f>
        <v>857496581.57999957</v>
      </c>
      <c r="K10" s="11">
        <v>8288380484.6199999</v>
      </c>
    </row>
    <row r="11" spans="1:11" ht="25.5" customHeight="1">
      <c r="A11" s="244" t="s">
        <v>129</v>
      </c>
      <c r="B11" s="324">
        <v>339287460</v>
      </c>
      <c r="C11" s="325">
        <v>100</v>
      </c>
      <c r="D11" s="325">
        <f>+C11/100*B11</f>
        <v>339287460</v>
      </c>
      <c r="E11" s="325"/>
      <c r="F11" s="325"/>
    </row>
    <row r="12" spans="1:11" ht="25.5" customHeight="1">
      <c r="A12" s="244" t="s">
        <v>116</v>
      </c>
      <c r="B12" s="324">
        <v>1270773990</v>
      </c>
      <c r="C12" s="325">
        <v>20</v>
      </c>
      <c r="D12" s="325">
        <f>+C12/100*B12</f>
        <v>254154798</v>
      </c>
      <c r="E12" s="325"/>
      <c r="F12" s="325"/>
    </row>
    <row r="13" spans="1:11" ht="25.5" customHeight="1">
      <c r="A13" s="244" t="s">
        <v>350</v>
      </c>
      <c r="B13" s="324">
        <v>530000000</v>
      </c>
      <c r="C13" s="325">
        <v>20</v>
      </c>
      <c r="D13" s="325">
        <f t="shared" ref="D13" si="2">+C13/100*B13</f>
        <v>106000000</v>
      </c>
      <c r="E13" s="325"/>
      <c r="F13" s="325"/>
    </row>
    <row r="14" spans="1:11" ht="25.5" customHeight="1">
      <c r="A14" s="326" t="s">
        <v>291</v>
      </c>
      <c r="B14" s="327">
        <f>SUM(B11:B13)</f>
        <v>2140061450</v>
      </c>
      <c r="C14" s="328"/>
      <c r="D14" s="329">
        <f>SUM(D11:D13)</f>
        <v>699442258</v>
      </c>
      <c r="E14" s="329"/>
      <c r="F14" s="328"/>
    </row>
    <row r="15" spans="1:11" ht="21.75" customHeight="1">
      <c r="A15" s="330" t="s">
        <v>53</v>
      </c>
      <c r="B15" s="331">
        <f>SUM(B14,B10)</f>
        <v>43836118649</v>
      </c>
      <c r="C15" s="332"/>
      <c r="D15" s="332">
        <f>SUM(D14,D10)</f>
        <v>9845319324.1999989</v>
      </c>
      <c r="E15" s="332"/>
      <c r="F15" s="332">
        <f>SUM(F14,F10)</f>
        <v>857496581.57999957</v>
      </c>
    </row>
    <row r="16" spans="1:11">
      <c r="A16" s="12"/>
      <c r="B16" s="13"/>
      <c r="C16" s="14"/>
      <c r="D16" s="13"/>
      <c r="E16" s="13"/>
    </row>
    <row r="17" spans="1:3">
      <c r="A17" s="15"/>
    </row>
    <row r="22" spans="1:3" hidden="1">
      <c r="A22" s="244" t="s">
        <v>351</v>
      </c>
      <c r="B22" s="333" t="e">
        <f>+#REF!+#REF!</f>
        <v>#REF!</v>
      </c>
      <c r="C22" s="334">
        <f>+B5+B11</f>
        <v>1347619493</v>
      </c>
    </row>
    <row r="23" spans="1:3" hidden="1">
      <c r="A23" s="11" t="s">
        <v>352</v>
      </c>
      <c r="B23" s="11" t="e">
        <f>+B22*#REF!</f>
        <v>#REF!</v>
      </c>
    </row>
    <row r="24" spans="1:3" hidden="1"/>
    <row r="25" spans="1:3" hidden="1">
      <c r="A25" s="335"/>
      <c r="B25" s="336"/>
    </row>
    <row r="26" spans="1:3" hidden="1">
      <c r="A26" s="337"/>
      <c r="B26" s="338"/>
    </row>
    <row r="27" spans="1:3" hidden="1"/>
    <row r="31" spans="1:3">
      <c r="B31" s="334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&amp;LANEXO I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7"/>
  <sheetViews>
    <sheetView zoomScaleNormal="100" workbookViewId="0">
      <selection activeCell="K5" sqref="K5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42" customHeight="1">
      <c r="A1" s="478" t="s">
        <v>119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</row>
    <row r="2" spans="1:54" ht="37.5" customHeight="1" thickBot="1">
      <c r="A2" s="71"/>
      <c r="B2" s="479" t="s">
        <v>91</v>
      </c>
      <c r="C2" s="480"/>
      <c r="D2" s="481" t="s">
        <v>93</v>
      </c>
      <c r="E2" s="481"/>
      <c r="F2" s="71"/>
      <c r="G2" s="140" t="s">
        <v>92</v>
      </c>
      <c r="H2" s="71"/>
      <c r="I2" s="71"/>
      <c r="J2" s="71"/>
      <c r="K2" s="71"/>
      <c r="L2" s="74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</row>
    <row r="3" spans="1:54" ht="39" customHeight="1" thickBot="1">
      <c r="A3" s="75" t="s">
        <v>0</v>
      </c>
      <c r="B3" s="75" t="s">
        <v>284</v>
      </c>
      <c r="C3" s="157" t="s">
        <v>79</v>
      </c>
      <c r="D3" s="141" t="s">
        <v>314</v>
      </c>
      <c r="E3" s="157" t="s">
        <v>80</v>
      </c>
      <c r="F3" s="71"/>
      <c r="G3" s="157" t="s">
        <v>86</v>
      </c>
      <c r="H3" s="158" t="s">
        <v>83</v>
      </c>
      <c r="I3" s="158" t="s">
        <v>84</v>
      </c>
      <c r="J3" s="158" t="s">
        <v>85</v>
      </c>
      <c r="K3" s="158" t="s">
        <v>120</v>
      </c>
      <c r="L3" s="159" t="s">
        <v>78</v>
      </c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</row>
    <row r="4" spans="1:54">
      <c r="A4" s="156"/>
      <c r="B4" s="155"/>
      <c r="C4" s="160"/>
      <c r="D4" s="142"/>
      <c r="E4" s="160"/>
      <c r="F4" s="73"/>
      <c r="G4" s="160"/>
      <c r="H4" s="161" t="s">
        <v>94</v>
      </c>
      <c r="I4" s="161" t="s">
        <v>94</v>
      </c>
      <c r="J4" s="161" t="s">
        <v>94</v>
      </c>
      <c r="K4" s="161" t="s">
        <v>94</v>
      </c>
      <c r="L4" s="162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</row>
    <row r="5" spans="1:54" s="3" customFormat="1" ht="11.25">
      <c r="A5" s="143"/>
      <c r="B5" s="76" t="s">
        <v>57</v>
      </c>
      <c r="C5" s="163" t="s">
        <v>66</v>
      </c>
      <c r="D5" s="144" t="s">
        <v>56</v>
      </c>
      <c r="E5" s="163" t="s">
        <v>67</v>
      </c>
      <c r="F5" s="77"/>
      <c r="G5" s="145" t="s">
        <v>63</v>
      </c>
      <c r="H5" s="78">
        <f>+K5*0.35</f>
        <v>88954179.299999997</v>
      </c>
      <c r="I5" s="78">
        <f>+K5*0.35</f>
        <v>88954179.299999997</v>
      </c>
      <c r="J5" s="78">
        <f>+K5*0.3</f>
        <v>76246439.399999991</v>
      </c>
      <c r="K5" s="78">
        <f>+'PART PEF2022 '!D12</f>
        <v>254154798</v>
      </c>
      <c r="L5" s="146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</row>
    <row r="6" spans="1:54" s="4" customFormat="1" ht="23.25" customHeight="1" thickBot="1">
      <c r="A6" s="79"/>
      <c r="B6" s="79"/>
      <c r="C6" s="147"/>
      <c r="D6" s="148"/>
      <c r="E6" s="149"/>
      <c r="F6" s="80"/>
      <c r="G6" s="164"/>
      <c r="H6" s="78" t="s">
        <v>81</v>
      </c>
      <c r="I6" s="78" t="s">
        <v>62</v>
      </c>
      <c r="J6" s="78" t="s">
        <v>82</v>
      </c>
      <c r="K6" s="81" t="s">
        <v>95</v>
      </c>
      <c r="L6" s="150" t="s">
        <v>64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</row>
    <row r="7" spans="1:54" ht="13.5" thickTop="1">
      <c r="A7" s="63" t="s">
        <v>1</v>
      </c>
      <c r="B7" s="165">
        <v>2974</v>
      </c>
      <c r="C7" s="215">
        <f t="shared" ref="C7:C57" si="0">+B7/$B$58</f>
        <v>5.141377508841821E-4</v>
      </c>
      <c r="D7" s="151">
        <v>2926</v>
      </c>
      <c r="E7" s="215">
        <f t="shared" ref="E7:E58" si="1">(D7/D$58)</f>
        <v>5.1460739289975466E-4</v>
      </c>
      <c r="F7" s="71"/>
      <c r="G7" s="218">
        <f>+'COEF Art 14 F I '!AF7</f>
        <v>7.0785737933703942E-4</v>
      </c>
      <c r="H7" s="82">
        <f t="shared" ref="H7:H57" si="2">+C7*H$5</f>
        <v>45734.701677050267</v>
      </c>
      <c r="I7" s="152">
        <f t="shared" ref="I7:I57" si="3">+E7*I$5</f>
        <v>45776.47829711032</v>
      </c>
      <c r="J7" s="152">
        <f t="shared" ref="J7:J57" si="4">+G7*J$5</f>
        <v>53971.604777464381</v>
      </c>
      <c r="K7" s="152">
        <f>SUM(H7:J7)</f>
        <v>145482.78475162497</v>
      </c>
      <c r="L7" s="242">
        <f>+K7/K$58</f>
        <v>5.7241801412548983E-4</v>
      </c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1:54">
      <c r="A8" s="64" t="s">
        <v>2</v>
      </c>
      <c r="B8" s="166">
        <v>3382</v>
      </c>
      <c r="C8" s="216">
        <f t="shared" si="0"/>
        <v>5.8467177992276519E-4</v>
      </c>
      <c r="D8" s="153">
        <v>2595</v>
      </c>
      <c r="E8" s="216">
        <f t="shared" si="1"/>
        <v>4.5639309110555819E-4</v>
      </c>
      <c r="F8" s="71"/>
      <c r="G8" s="219">
        <f>+'COEF Art 14 F I '!AF8</f>
        <v>1.2662314817524585E-3</v>
      </c>
      <c r="H8" s="83">
        <f t="shared" si="2"/>
        <v>52008.998342899795</v>
      </c>
      <c r="I8" s="84">
        <f t="shared" si="3"/>
        <v>40598.072857485058</v>
      </c>
      <c r="J8" s="84">
        <f t="shared" si="4"/>
        <v>96545.641939811016</v>
      </c>
      <c r="K8" s="84">
        <f t="shared" ref="K8:K57" si="5">SUM(H8:J8)</f>
        <v>189152.71314019588</v>
      </c>
      <c r="L8" s="243">
        <f t="shared" ref="L8:L57" si="6">+K8/K$58</f>
        <v>7.4424214938565098E-4</v>
      </c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</row>
    <row r="9" spans="1:54">
      <c r="A9" s="64" t="s">
        <v>3</v>
      </c>
      <c r="B9" s="166">
        <v>1407</v>
      </c>
      <c r="C9" s="216">
        <f t="shared" si="0"/>
        <v>2.4323867366981983E-4</v>
      </c>
      <c r="D9" s="153">
        <v>1535</v>
      </c>
      <c r="E9" s="216">
        <f t="shared" si="1"/>
        <v>2.6996662614529166E-4</v>
      </c>
      <c r="F9" s="71"/>
      <c r="G9" s="219">
        <f>+'COEF Art 14 F I '!AF9</f>
        <v>1.5998613052725591E-3</v>
      </c>
      <c r="H9" s="83">
        <f t="shared" si="2"/>
        <v>21637.096590319343</v>
      </c>
      <c r="I9" s="84">
        <f t="shared" si="3"/>
        <v>24014.65966714434</v>
      </c>
      <c r="J9" s="84">
        <f t="shared" si="4"/>
        <v>121983.72806086906</v>
      </c>
      <c r="K9" s="84">
        <f t="shared" si="5"/>
        <v>167635.48431833275</v>
      </c>
      <c r="L9" s="243">
        <f t="shared" si="6"/>
        <v>6.5958024651705687E-4</v>
      </c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</row>
    <row r="10" spans="1:54" ht="13.5" customHeight="1">
      <c r="A10" s="64" t="s">
        <v>4</v>
      </c>
      <c r="B10" s="166">
        <v>35289</v>
      </c>
      <c r="C10" s="216">
        <f t="shared" si="0"/>
        <v>6.1006748792709828E-3</v>
      </c>
      <c r="D10" s="153">
        <v>38797</v>
      </c>
      <c r="E10" s="216">
        <f t="shared" si="1"/>
        <v>6.8233844915693027E-3</v>
      </c>
      <c r="F10" s="71"/>
      <c r="G10" s="219">
        <f>+'COEF Art 14 F I '!AF10</f>
        <v>7.5214844672133966E-3</v>
      </c>
      <c r="H10" s="83">
        <f t="shared" si="2"/>
        <v>542680.52706167684</v>
      </c>
      <c r="I10" s="84">
        <f t="shared" si="3"/>
        <v>606968.56749589508</v>
      </c>
      <c r="J10" s="84">
        <f t="shared" si="4"/>
        <v>573486.40962742746</v>
      </c>
      <c r="K10" s="84">
        <f t="shared" si="5"/>
        <v>1723135.5041849995</v>
      </c>
      <c r="L10" s="243">
        <f t="shared" si="6"/>
        <v>6.7798661199581214E-3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</row>
    <row r="11" spans="1:54" ht="14.25">
      <c r="A11" s="64" t="s">
        <v>5</v>
      </c>
      <c r="B11" s="166">
        <v>18030</v>
      </c>
      <c r="C11" s="216">
        <f t="shared" si="0"/>
        <v>3.1169817244256232E-3</v>
      </c>
      <c r="D11" s="167">
        <v>20134</v>
      </c>
      <c r="E11" s="216">
        <f t="shared" si="1"/>
        <v>3.5410475901037799E-3</v>
      </c>
      <c r="F11" s="71"/>
      <c r="G11" s="219">
        <f>+'COEF Art 14 F I '!AF11</f>
        <v>5.1879880122372747E-3</v>
      </c>
      <c r="H11" s="83">
        <f t="shared" si="2"/>
        <v>277268.55118938006</v>
      </c>
      <c r="I11" s="84">
        <f t="shared" si="3"/>
        <v>314990.98223992455</v>
      </c>
      <c r="J11" s="84">
        <f t="shared" si="4"/>
        <v>395565.61358297575</v>
      </c>
      <c r="K11" s="84">
        <f t="shared" si="5"/>
        <v>987825.1470122803</v>
      </c>
      <c r="L11" s="243">
        <f t="shared" si="6"/>
        <v>3.8867066637564745E-3</v>
      </c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</row>
    <row r="12" spans="1:54">
      <c r="A12" s="64" t="s">
        <v>6</v>
      </c>
      <c r="B12" s="166">
        <v>656464</v>
      </c>
      <c r="C12" s="216">
        <f t="shared" si="0"/>
        <v>0.11348786970290306</v>
      </c>
      <c r="D12" s="153">
        <v>676062</v>
      </c>
      <c r="E12" s="216">
        <f t="shared" si="1"/>
        <v>0.11890174410751672</v>
      </c>
      <c r="F12" s="71"/>
      <c r="G12" s="219">
        <f>+'COEF Art 14 F I '!AF12</f>
        <v>8.2560908699632257E-2</v>
      </c>
      <c r="H12" s="83">
        <f t="shared" si="2"/>
        <v>10095220.309927076</v>
      </c>
      <c r="I12" s="84">
        <f t="shared" si="3"/>
        <v>10576807.06442276</v>
      </c>
      <c r="J12" s="84">
        <f t="shared" si="4"/>
        <v>6294975.3219754426</v>
      </c>
      <c r="K12" s="84">
        <f t="shared" si="5"/>
        <v>26967002.69632528</v>
      </c>
      <c r="L12" s="243">
        <f t="shared" si="6"/>
        <v>0.10610463744353663</v>
      </c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</row>
    <row r="13" spans="1:54">
      <c r="A13" s="64" t="s">
        <v>7</v>
      </c>
      <c r="B13" s="166">
        <v>14992</v>
      </c>
      <c r="C13" s="216">
        <f t="shared" si="0"/>
        <v>2.5917798121236242E-3</v>
      </c>
      <c r="D13" s="153">
        <v>18031</v>
      </c>
      <c r="E13" s="216">
        <f t="shared" si="1"/>
        <v>3.1711845185835529E-3</v>
      </c>
      <c r="F13" s="71"/>
      <c r="G13" s="219">
        <f>+'COEF Art 14 F I '!AF13</f>
        <v>4.6812615782115237E-3</v>
      </c>
      <c r="H13" s="83">
        <f t="shared" si="2"/>
        <v>230549.64611376516</v>
      </c>
      <c r="I13" s="84">
        <f t="shared" si="3"/>
        <v>282090.11625946552</v>
      </c>
      <c r="J13" s="84">
        <f t="shared" si="4"/>
        <v>356929.52723865327</v>
      </c>
      <c r="K13" s="84">
        <f t="shared" si="5"/>
        <v>869569.28961188393</v>
      </c>
      <c r="L13" s="243">
        <f t="shared" si="6"/>
        <v>3.4214159892109698E-3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</row>
    <row r="14" spans="1:54">
      <c r="A14" s="64" t="s">
        <v>8</v>
      </c>
      <c r="B14" s="166">
        <v>3661</v>
      </c>
      <c r="C14" s="216">
        <f t="shared" si="0"/>
        <v>6.329046086035611E-4</v>
      </c>
      <c r="D14" s="153">
        <v>4441</v>
      </c>
      <c r="E14" s="216">
        <f t="shared" si="1"/>
        <v>7.8105653857409789E-4</v>
      </c>
      <c r="F14" s="71"/>
      <c r="G14" s="219">
        <f>+'COEF Art 14 F I '!AF14</f>
        <v>1.3233070855046135E-3</v>
      </c>
      <c r="H14" s="83">
        <f t="shared" si="2"/>
        <v>56299.510033517494</v>
      </c>
      <c r="I14" s="84">
        <f t="shared" si="3"/>
        <v>69478.243375757665</v>
      </c>
      <c r="J14" s="84">
        <f t="shared" si="4"/>
        <v>100897.45350251812</v>
      </c>
      <c r="K14" s="84">
        <f t="shared" si="5"/>
        <v>226675.20691179327</v>
      </c>
      <c r="L14" s="243">
        <f t="shared" si="6"/>
        <v>8.9187852716356489E-4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</row>
    <row r="15" spans="1:54">
      <c r="A15" s="64" t="s">
        <v>9</v>
      </c>
      <c r="B15" s="166">
        <v>122337</v>
      </c>
      <c r="C15" s="216">
        <f t="shared" si="0"/>
        <v>2.1149317427679282E-2</v>
      </c>
      <c r="D15" s="153">
        <v>106525</v>
      </c>
      <c r="E15" s="216">
        <f t="shared" si="1"/>
        <v>1.8734980358389049E-2</v>
      </c>
      <c r="F15" s="71"/>
      <c r="G15" s="219">
        <f>+'COEF Art 14 F I '!AF15</f>
        <v>1.2925669720850153E-2</v>
      </c>
      <c r="H15" s="83">
        <f t="shared" si="2"/>
        <v>1881320.1745343974</v>
      </c>
      <c r="I15" s="84">
        <f t="shared" si="3"/>
        <v>1666554.8019821178</v>
      </c>
      <c r="J15" s="84">
        <f t="shared" si="4"/>
        <v>985536.293075216</v>
      </c>
      <c r="K15" s="84">
        <f t="shared" si="5"/>
        <v>4533411.269591731</v>
      </c>
      <c r="L15" s="243">
        <f t="shared" si="6"/>
        <v>1.7837205141378966E-2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1:54">
      <c r="A16" s="64" t="s">
        <v>10</v>
      </c>
      <c r="B16" s="166">
        <v>104478</v>
      </c>
      <c r="C16" s="216">
        <f t="shared" si="0"/>
        <v>1.8061897759541888E-2</v>
      </c>
      <c r="D16" s="153">
        <v>48695</v>
      </c>
      <c r="E16" s="216">
        <f t="shared" si="1"/>
        <v>8.5641855766416791E-3</v>
      </c>
      <c r="F16" s="71"/>
      <c r="G16" s="219">
        <f>+'COEF Art 14 F I '!AF16</f>
        <v>9.5762326685371203E-3</v>
      </c>
      <c r="H16" s="83">
        <f t="shared" si="2"/>
        <v>1606681.2918005574</v>
      </c>
      <c r="I16" s="84">
        <f t="shared" si="3"/>
        <v>761820.09934305784</v>
      </c>
      <c r="J16" s="84">
        <f t="shared" si="4"/>
        <v>730153.64384191576</v>
      </c>
      <c r="K16" s="84">
        <f t="shared" si="5"/>
        <v>3098655.0349855311</v>
      </c>
      <c r="L16" s="243">
        <f t="shared" si="6"/>
        <v>1.219199896822539E-2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</row>
    <row r="17" spans="1:54">
      <c r="A17" s="64" t="s">
        <v>11</v>
      </c>
      <c r="B17" s="166">
        <v>7340</v>
      </c>
      <c r="C17" s="216">
        <f t="shared" si="0"/>
        <v>1.2689210126058832E-3</v>
      </c>
      <c r="D17" s="153">
        <v>8352</v>
      </c>
      <c r="E17" s="216">
        <f t="shared" si="1"/>
        <v>1.4688998446680623E-3</v>
      </c>
      <c r="F17" s="71"/>
      <c r="G17" s="219">
        <f>+'COEF Art 14 F I '!AF17</f>
        <v>3.6662042980092941E-3</v>
      </c>
      <c r="H17" s="83">
        <f t="shared" si="2"/>
        <v>112875.82727288129</v>
      </c>
      <c r="I17" s="84">
        <f t="shared" si="3"/>
        <v>130664.78015634496</v>
      </c>
      <c r="J17" s="84">
        <f t="shared" si="4"/>
        <v>279535.02383618517</v>
      </c>
      <c r="K17" s="84">
        <f t="shared" si="5"/>
        <v>523075.63126541139</v>
      </c>
      <c r="L17" s="243">
        <f t="shared" si="6"/>
        <v>2.0580985894486695E-3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</row>
    <row r="18" spans="1:54">
      <c r="A18" s="64" t="s">
        <v>12</v>
      </c>
      <c r="B18" s="166">
        <v>9930</v>
      </c>
      <c r="C18" s="216">
        <f t="shared" si="0"/>
        <v>1.7166737949831634E-3</v>
      </c>
      <c r="D18" s="153">
        <v>12086</v>
      </c>
      <c r="E18" s="216">
        <f t="shared" si="1"/>
        <v>2.1256134485941333E-3</v>
      </c>
      <c r="F18" s="71"/>
      <c r="G18" s="219">
        <f>+'COEF Art 14 F I '!AF18</f>
        <v>4.5624241048985827E-3</v>
      </c>
      <c r="H18" s="83">
        <f t="shared" si="2"/>
        <v>152705.30855854377</v>
      </c>
      <c r="I18" s="84">
        <f t="shared" si="3"/>
        <v>189082.19982873386</v>
      </c>
      <c r="J18" s="84">
        <f t="shared" si="4"/>
        <v>347868.59303124901</v>
      </c>
      <c r="K18" s="84">
        <f t="shared" si="5"/>
        <v>689656.10141852661</v>
      </c>
      <c r="L18" s="243">
        <f t="shared" si="6"/>
        <v>2.7135277667216296E-3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</row>
    <row r="19" spans="1:54">
      <c r="A19" s="64" t="s">
        <v>13</v>
      </c>
      <c r="B19" s="166">
        <v>68747</v>
      </c>
      <c r="C19" s="216">
        <f t="shared" si="0"/>
        <v>1.1884811015479108E-2</v>
      </c>
      <c r="D19" s="153">
        <v>51865</v>
      </c>
      <c r="E19" s="216">
        <f t="shared" si="1"/>
        <v>9.1217062312870037E-3</v>
      </c>
      <c r="F19" s="71"/>
      <c r="G19" s="219">
        <f>+'COEF Art 14 F I '!AF19</f>
        <v>7.1818628586260824E-3</v>
      </c>
      <c r="H19" s="83">
        <f t="shared" si="2"/>
        <v>1057203.6100175437</v>
      </c>
      <c r="I19" s="84">
        <f t="shared" si="3"/>
        <v>811413.89161983132</v>
      </c>
      <c r="J19" s="84">
        <f t="shared" si="4"/>
        <v>547591.47122934426</v>
      </c>
      <c r="K19" s="84">
        <f t="shared" si="5"/>
        <v>2416208.9728667191</v>
      </c>
      <c r="L19" s="243">
        <f t="shared" si="6"/>
        <v>9.5068398939559661E-3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</row>
    <row r="20" spans="1:54">
      <c r="A20" s="64" t="s">
        <v>14</v>
      </c>
      <c r="B20" s="166">
        <v>36088</v>
      </c>
      <c r="C20" s="216">
        <f t="shared" si="0"/>
        <v>6.2388040194715413E-3</v>
      </c>
      <c r="D20" s="153">
        <v>38266</v>
      </c>
      <c r="E20" s="216">
        <f t="shared" si="1"/>
        <v>6.7299953850656225E-3</v>
      </c>
      <c r="F20" s="71"/>
      <c r="G20" s="219">
        <f>+'COEF Art 14 F I '!AF20</f>
        <v>1.0323874173887922E-2</v>
      </c>
      <c r="H20" s="83">
        <f t="shared" si="2"/>
        <v>554967.69136563211</v>
      </c>
      <c r="I20" s="84">
        <f t="shared" si="3"/>
        <v>598661.21617129992</v>
      </c>
      <c r="J20" s="84">
        <f t="shared" si="4"/>
        <v>787158.64657257043</v>
      </c>
      <c r="K20" s="84">
        <f t="shared" si="5"/>
        <v>1940787.5541095026</v>
      </c>
      <c r="L20" s="243">
        <f t="shared" si="6"/>
        <v>7.6362420437543869E-3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</row>
    <row r="21" spans="1:54">
      <c r="A21" s="64" t="s">
        <v>15</v>
      </c>
      <c r="B21" s="166">
        <v>1360</v>
      </c>
      <c r="C21" s="216">
        <f t="shared" si="0"/>
        <v>2.351134301286105E-4</v>
      </c>
      <c r="D21" s="153">
        <v>1874</v>
      </c>
      <c r="E21" s="216">
        <f t="shared" si="1"/>
        <v>3.2958792012786745E-4</v>
      </c>
      <c r="F21" s="71"/>
      <c r="G21" s="219">
        <f>+'COEF Art 14 F I '!AF21</f>
        <v>1.4960947526004983E-3</v>
      </c>
      <c r="H21" s="83">
        <f t="shared" si="2"/>
        <v>20914.322219498441</v>
      </c>
      <c r="I21" s="84">
        <f t="shared" si="3"/>
        <v>29318.222942168399</v>
      </c>
      <c r="J21" s="84">
        <f t="shared" si="4"/>
        <v>114071.89789081187</v>
      </c>
      <c r="K21" s="84">
        <f t="shared" si="5"/>
        <v>164304.44305247872</v>
      </c>
      <c r="L21" s="243">
        <f t="shared" si="6"/>
        <v>6.4647389836991693E-4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</row>
    <row r="22" spans="1:54">
      <c r="A22" s="64" t="s">
        <v>16</v>
      </c>
      <c r="B22" s="166">
        <v>3256</v>
      </c>
      <c r="C22" s="216">
        <f t="shared" si="0"/>
        <v>5.6288921213143808E-4</v>
      </c>
      <c r="D22" s="153">
        <v>3314</v>
      </c>
      <c r="E22" s="216">
        <f t="shared" si="1"/>
        <v>5.8284651403615407E-4</v>
      </c>
      <c r="F22" s="71"/>
      <c r="G22" s="219">
        <f>+'COEF Art 14 F I '!AF22</f>
        <v>1.0032195565828478E-3</v>
      </c>
      <c r="H22" s="83">
        <f t="shared" si="2"/>
        <v>50071.347901975678</v>
      </c>
      <c r="I22" s="84">
        <f t="shared" si="3"/>
        <v>51846.633313952014</v>
      </c>
      <c r="J22" s="84">
        <f t="shared" si="4"/>
        <v>76491.919125888962</v>
      </c>
      <c r="K22" s="84">
        <f t="shared" si="5"/>
        <v>178409.90034181665</v>
      </c>
      <c r="L22" s="243">
        <f t="shared" si="6"/>
        <v>7.0197337113351178E-4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</row>
    <row r="23" spans="1:54">
      <c r="A23" s="64" t="s">
        <v>17</v>
      </c>
      <c r="B23" s="166">
        <v>40903</v>
      </c>
      <c r="C23" s="216">
        <f t="shared" si="0"/>
        <v>7.0712092886401146E-3</v>
      </c>
      <c r="D23" s="153">
        <v>45483</v>
      </c>
      <c r="E23" s="216">
        <f t="shared" si="1"/>
        <v>7.999278213007362E-3</v>
      </c>
      <c r="F23" s="71"/>
      <c r="G23" s="219">
        <f>+'COEF Art 14 F I '!AF23</f>
        <v>9.6439690555568565E-3</v>
      </c>
      <c r="H23" s="83">
        <f t="shared" si="2"/>
        <v>629013.61892951815</v>
      </c>
      <c r="I23" s="84">
        <f t="shared" si="3"/>
        <v>711569.22843044042</v>
      </c>
      <c r="J23" s="84">
        <f t="shared" si="4"/>
        <v>735318.30216999096</v>
      </c>
      <c r="K23" s="84">
        <f t="shared" si="5"/>
        <v>2075901.1495299495</v>
      </c>
      <c r="L23" s="243">
        <f t="shared" si="6"/>
        <v>8.1678613422436763E-3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</row>
    <row r="24" spans="1:54">
      <c r="A24" s="64" t="s">
        <v>18</v>
      </c>
      <c r="B24" s="166">
        <v>397205</v>
      </c>
      <c r="C24" s="216">
        <f t="shared" si="0"/>
        <v>6.8667816186937305E-2</v>
      </c>
      <c r="D24" s="153">
        <v>309453</v>
      </c>
      <c r="E24" s="216">
        <f t="shared" si="1"/>
        <v>5.4424744208820153E-2</v>
      </c>
      <c r="F24" s="71"/>
      <c r="G24" s="219">
        <f>+'COEF Art 14 F I '!AF24</f>
        <v>3.8791918566718459E-2</v>
      </c>
      <c r="H24" s="83">
        <f t="shared" si="2"/>
        <v>6108289.2332322635</v>
      </c>
      <c r="I24" s="84">
        <f t="shared" si="3"/>
        <v>4841308.4547080239</v>
      </c>
      <c r="J24" s="84">
        <f t="shared" si="4"/>
        <v>2957745.6682070335</v>
      </c>
      <c r="K24" s="84">
        <f t="shared" si="5"/>
        <v>13907343.356147323</v>
      </c>
      <c r="L24" s="243">
        <f t="shared" si="6"/>
        <v>5.4719971708530671E-2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</row>
    <row r="25" spans="1:54">
      <c r="A25" s="64" t="s">
        <v>19</v>
      </c>
      <c r="B25" s="166">
        <v>5506</v>
      </c>
      <c r="C25" s="216">
        <f t="shared" si="0"/>
        <v>9.5186363697656574E-4</v>
      </c>
      <c r="D25" s="153">
        <v>6204</v>
      </c>
      <c r="E25" s="216">
        <f t="shared" si="1"/>
        <v>1.0911224420882015E-3</v>
      </c>
      <c r="F25" s="71"/>
      <c r="G25" s="219">
        <f>+'COEF Art 14 F I '!AF25</f>
        <v>2.7527031212207223E-3</v>
      </c>
      <c r="H25" s="83">
        <f t="shared" si="2"/>
        <v>84672.248632763542</v>
      </c>
      <c r="I25" s="84">
        <f t="shared" si="3"/>
        <v>97059.901351767738</v>
      </c>
      <c r="J25" s="84">
        <f t="shared" si="4"/>
        <v>209883.81171834664</v>
      </c>
      <c r="K25" s="84">
        <f t="shared" si="5"/>
        <v>391615.96170287789</v>
      </c>
      <c r="L25" s="243">
        <f t="shared" si="6"/>
        <v>1.5408560640388855E-3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</row>
    <row r="26" spans="1:54">
      <c r="A26" s="64" t="s">
        <v>20</v>
      </c>
      <c r="B26" s="166">
        <v>481213</v>
      </c>
      <c r="C26" s="216">
        <f t="shared" si="0"/>
        <v>8.3190911067999293E-2</v>
      </c>
      <c r="D26" s="153">
        <v>472873</v>
      </c>
      <c r="E26" s="216">
        <f t="shared" si="1"/>
        <v>8.3166077136939742E-2</v>
      </c>
      <c r="F26" s="71"/>
      <c r="G26" s="219">
        <f>+'COEF Art 14 F I '!AF26</f>
        <v>5.3694530872684429E-2</v>
      </c>
      <c r="H26" s="83">
        <f t="shared" si="2"/>
        <v>7400179.219273163</v>
      </c>
      <c r="I26" s="84">
        <f t="shared" si="3"/>
        <v>7397970.1373169683</v>
      </c>
      <c r="J26" s="84">
        <f t="shared" si="4"/>
        <v>4094016.794295562</v>
      </c>
      <c r="K26" s="84">
        <f t="shared" si="5"/>
        <v>18892166.150885694</v>
      </c>
      <c r="L26" s="243">
        <f t="shared" si="6"/>
        <v>7.4333305133534019E-2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</row>
    <row r="27" spans="1:54">
      <c r="A27" s="64" t="s">
        <v>21</v>
      </c>
      <c r="B27" s="166">
        <v>14109</v>
      </c>
      <c r="C27" s="216">
        <f t="shared" si="0"/>
        <v>2.4391289600621804E-3</v>
      </c>
      <c r="D27" s="153">
        <v>16479</v>
      </c>
      <c r="E27" s="216">
        <f t="shared" si="1"/>
        <v>2.8982280340379548E-3</v>
      </c>
      <c r="F27" s="71"/>
      <c r="G27" s="219">
        <f>+'COEF Art 14 F I '!AF27</f>
        <v>4.3878068052810885E-3</v>
      </c>
      <c r="H27" s="83">
        <f t="shared" si="2"/>
        <v>216970.71484919373</v>
      </c>
      <c r="I27" s="84">
        <f t="shared" si="3"/>
        <v>257809.49619209874</v>
      </c>
      <c r="J27" s="84">
        <f t="shared" si="4"/>
        <v>334554.64567777206</v>
      </c>
      <c r="K27" s="84">
        <f t="shared" si="5"/>
        <v>809334.85671906453</v>
      </c>
      <c r="L27" s="243">
        <f t="shared" si="6"/>
        <v>3.1844169895193747E-3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</row>
    <row r="28" spans="1:54">
      <c r="A28" s="64" t="s">
        <v>22</v>
      </c>
      <c r="B28" s="166">
        <v>1808</v>
      </c>
      <c r="C28" s="216">
        <f t="shared" si="0"/>
        <v>3.1256256005332924E-4</v>
      </c>
      <c r="D28" s="153">
        <v>1199</v>
      </c>
      <c r="E28" s="216">
        <f t="shared" si="1"/>
        <v>2.108729542333581E-4</v>
      </c>
      <c r="F28" s="71"/>
      <c r="G28" s="219">
        <f>+'COEF Art 14 F I '!AF28</f>
        <v>8.7304835954561189E-4</v>
      </c>
      <c r="H28" s="83">
        <f t="shared" si="2"/>
        <v>27803.746009450864</v>
      </c>
      <c r="I28" s="84">
        <f t="shared" si="3"/>
        <v>18758.030580394829</v>
      </c>
      <c r="J28" s="84">
        <f t="shared" si="4"/>
        <v>66566.828839363894</v>
      </c>
      <c r="K28" s="84">
        <f t="shared" si="5"/>
        <v>113128.60542920959</v>
      </c>
      <c r="L28" s="243">
        <f t="shared" si="6"/>
        <v>4.4511693786402425E-4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</row>
    <row r="29" spans="1:54">
      <c r="A29" s="64" t="s">
        <v>23</v>
      </c>
      <c r="B29" s="166">
        <v>6282</v>
      </c>
      <c r="C29" s="216">
        <f t="shared" si="0"/>
        <v>1.0860165941675964E-3</v>
      </c>
      <c r="D29" s="153">
        <v>6672</v>
      </c>
      <c r="E29" s="216">
        <f t="shared" si="1"/>
        <v>1.1734314851083946E-3</v>
      </c>
      <c r="F29" s="71"/>
      <c r="G29" s="219">
        <f>+'COEF Art 14 F I '!AF29</f>
        <v>2.5027749981554126E-3</v>
      </c>
      <c r="H29" s="83">
        <f t="shared" si="2"/>
        <v>96605.714840359695</v>
      </c>
      <c r="I29" s="84">
        <f t="shared" si="3"/>
        <v>104381.6347225974</v>
      </c>
      <c r="J29" s="84">
        <f t="shared" si="4"/>
        <v>190827.68222869176</v>
      </c>
      <c r="K29" s="84">
        <f t="shared" si="5"/>
        <v>391815.03179164883</v>
      </c>
      <c r="L29" s="243">
        <f t="shared" si="6"/>
        <v>1.5416393271932209E-3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</row>
    <row r="30" spans="1:54">
      <c r="A30" s="64" t="s">
        <v>24</v>
      </c>
      <c r="B30" s="166">
        <v>102149</v>
      </c>
      <c r="C30" s="216">
        <f t="shared" si="0"/>
        <v>1.7659266010446643E-2</v>
      </c>
      <c r="D30" s="153">
        <v>94516</v>
      </c>
      <c r="E30" s="216">
        <f t="shared" si="1"/>
        <v>1.6622909209608069E-2</v>
      </c>
      <c r="F30" s="71"/>
      <c r="G30" s="219">
        <f>+'COEF Art 14 F I '!AF30</f>
        <v>9.0563921187779145E-3</v>
      </c>
      <c r="H30" s="83">
        <f t="shared" si="2"/>
        <v>1570865.5149996663</v>
      </c>
      <c r="I30" s="84">
        <f t="shared" si="3"/>
        <v>1478677.2463190975</v>
      </c>
      <c r="J30" s="84">
        <f t="shared" si="4"/>
        <v>690517.6528670378</v>
      </c>
      <c r="K30" s="84">
        <f t="shared" si="5"/>
        <v>3740060.4141858015</v>
      </c>
      <c r="L30" s="243">
        <f t="shared" si="6"/>
        <v>1.4715678962652528E-2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</row>
    <row r="31" spans="1:54">
      <c r="A31" s="64" t="s">
        <v>25</v>
      </c>
      <c r="B31" s="166">
        <v>643143</v>
      </c>
      <c r="C31" s="216">
        <f t="shared" si="0"/>
        <v>0.11118496823029775</v>
      </c>
      <c r="D31" s="153">
        <v>715442</v>
      </c>
      <c r="E31" s="216">
        <f t="shared" si="1"/>
        <v>0.12582766315481417</v>
      </c>
      <c r="F31" s="71"/>
      <c r="G31" s="219">
        <f>+'COEF Art 14 F I '!AF31</f>
        <v>6.9565967864580455E-2</v>
      </c>
      <c r="H31" s="83">
        <f t="shared" si="2"/>
        <v>9890367.59942271</v>
      </c>
      <c r="I31" s="84">
        <f t="shared" si="3"/>
        <v>11192896.509173343</v>
      </c>
      <c r="J31" s="84">
        <f t="shared" si="4"/>
        <v>5304157.3530890802</v>
      </c>
      <c r="K31" s="84">
        <f t="shared" si="5"/>
        <v>26387421.461685132</v>
      </c>
      <c r="L31" s="243">
        <f t="shared" si="6"/>
        <v>0.10382421134416334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</row>
    <row r="32" spans="1:54">
      <c r="A32" s="64" t="s">
        <v>26</v>
      </c>
      <c r="B32" s="166">
        <v>1959</v>
      </c>
      <c r="C32" s="216">
        <f t="shared" si="0"/>
        <v>3.3866706589849116E-4</v>
      </c>
      <c r="D32" s="153">
        <v>2019</v>
      </c>
      <c r="E32" s="216">
        <f t="shared" si="1"/>
        <v>3.5508965354224354E-4</v>
      </c>
      <c r="F32" s="71"/>
      <c r="G32" s="219">
        <f>+'COEF Art 14 F I '!AF32</f>
        <v>9.1412518204484709E-4</v>
      </c>
      <c r="H32" s="83">
        <f t="shared" si="2"/>
        <v>30125.850902939299</v>
      </c>
      <c r="I32" s="84">
        <f t="shared" si="3"/>
        <v>31586.70870877161</v>
      </c>
      <c r="J32" s="84">
        <f t="shared" si="4"/>
        <v>69698.790296796389</v>
      </c>
      <c r="K32" s="84">
        <f t="shared" si="5"/>
        <v>131411.34990850731</v>
      </c>
      <c r="L32" s="243">
        <f t="shared" si="6"/>
        <v>5.1705240641771149E-4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</row>
    <row r="33" spans="1:54">
      <c r="A33" s="64" t="s">
        <v>27</v>
      </c>
      <c r="B33" s="166">
        <v>16086</v>
      </c>
      <c r="C33" s="216">
        <f t="shared" si="0"/>
        <v>2.7809078213594327E-3</v>
      </c>
      <c r="D33" s="153">
        <v>15960</v>
      </c>
      <c r="E33" s="216">
        <f t="shared" si="1"/>
        <v>2.8069494158168432E-3</v>
      </c>
      <c r="F33" s="71"/>
      <c r="G33" s="219">
        <f>+'COEF Art 14 F I '!AF33</f>
        <v>1.733615638859052E-3</v>
      </c>
      <c r="H33" s="83">
        <f t="shared" si="2"/>
        <v>247373.37295797933</v>
      </c>
      <c r="I33" s="84">
        <f t="shared" si="3"/>
        <v>249689.88162060172</v>
      </c>
      <c r="J33" s="84">
        <f t="shared" si="4"/>
        <v>132182.01975115898</v>
      </c>
      <c r="K33" s="84">
        <f t="shared" si="5"/>
        <v>629245.27432974009</v>
      </c>
      <c r="L33" s="243">
        <f t="shared" si="6"/>
        <v>2.4758347246694131E-3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</row>
    <row r="34" spans="1:54">
      <c r="A34" s="64" t="s">
        <v>28</v>
      </c>
      <c r="B34" s="166">
        <v>1386</v>
      </c>
      <c r="C34" s="216">
        <f t="shared" si="0"/>
        <v>2.3960824570459864E-4</v>
      </c>
      <c r="D34" s="153">
        <v>1732</v>
      </c>
      <c r="E34" s="216">
        <f t="shared" si="1"/>
        <v>3.0461380878413365E-4</v>
      </c>
      <c r="F34" s="71"/>
      <c r="G34" s="219">
        <f>+'COEF Art 14 F I '!AF34</f>
        <v>1.2912396420521994E-3</v>
      </c>
      <c r="H34" s="83">
        <f t="shared" si="2"/>
        <v>21314.15485016532</v>
      </c>
      <c r="I34" s="84">
        <f t="shared" si="3"/>
        <v>27096.671363839738</v>
      </c>
      <c r="J34" s="84">
        <f t="shared" si="4"/>
        <v>98452.425118610699</v>
      </c>
      <c r="K34" s="84">
        <f t="shared" si="5"/>
        <v>146863.25133261576</v>
      </c>
      <c r="L34" s="243">
        <f t="shared" si="6"/>
        <v>5.7784961168671632E-4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</row>
    <row r="35" spans="1:54">
      <c r="A35" s="64" t="s">
        <v>29</v>
      </c>
      <c r="B35" s="166">
        <v>7026</v>
      </c>
      <c r="C35" s="216">
        <f t="shared" si="0"/>
        <v>1.2146374706497186E-3</v>
      </c>
      <c r="D35" s="153">
        <v>7833</v>
      </c>
      <c r="E35" s="216">
        <f t="shared" si="1"/>
        <v>1.3776212264469507E-3</v>
      </c>
      <c r="F35" s="71"/>
      <c r="G35" s="219">
        <f>+'COEF Art 14 F I '!AF35</f>
        <v>1.5370666083601365E-3</v>
      </c>
      <c r="H35" s="83">
        <f t="shared" si="2"/>
        <v>108047.07934867355</v>
      </c>
      <c r="I35" s="84">
        <f t="shared" si="3"/>
        <v>122545.16558484796</v>
      </c>
      <c r="J35" s="84">
        <f t="shared" si="4"/>
        <v>117195.85600809466</v>
      </c>
      <c r="K35" s="84">
        <f t="shared" si="5"/>
        <v>347788.10094161617</v>
      </c>
      <c r="L35" s="243">
        <f t="shared" si="6"/>
        <v>1.3684105264918755E-3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</row>
    <row r="36" spans="1:54">
      <c r="A36" s="64" t="s">
        <v>30</v>
      </c>
      <c r="B36" s="166">
        <v>3298</v>
      </c>
      <c r="C36" s="216">
        <f t="shared" si="0"/>
        <v>5.7015006806188052E-4</v>
      </c>
      <c r="D36" s="153">
        <v>4025</v>
      </c>
      <c r="E36" s="216">
        <f t="shared" si="1"/>
        <v>7.0789294477837056E-4</v>
      </c>
      <c r="F36" s="71"/>
      <c r="G36" s="219">
        <f>+'COEF Art 14 F I '!AF36</f>
        <v>1.5944441511346781E-3</v>
      </c>
      <c r="H36" s="83">
        <f t="shared" si="2"/>
        <v>50717.231382283724</v>
      </c>
      <c r="I36" s="84">
        <f t="shared" si="3"/>
        <v>62970.035935020169</v>
      </c>
      <c r="J36" s="84">
        <f t="shared" si="4"/>
        <v>121570.68934617467</v>
      </c>
      <c r="K36" s="84">
        <f t="shared" si="5"/>
        <v>235257.95666347857</v>
      </c>
      <c r="L36" s="243">
        <f t="shared" si="6"/>
        <v>9.256482998344916E-4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</row>
    <row r="37" spans="1:54">
      <c r="A37" s="64" t="s">
        <v>31</v>
      </c>
      <c r="B37" s="166">
        <v>471523</v>
      </c>
      <c r="C37" s="216">
        <f t="shared" si="0"/>
        <v>8.1515727878332944E-2</v>
      </c>
      <c r="D37" s="153">
        <v>406584</v>
      </c>
      <c r="E37" s="216">
        <f t="shared" si="1"/>
        <v>7.1507563990004727E-2</v>
      </c>
      <c r="F37" s="71"/>
      <c r="G37" s="219">
        <f>+'COEF Art 14 F I '!AF37</f>
        <v>4.8967320115372914E-2</v>
      </c>
      <c r="H37" s="83">
        <f t="shared" si="2"/>
        <v>7251164.6734592374</v>
      </c>
      <c r="I37" s="84">
        <f t="shared" si="3"/>
        <v>6360896.668473104</v>
      </c>
      <c r="J37" s="84">
        <f t="shared" si="4"/>
        <v>3733583.8057571813</v>
      </c>
      <c r="K37" s="84">
        <f t="shared" si="5"/>
        <v>17345645.147689521</v>
      </c>
      <c r="L37" s="243">
        <f t="shared" si="6"/>
        <v>6.8248348188530081E-2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</row>
    <row r="38" spans="1:54">
      <c r="A38" s="64" t="s">
        <v>32</v>
      </c>
      <c r="B38" s="166">
        <v>5351</v>
      </c>
      <c r="C38" s="216">
        <f t="shared" si="0"/>
        <v>9.2506762104279034E-4</v>
      </c>
      <c r="D38" s="153">
        <v>5855</v>
      </c>
      <c r="E38" s="216">
        <f t="shared" si="1"/>
        <v>1.0297424078701514E-3</v>
      </c>
      <c r="F38" s="71"/>
      <c r="G38" s="219">
        <f>+'COEF Art 14 F I '!AF38</f>
        <v>3.8141263611872239E-3</v>
      </c>
      <c r="H38" s="83">
        <f t="shared" si="2"/>
        <v>82288.631026864823</v>
      </c>
      <c r="I38" s="84">
        <f t="shared" si="3"/>
        <v>91599.890782495175</v>
      </c>
      <c r="J38" s="84">
        <f t="shared" si="4"/>
        <v>290813.55446220416</v>
      </c>
      <c r="K38" s="84">
        <f t="shared" si="5"/>
        <v>464702.07627156418</v>
      </c>
      <c r="L38" s="243">
        <f t="shared" si="6"/>
        <v>1.8284214184756974E-3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</row>
    <row r="39" spans="1:54">
      <c r="A39" s="64" t="s">
        <v>33</v>
      </c>
      <c r="B39" s="166">
        <v>84666</v>
      </c>
      <c r="C39" s="216">
        <f t="shared" si="0"/>
        <v>1.4636848290638924E-2</v>
      </c>
      <c r="D39" s="153">
        <v>89739</v>
      </c>
      <c r="E39" s="216">
        <f t="shared" si="1"/>
        <v>1.5782758999122036E-2</v>
      </c>
      <c r="F39" s="71"/>
      <c r="G39" s="219">
        <f>+'COEF Art 14 F I '!AF39</f>
        <v>1.0486484281426929E-2</v>
      </c>
      <c r="H39" s="83">
        <f t="shared" si="2"/>
        <v>1302008.8272323932</v>
      </c>
      <c r="I39" s="84">
        <f t="shared" si="3"/>
        <v>1403942.3738565901</v>
      </c>
      <c r="J39" s="84">
        <f t="shared" si="4"/>
        <v>799557.08828287083</v>
      </c>
      <c r="K39" s="84">
        <f t="shared" si="5"/>
        <v>3505508.2893718546</v>
      </c>
      <c r="L39" s="243">
        <f t="shared" si="6"/>
        <v>1.379280783584442E-2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</row>
    <row r="40" spans="1:54">
      <c r="A40" s="64" t="s">
        <v>34</v>
      </c>
      <c r="B40" s="166">
        <v>5119</v>
      </c>
      <c r="C40" s="216">
        <f t="shared" si="0"/>
        <v>8.8496003590320376E-4</v>
      </c>
      <c r="D40" s="153">
        <v>6248</v>
      </c>
      <c r="E40" s="216">
        <f t="shared" si="1"/>
        <v>1.0988608991242882E-3</v>
      </c>
      <c r="F40" s="71"/>
      <c r="G40" s="219">
        <f>+'COEF Art 14 F I '!AF40</f>
        <v>1.9529611153831805E-3</v>
      </c>
      <c r="H40" s="83">
        <f t="shared" si="2"/>
        <v>78720.893707068026</v>
      </c>
      <c r="I40" s="84">
        <f t="shared" si="3"/>
        <v>97748.269446461141</v>
      </c>
      <c r="J40" s="84">
        <f t="shared" si="4"/>
        <v>148906.33133462004</v>
      </c>
      <c r="K40" s="84">
        <f t="shared" si="5"/>
        <v>325375.49448814918</v>
      </c>
      <c r="L40" s="243">
        <f t="shared" si="6"/>
        <v>1.2802256618745765E-3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</row>
    <row r="41" spans="1:54">
      <c r="A41" s="64" t="s">
        <v>35</v>
      </c>
      <c r="B41" s="166">
        <v>1483</v>
      </c>
      <c r="C41" s="216">
        <f t="shared" si="0"/>
        <v>2.5637736535347747E-4</v>
      </c>
      <c r="D41" s="153">
        <v>1087</v>
      </c>
      <c r="E41" s="216">
        <f t="shared" si="1"/>
        <v>1.9117506359604691E-4</v>
      </c>
      <c r="F41" s="71"/>
      <c r="G41" s="219">
        <f>+'COEF Art 14 F I '!AF41</f>
        <v>3.6013847875063525E-4</v>
      </c>
      <c r="H41" s="83">
        <f t="shared" si="2"/>
        <v>22805.838126114842</v>
      </c>
      <c r="I41" s="84">
        <f t="shared" si="3"/>
        <v>17005.820884811659</v>
      </c>
      <c r="J41" s="84">
        <f t="shared" si="4"/>
        <v>27459.276695668494</v>
      </c>
      <c r="K41" s="84">
        <f t="shared" si="5"/>
        <v>67270.935706594988</v>
      </c>
      <c r="L41" s="243">
        <f t="shared" si="6"/>
        <v>2.6468489375752416E-4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</row>
    <row r="42" spans="1:54">
      <c r="A42" s="64" t="s">
        <v>36</v>
      </c>
      <c r="B42" s="166">
        <v>7652</v>
      </c>
      <c r="C42" s="216">
        <f t="shared" si="0"/>
        <v>1.322858799517741E-3</v>
      </c>
      <c r="D42" s="153">
        <v>7662</v>
      </c>
      <c r="E42" s="216">
        <f t="shared" si="1"/>
        <v>1.3475467684203417E-3</v>
      </c>
      <c r="F42" s="71"/>
      <c r="G42" s="219">
        <f>+'COEF Art 14 F I '!AF42</f>
        <v>2.7547497779636006E-3</v>
      </c>
      <c r="H42" s="83">
        <f t="shared" si="2"/>
        <v>117673.81884088388</v>
      </c>
      <c r="I42" s="84">
        <f t="shared" si="3"/>
        <v>119869.91685319865</v>
      </c>
      <c r="J42" s="84">
        <f t="shared" si="4"/>
        <v>210039.8620076651</v>
      </c>
      <c r="K42" s="84">
        <f t="shared" si="5"/>
        <v>447583.59770174761</v>
      </c>
      <c r="L42" s="243">
        <f t="shared" si="6"/>
        <v>1.7610668821674096E-3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</row>
    <row r="43" spans="1:54">
      <c r="A43" s="64" t="s">
        <v>37</v>
      </c>
      <c r="B43" s="166">
        <v>6048</v>
      </c>
      <c r="C43" s="216">
        <f t="shared" si="0"/>
        <v>1.0455632539837032E-3</v>
      </c>
      <c r="D43" s="153">
        <v>5923</v>
      </c>
      <c r="E43" s="216">
        <f t="shared" si="1"/>
        <v>1.0417018414713762E-3</v>
      </c>
      <c r="F43" s="71"/>
      <c r="G43" s="219">
        <f>+'COEF Art 14 F I '!AF43</f>
        <v>3.6342888992780035E-3</v>
      </c>
      <c r="H43" s="83">
        <f t="shared" si="2"/>
        <v>93007.221164357776</v>
      </c>
      <c r="I43" s="84">
        <f t="shared" si="3"/>
        <v>92663.732383384966</v>
      </c>
      <c r="J43" s="84">
        <f t="shared" si="4"/>
        <v>277101.58832089294</v>
      </c>
      <c r="K43" s="84">
        <f t="shared" si="5"/>
        <v>462772.54186863569</v>
      </c>
      <c r="L43" s="243">
        <f t="shared" si="6"/>
        <v>1.8208294531926793E-3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</row>
    <row r="44" spans="1:54">
      <c r="A44" s="64" t="s">
        <v>38</v>
      </c>
      <c r="B44" s="166">
        <v>67428</v>
      </c>
      <c r="C44" s="216">
        <f t="shared" si="0"/>
        <v>1.1656785563758786E-2</v>
      </c>
      <c r="D44" s="153">
        <v>68518</v>
      </c>
      <c r="E44" s="216">
        <f t="shared" si="1"/>
        <v>1.2050536345422211E-2</v>
      </c>
      <c r="F44" s="71"/>
      <c r="G44" s="219">
        <f>+'COEF Art 14 F I '!AF44</f>
        <v>7.8858417846879355E-3</v>
      </c>
      <c r="H44" s="83">
        <f t="shared" si="2"/>
        <v>1036919.7931002505</v>
      </c>
      <c r="I44" s="84">
        <f t="shared" si="3"/>
        <v>1071945.5707318541</v>
      </c>
      <c r="J44" s="84">
        <f t="shared" si="4"/>
        <v>601267.35775419651</v>
      </c>
      <c r="K44" s="84">
        <f t="shared" si="5"/>
        <v>2710132.721586301</v>
      </c>
      <c r="L44" s="243">
        <f t="shared" si="6"/>
        <v>1.0663315203619732E-2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</row>
    <row r="45" spans="1:54">
      <c r="A45" s="64" t="s">
        <v>39</v>
      </c>
      <c r="B45" s="166">
        <v>1142994</v>
      </c>
      <c r="C45" s="216">
        <f t="shared" si="0"/>
        <v>0.19759797055619194</v>
      </c>
      <c r="D45" s="153">
        <v>1136308</v>
      </c>
      <c r="E45" s="216">
        <f t="shared" si="1"/>
        <v>0.19984705994912316</v>
      </c>
      <c r="F45" s="71"/>
      <c r="G45" s="219">
        <f>+'COEF Art 14 F I '!AF45</f>
        <v>0.27251261962857615</v>
      </c>
      <c r="H45" s="83">
        <f t="shared" si="2"/>
        <v>17577165.302171618</v>
      </c>
      <c r="I45" s="84">
        <f t="shared" si="3"/>
        <v>17777231.20329215</v>
      </c>
      <c r="J45" s="84">
        <f t="shared" si="4"/>
        <v>20778116.938245479</v>
      </c>
      <c r="K45" s="84">
        <f t="shared" si="5"/>
        <v>56132513.443709239</v>
      </c>
      <c r="L45" s="243">
        <f t="shared" si="6"/>
        <v>0.22085954656543316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</row>
    <row r="46" spans="1:54">
      <c r="A46" s="64" t="s">
        <v>40</v>
      </c>
      <c r="B46" s="166">
        <v>906</v>
      </c>
      <c r="C46" s="216">
        <f t="shared" si="0"/>
        <v>1.5662703507097141E-4</v>
      </c>
      <c r="D46" s="153">
        <v>1093</v>
      </c>
      <c r="E46" s="216">
        <f t="shared" si="1"/>
        <v>1.9223030773733143E-4</v>
      </c>
      <c r="F46" s="71"/>
      <c r="G46" s="219">
        <f>+'COEF Art 14 F I '!AF46</f>
        <v>1.8287041488216651E-3</v>
      </c>
      <c r="H46" s="83">
        <f t="shared" si="2"/>
        <v>13932.629360930579</v>
      </c>
      <c r="I46" s="84">
        <f t="shared" si="3"/>
        <v>17099.689261360756</v>
      </c>
      <c r="J46" s="84">
        <f t="shared" si="4"/>
        <v>139432.18006365965</v>
      </c>
      <c r="K46" s="84">
        <f t="shared" si="5"/>
        <v>170464.498685951</v>
      </c>
      <c r="L46" s="243">
        <f t="shared" si="6"/>
        <v>6.707113146294057E-4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</row>
    <row r="47" spans="1:54">
      <c r="A47" s="64" t="s">
        <v>41</v>
      </c>
      <c r="B47" s="166">
        <v>147624</v>
      </c>
      <c r="C47" s="216">
        <f t="shared" si="0"/>
        <v>2.5520871330372057E-2</v>
      </c>
      <c r="D47" s="153">
        <v>115959</v>
      </c>
      <c r="E47" s="216">
        <f t="shared" si="1"/>
        <v>2.0394175896535423E-2</v>
      </c>
      <c r="F47" s="71"/>
      <c r="G47" s="219">
        <f>+'COEF Art 14 F I '!AF47</f>
        <v>1.3241494427444532E-2</v>
      </c>
      <c r="H47" s="83">
        <f t="shared" si="2"/>
        <v>2270188.1642141454</v>
      </c>
      <c r="I47" s="84">
        <f t="shared" si="3"/>
        <v>1814147.1793761502</v>
      </c>
      <c r="J47" s="84">
        <f t="shared" si="4"/>
        <v>1009616.8024275871</v>
      </c>
      <c r="K47" s="84">
        <f t="shared" si="5"/>
        <v>5093952.146017883</v>
      </c>
      <c r="L47" s="243">
        <f t="shared" si="6"/>
        <v>2.0042714857650985E-2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</row>
    <row r="48" spans="1:54">
      <c r="A48" s="64" t="s">
        <v>42</v>
      </c>
      <c r="B48" s="166">
        <v>5389</v>
      </c>
      <c r="C48" s="216">
        <f t="shared" si="0"/>
        <v>9.3163696688461914E-4</v>
      </c>
      <c r="D48" s="153">
        <v>5221</v>
      </c>
      <c r="E48" s="216">
        <f t="shared" si="1"/>
        <v>9.1823827694108642E-4</v>
      </c>
      <c r="F48" s="71"/>
      <c r="G48" s="219">
        <f>+'COEF Art 14 F I '!AF48</f>
        <v>2.0257845194320313E-3</v>
      </c>
      <c r="H48" s="83">
        <f t="shared" si="2"/>
        <v>82873.001794762575</v>
      </c>
      <c r="I48" s="84">
        <f t="shared" si="3"/>
        <v>81681.132327140454</v>
      </c>
      <c r="J48" s="84">
        <f t="shared" si="4"/>
        <v>154458.8565983325</v>
      </c>
      <c r="K48" s="84">
        <f t="shared" si="5"/>
        <v>319012.99072023551</v>
      </c>
      <c r="L48" s="243">
        <f t="shared" si="6"/>
        <v>1.2551916911686066E-3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</row>
    <row r="49" spans="1:54">
      <c r="A49" s="64" t="s">
        <v>43</v>
      </c>
      <c r="B49" s="166">
        <v>2377</v>
      </c>
      <c r="C49" s="216">
        <f t="shared" si="0"/>
        <v>4.1092987015860824E-4</v>
      </c>
      <c r="D49" s="153">
        <v>3029</v>
      </c>
      <c r="E49" s="216">
        <f t="shared" si="1"/>
        <v>5.3272241732513898E-4</v>
      </c>
      <c r="F49" s="71"/>
      <c r="G49" s="219">
        <f>+'COEF Art 14 F I '!AF49</f>
        <v>1.8635719751175439E-3</v>
      </c>
      <c r="H49" s="83">
        <f t="shared" si="2"/>
        <v>36553.929349814556</v>
      </c>
      <c r="I49" s="84">
        <f t="shared" si="3"/>
        <v>47387.885427869835</v>
      </c>
      <c r="J49" s="84">
        <f t="shared" si="4"/>
        <v>142090.72766833811</v>
      </c>
      <c r="K49" s="84">
        <f t="shared" si="5"/>
        <v>226032.5424460225</v>
      </c>
      <c r="L49" s="243">
        <f t="shared" si="6"/>
        <v>8.8934989315457493E-4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</row>
    <row r="50" spans="1:54">
      <c r="A50" s="64" t="s">
        <v>44</v>
      </c>
      <c r="B50" s="166">
        <v>34709</v>
      </c>
      <c r="C50" s="216">
        <f t="shared" si="0"/>
        <v>6.0004059164220159E-3</v>
      </c>
      <c r="D50" s="153">
        <v>39518</v>
      </c>
      <c r="E50" s="216">
        <f t="shared" si="1"/>
        <v>6.9501896625469937E-3</v>
      </c>
      <c r="F50" s="71"/>
      <c r="G50" s="219">
        <f>+'COEF Art 14 F I '!AF50</f>
        <v>5.1106488753306081E-3</v>
      </c>
      <c r="H50" s="83">
        <f t="shared" si="2"/>
        <v>533761.18376218481</v>
      </c>
      <c r="I50" s="84">
        <f t="shared" si="3"/>
        <v>618248.41741121176</v>
      </c>
      <c r="J50" s="84">
        <f t="shared" si="4"/>
        <v>389668.77976757335</v>
      </c>
      <c r="K50" s="84">
        <f t="shared" si="5"/>
        <v>1541678.38094097</v>
      </c>
      <c r="L50" s="243">
        <f t="shared" si="6"/>
        <v>6.0659031152383381E-3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</row>
    <row r="51" spans="1:54">
      <c r="A51" s="64" t="s">
        <v>45</v>
      </c>
      <c r="B51" s="166">
        <v>86766</v>
      </c>
      <c r="C51" s="216">
        <f t="shared" si="0"/>
        <v>1.4999891087161044E-2</v>
      </c>
      <c r="D51" s="153">
        <v>63214</v>
      </c>
      <c r="E51" s="216">
        <f t="shared" si="1"/>
        <v>1.1117700524526687E-2</v>
      </c>
      <c r="F51" s="71"/>
      <c r="G51" s="219">
        <f>+'COEF Art 14 F I '!AF51</f>
        <v>9.9077050531519925E-3</v>
      </c>
      <c r="H51" s="83">
        <f t="shared" si="2"/>
        <v>1334303.0012477953</v>
      </c>
      <c r="I51" s="84">
        <f t="shared" si="3"/>
        <v>988965.92586245097</v>
      </c>
      <c r="J51" s="84">
        <f t="shared" si="4"/>
        <v>755427.23292822705</v>
      </c>
      <c r="K51" s="84">
        <f t="shared" si="5"/>
        <v>3078696.1600384736</v>
      </c>
      <c r="L51" s="243">
        <f t="shared" si="6"/>
        <v>1.2113468580036308E-2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</row>
    <row r="52" spans="1:54">
      <c r="A52" s="64" t="s">
        <v>46</v>
      </c>
      <c r="B52" s="166">
        <v>412199</v>
      </c>
      <c r="C52" s="216">
        <f t="shared" si="0"/>
        <v>7.125994175410523E-2</v>
      </c>
      <c r="D52" s="153">
        <v>476051</v>
      </c>
      <c r="E52" s="216">
        <f t="shared" si="1"/>
        <v>8.3725004783773441E-2</v>
      </c>
      <c r="F52" s="71"/>
      <c r="G52" s="219">
        <f>+'COEF Art 14 F I '!AF52</f>
        <v>6.8990525741466371E-2</v>
      </c>
      <c r="H52" s="83">
        <f t="shared" si="2"/>
        <v>6338869.6357022328</v>
      </c>
      <c r="I52" s="84">
        <f t="shared" si="3"/>
        <v>7447689.0874291398</v>
      </c>
      <c r="J52" s="84">
        <f t="shared" si="4"/>
        <v>5260281.9401208553</v>
      </c>
      <c r="K52" s="84">
        <f t="shared" si="5"/>
        <v>19046840.663252227</v>
      </c>
      <c r="L52" s="243">
        <f t="shared" si="6"/>
        <v>7.4941889010697468E-2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</row>
    <row r="53" spans="1:54">
      <c r="A53" s="64" t="s">
        <v>47</v>
      </c>
      <c r="B53" s="166">
        <v>132169</v>
      </c>
      <c r="C53" s="216">
        <f t="shared" si="0"/>
        <v>2.2849049225491413E-2</v>
      </c>
      <c r="D53" s="153">
        <v>138945</v>
      </c>
      <c r="E53" s="216">
        <f t="shared" si="1"/>
        <v>2.4436816201796448E-2</v>
      </c>
      <c r="F53" s="71"/>
      <c r="G53" s="219">
        <f>+'COEF Art 14 F I '!AF53</f>
        <v>0.13287742985391932</v>
      </c>
      <c r="H53" s="83">
        <f t="shared" si="2"/>
        <v>2032518.4216388892</v>
      </c>
      <c r="I53" s="84">
        <f t="shared" si="3"/>
        <v>2173756.9299357459</v>
      </c>
      <c r="J53" s="84">
        <f t="shared" si="4"/>
        <v>10131430.902984608</v>
      </c>
      <c r="K53" s="84">
        <f t="shared" si="5"/>
        <v>14337706.254559243</v>
      </c>
      <c r="L53" s="243">
        <f t="shared" si="6"/>
        <v>5.6413281855726555E-2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</row>
    <row r="54" spans="1:54">
      <c r="A54" s="64" t="s">
        <v>48</v>
      </c>
      <c r="B54" s="166">
        <v>306322</v>
      </c>
      <c r="C54" s="216">
        <f t="shared" si="0"/>
        <v>5.2956188341070756E-2</v>
      </c>
      <c r="D54" s="153">
        <v>325468</v>
      </c>
      <c r="E54" s="216">
        <f t="shared" si="1"/>
        <v>5.7241366695932105E-2</v>
      </c>
      <c r="F54" s="71"/>
      <c r="G54" s="219">
        <f>+'COEF Art 14 F I '!AF54</f>
        <v>3.5543401038968969E-2</v>
      </c>
      <c r="H54" s="83">
        <f t="shared" si="2"/>
        <v>4710674.2727361778</v>
      </c>
      <c r="I54" s="84">
        <f t="shared" si="3"/>
        <v>5091858.796446993</v>
      </c>
      <c r="J54" s="84">
        <f t="shared" si="4"/>
        <v>2710057.7733876444</v>
      </c>
      <c r="K54" s="84">
        <f t="shared" si="5"/>
        <v>12512590.842570815</v>
      </c>
      <c r="L54" s="243">
        <f t="shared" si="6"/>
        <v>4.9232164574641711E-2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</row>
    <row r="55" spans="1:54">
      <c r="A55" s="64" t="s">
        <v>49</v>
      </c>
      <c r="B55" s="166">
        <v>46784</v>
      </c>
      <c r="C55" s="216">
        <f t="shared" si="0"/>
        <v>8.0879019964242016E-3</v>
      </c>
      <c r="D55" s="153">
        <v>47500</v>
      </c>
      <c r="E55" s="216">
        <f t="shared" si="1"/>
        <v>8.3540161185025105E-3</v>
      </c>
      <c r="F55" s="71"/>
      <c r="G55" s="219">
        <f>+'COEF Art 14 F I '!AF55</f>
        <v>1.7022178661265926E-2</v>
      </c>
      <c r="H55" s="83">
        <f t="shared" si="2"/>
        <v>719452.68435074633</v>
      </c>
      <c r="I55" s="84">
        <f t="shared" si="3"/>
        <v>743124.64768036234</v>
      </c>
      <c r="J55" s="84">
        <f t="shared" si="4"/>
        <v>1297880.5137521855</v>
      </c>
      <c r="K55" s="84">
        <f t="shared" si="5"/>
        <v>2760457.8457832942</v>
      </c>
      <c r="L55" s="243">
        <f t="shared" si="6"/>
        <v>1.0861324938604131E-2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</row>
    <row r="56" spans="1:54">
      <c r="A56" s="64" t="s">
        <v>50</v>
      </c>
      <c r="B56" s="166">
        <v>1552</v>
      </c>
      <c r="C56" s="216">
        <f t="shared" si="0"/>
        <v>2.6830591438206137E-4</v>
      </c>
      <c r="D56" s="153">
        <v>1963</v>
      </c>
      <c r="E56" s="216">
        <f t="shared" si="1"/>
        <v>3.4524070822358792E-4</v>
      </c>
      <c r="F56" s="71"/>
      <c r="G56" s="219">
        <f>+'COEF Art 14 F I '!AF56</f>
        <v>2.8818633163240348E-3</v>
      </c>
      <c r="H56" s="83">
        <f t="shared" si="2"/>
        <v>23866.932415192336</v>
      </c>
      <c r="I56" s="84">
        <f t="shared" si="3"/>
        <v>30710.603860980023</v>
      </c>
      <c r="J56" s="84">
        <f t="shared" si="4"/>
        <v>219731.81670718352</v>
      </c>
      <c r="K56" s="84">
        <f t="shared" si="5"/>
        <v>274309.35298335587</v>
      </c>
      <c r="L56" s="243">
        <f t="shared" si="6"/>
        <v>1.0793003128091879E-3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</row>
    <row r="57" spans="1:54">
      <c r="A57" s="64" t="s">
        <v>51</v>
      </c>
      <c r="B57" s="166">
        <v>3573</v>
      </c>
      <c r="C57" s="216">
        <f t="shared" si="0"/>
        <v>6.1769138665406279E-4</v>
      </c>
      <c r="D57" s="153">
        <v>4615</v>
      </c>
      <c r="E57" s="216">
        <f t="shared" si="1"/>
        <v>8.1165861867134911E-4</v>
      </c>
      <c r="F57" s="71"/>
      <c r="G57" s="219">
        <f>+'COEF Art 14 F I '!AF57</f>
        <v>2.4140768180048208E-3</v>
      </c>
      <c r="H57" s="83">
        <f t="shared" si="2"/>
        <v>54946.230360491129</v>
      </c>
      <c r="I57" s="84">
        <f t="shared" si="3"/>
        <v>72200.426295681507</v>
      </c>
      <c r="J57" s="84">
        <f t="shared" si="4"/>
        <v>184064.76181094936</v>
      </c>
      <c r="K57" s="84">
        <f t="shared" si="5"/>
        <v>311211.41846712201</v>
      </c>
      <c r="L57" s="243">
        <f t="shared" si="6"/>
        <v>1.2244955472653408E-3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</row>
    <row r="58" spans="1:54" ht="13.5" thickBot="1">
      <c r="A58" s="72" t="s">
        <v>52</v>
      </c>
      <c r="B58" s="168">
        <f>SUM(B7:B57)</f>
        <v>5784442</v>
      </c>
      <c r="C58" s="217">
        <f>SUM(C7:C57)</f>
        <v>1.0000000000000002</v>
      </c>
      <c r="D58" s="154">
        <f>SUM(D7:D57)</f>
        <v>5685888</v>
      </c>
      <c r="E58" s="217">
        <f t="shared" si="1"/>
        <v>1</v>
      </c>
      <c r="F58" s="71"/>
      <c r="G58" s="220">
        <f t="shared" ref="G58:L58" si="7">SUM(G7:G57)</f>
        <v>0.99999999999999978</v>
      </c>
      <c r="H58" s="85">
        <f t="shared" si="7"/>
        <v>88954179.299999967</v>
      </c>
      <c r="I58" s="86">
        <f t="shared" si="7"/>
        <v>88954179.299999967</v>
      </c>
      <c r="J58" s="86">
        <f t="shared" si="7"/>
        <v>76246439.399999961</v>
      </c>
      <c r="K58" s="86">
        <f t="shared" si="7"/>
        <v>254154797.99999991</v>
      </c>
      <c r="L58" s="221">
        <f t="shared" si="7"/>
        <v>1.0000000000000002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</row>
    <row r="59" spans="1:54" ht="13.5" thickTop="1">
      <c r="A59" s="71"/>
      <c r="B59" s="71"/>
      <c r="C59" s="74"/>
      <c r="D59" s="71"/>
      <c r="E59" s="74"/>
      <c r="F59" s="71"/>
      <c r="G59" s="74"/>
      <c r="H59" s="71"/>
      <c r="I59" s="71"/>
      <c r="J59" s="71"/>
      <c r="K59" s="71"/>
      <c r="L59" s="74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</row>
    <row r="60" spans="1:54" ht="15.75" customHeight="1">
      <c r="A60" s="71" t="s">
        <v>72</v>
      </c>
      <c r="B60" s="71"/>
      <c r="C60" s="74"/>
      <c r="D60" s="71"/>
      <c r="E60" s="74"/>
      <c r="F60" s="71"/>
      <c r="G60" s="74"/>
      <c r="H60" s="71"/>
      <c r="I60" s="71"/>
      <c r="J60" s="71"/>
      <c r="K60" s="71"/>
      <c r="L60" s="74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</row>
    <row r="61" spans="1:54">
      <c r="A61" s="71" t="s">
        <v>285</v>
      </c>
      <c r="B61" s="71"/>
      <c r="C61" s="74"/>
      <c r="D61" s="71"/>
      <c r="E61" s="74"/>
      <c r="F61" s="71"/>
      <c r="G61" s="74"/>
      <c r="H61" s="71"/>
      <c r="I61" s="71"/>
      <c r="J61" s="71"/>
      <c r="K61" s="71"/>
      <c r="L61" s="74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</row>
    <row r="62" spans="1:54">
      <c r="A62" s="71" t="s">
        <v>99</v>
      </c>
      <c r="B62" s="71"/>
      <c r="C62" s="74"/>
      <c r="D62" s="71"/>
      <c r="E62" s="74"/>
      <c r="F62" s="71"/>
      <c r="G62" s="74"/>
      <c r="H62" s="71"/>
      <c r="I62" s="71"/>
      <c r="J62" s="71"/>
      <c r="K62" s="71"/>
      <c r="L62" s="74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</row>
    <row r="63" spans="1:54">
      <c r="A63" s="71"/>
      <c r="B63" s="71"/>
      <c r="C63" s="74"/>
      <c r="D63" s="71"/>
      <c r="E63" s="74"/>
      <c r="F63" s="71"/>
      <c r="G63" s="74"/>
      <c r="H63" s="71"/>
      <c r="I63" s="71"/>
      <c r="J63" s="71"/>
      <c r="K63" s="71"/>
      <c r="L63" s="74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</row>
    <row r="64" spans="1:54">
      <c r="A64" s="71"/>
      <c r="B64" s="71"/>
      <c r="C64" s="74"/>
      <c r="D64" s="71"/>
      <c r="E64" s="74"/>
      <c r="F64" s="71"/>
      <c r="G64" s="74"/>
      <c r="H64" s="71"/>
      <c r="I64" s="71"/>
      <c r="J64" s="71"/>
      <c r="K64" s="71"/>
      <c r="L64" s="74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</row>
    <row r="65" spans="1:54">
      <c r="A65" s="71"/>
      <c r="B65" s="71"/>
      <c r="C65" s="74"/>
      <c r="D65" s="71"/>
      <c r="E65" s="74"/>
      <c r="F65" s="71"/>
      <c r="G65" s="74"/>
      <c r="H65" s="71"/>
      <c r="I65" s="71"/>
      <c r="J65" s="71"/>
      <c r="K65" s="71"/>
      <c r="L65" s="74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</row>
    <row r="66" spans="1:54">
      <c r="A66" s="71"/>
      <c r="B66" s="71"/>
      <c r="C66" s="74"/>
      <c r="D66" s="71"/>
      <c r="E66" s="74"/>
      <c r="F66" s="71"/>
      <c r="G66" s="74"/>
      <c r="H66" s="71"/>
      <c r="I66" s="71"/>
      <c r="J66" s="71"/>
      <c r="K66" s="71"/>
      <c r="L66" s="74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</row>
    <row r="67" spans="1:54">
      <c r="A67" s="71"/>
      <c r="B67" s="71"/>
      <c r="C67" s="74"/>
      <c r="D67" s="71"/>
      <c r="E67" s="74"/>
      <c r="F67" s="71"/>
      <c r="G67" s="74"/>
      <c r="H67" s="71"/>
      <c r="I67" s="71"/>
      <c r="J67" s="71"/>
      <c r="K67" s="71"/>
      <c r="L67" s="74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</row>
    <row r="68" spans="1:54">
      <c r="A68" s="71"/>
      <c r="B68" s="71"/>
      <c r="C68" s="74"/>
      <c r="D68" s="71"/>
      <c r="E68" s="74"/>
      <c r="F68" s="71"/>
      <c r="G68" s="74"/>
      <c r="H68" s="71"/>
      <c r="I68" s="71"/>
      <c r="J68" s="71"/>
      <c r="K68" s="71"/>
      <c r="L68" s="74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</row>
    <row r="69" spans="1:54">
      <c r="A69" s="71"/>
      <c r="B69" s="71"/>
      <c r="C69" s="74"/>
      <c r="D69" s="71"/>
      <c r="E69" s="74"/>
      <c r="F69" s="71"/>
      <c r="G69" s="74"/>
      <c r="H69" s="71"/>
      <c r="I69" s="71"/>
      <c r="J69" s="71"/>
      <c r="K69" s="71"/>
      <c r="L69" s="74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</row>
    <row r="70" spans="1:54">
      <c r="A70" s="71"/>
      <c r="B70" s="71"/>
      <c r="C70" s="74"/>
      <c r="D70" s="71"/>
      <c r="E70" s="74"/>
      <c r="F70" s="71"/>
      <c r="G70" s="74"/>
      <c r="H70" s="71"/>
      <c r="I70" s="71"/>
      <c r="J70" s="71"/>
      <c r="K70" s="71"/>
      <c r="L70" s="74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</row>
    <row r="71" spans="1:54">
      <c r="A71" s="71"/>
      <c r="B71" s="71"/>
      <c r="C71" s="74"/>
      <c r="D71" s="71"/>
      <c r="E71" s="74"/>
      <c r="F71" s="71"/>
      <c r="G71" s="74"/>
      <c r="H71" s="71"/>
      <c r="I71" s="71"/>
      <c r="J71" s="71"/>
      <c r="K71" s="71"/>
      <c r="L71" s="74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</row>
    <row r="72" spans="1:54">
      <c r="A72" s="71"/>
      <c r="B72" s="71"/>
      <c r="C72" s="74"/>
      <c r="D72" s="71"/>
      <c r="E72" s="74"/>
      <c r="F72" s="71"/>
      <c r="G72" s="74"/>
      <c r="H72" s="71"/>
      <c r="I72" s="71"/>
      <c r="J72" s="71"/>
      <c r="K72" s="71"/>
      <c r="L72" s="74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</row>
    <row r="73" spans="1:54">
      <c r="A73" s="71"/>
      <c r="B73" s="71"/>
      <c r="C73" s="74"/>
      <c r="D73" s="71"/>
      <c r="E73" s="74"/>
      <c r="F73" s="71"/>
      <c r="G73" s="74"/>
      <c r="H73" s="71"/>
      <c r="I73" s="71"/>
      <c r="J73" s="71"/>
      <c r="K73" s="71"/>
      <c r="L73" s="74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</row>
    <row r="74" spans="1:54">
      <c r="A74" s="71"/>
      <c r="B74" s="71"/>
      <c r="C74" s="74"/>
      <c r="D74" s="71"/>
      <c r="E74" s="74"/>
      <c r="F74" s="71"/>
      <c r="G74" s="74"/>
      <c r="H74" s="71"/>
      <c r="I74" s="71"/>
      <c r="J74" s="71"/>
      <c r="K74" s="71"/>
      <c r="L74" s="74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</row>
    <row r="75" spans="1:54">
      <c r="A75" s="71"/>
      <c r="B75" s="71"/>
      <c r="C75" s="74"/>
      <c r="D75" s="71"/>
      <c r="E75" s="74"/>
      <c r="F75" s="71"/>
      <c r="G75" s="74"/>
      <c r="H75" s="71"/>
      <c r="I75" s="71"/>
      <c r="J75" s="71"/>
      <c r="K75" s="71"/>
      <c r="L75" s="74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</row>
    <row r="76" spans="1:54">
      <c r="A76" s="71"/>
      <c r="B76" s="71"/>
      <c r="C76" s="74"/>
      <c r="D76" s="71"/>
      <c r="E76" s="74"/>
      <c r="F76" s="71"/>
      <c r="G76" s="74"/>
      <c r="H76" s="71"/>
      <c r="I76" s="71"/>
      <c r="J76" s="71"/>
      <c r="K76" s="71"/>
      <c r="L76" s="74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</row>
    <row r="77" spans="1:54">
      <c r="A77" s="71"/>
      <c r="B77" s="71"/>
      <c r="C77" s="74"/>
      <c r="D77" s="71"/>
      <c r="E77" s="74"/>
      <c r="F77" s="71"/>
      <c r="G77" s="74"/>
      <c r="H77" s="71"/>
      <c r="I77" s="71"/>
      <c r="J77" s="71"/>
      <c r="K77" s="71"/>
      <c r="L77" s="74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</row>
    <row r="78" spans="1:54">
      <c r="A78" s="71"/>
      <c r="B78" s="71"/>
      <c r="C78" s="74"/>
      <c r="D78" s="71"/>
      <c r="E78" s="74"/>
      <c r="F78" s="71"/>
      <c r="G78" s="74"/>
      <c r="H78" s="71"/>
      <c r="I78" s="71"/>
      <c r="J78" s="71"/>
      <c r="K78" s="71"/>
      <c r="L78" s="74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</row>
    <row r="79" spans="1:54">
      <c r="A79" s="71"/>
      <c r="B79" s="71"/>
      <c r="C79" s="74"/>
      <c r="D79" s="71"/>
      <c r="E79" s="74"/>
      <c r="F79" s="71"/>
      <c r="G79" s="74"/>
      <c r="H79" s="71"/>
      <c r="I79" s="71"/>
      <c r="J79" s="71"/>
      <c r="K79" s="71"/>
      <c r="L79" s="74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</row>
    <row r="80" spans="1:54">
      <c r="A80" s="71"/>
      <c r="B80" s="71"/>
      <c r="C80" s="74"/>
      <c r="D80" s="71"/>
      <c r="E80" s="74"/>
      <c r="F80" s="71"/>
      <c r="G80" s="74"/>
      <c r="H80" s="71"/>
      <c r="I80" s="71"/>
      <c r="J80" s="71"/>
      <c r="K80" s="71"/>
      <c r="L80" s="74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</row>
    <row r="81" spans="1:54">
      <c r="A81" s="71"/>
      <c r="B81" s="71"/>
      <c r="C81" s="74"/>
      <c r="D81" s="71"/>
      <c r="E81" s="74"/>
      <c r="F81" s="71"/>
      <c r="G81" s="74"/>
      <c r="H81" s="71"/>
      <c r="I81" s="71"/>
      <c r="J81" s="71"/>
      <c r="K81" s="71"/>
      <c r="L81" s="74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</row>
    <row r="82" spans="1:54">
      <c r="A82" s="71"/>
      <c r="B82" s="71"/>
      <c r="C82" s="74"/>
      <c r="D82" s="71"/>
      <c r="E82" s="74"/>
      <c r="F82" s="71"/>
      <c r="G82" s="74"/>
      <c r="H82" s="71"/>
      <c r="I82" s="71"/>
      <c r="J82" s="71"/>
      <c r="K82" s="71"/>
      <c r="L82" s="74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</row>
    <row r="83" spans="1:54">
      <c r="A83" s="71"/>
      <c r="B83" s="71"/>
      <c r="C83" s="74"/>
      <c r="D83" s="71"/>
      <c r="E83" s="74"/>
      <c r="F83" s="71"/>
      <c r="G83" s="74"/>
      <c r="H83" s="71"/>
      <c r="I83" s="71"/>
      <c r="J83" s="71"/>
      <c r="K83" s="71"/>
      <c r="L83" s="74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</row>
    <row r="84" spans="1:54">
      <c r="A84" s="71"/>
      <c r="B84" s="71"/>
      <c r="C84" s="74"/>
      <c r="D84" s="71"/>
      <c r="E84" s="74"/>
      <c r="F84" s="71"/>
      <c r="G84" s="74"/>
      <c r="H84" s="71"/>
      <c r="I84" s="71"/>
      <c r="J84" s="71"/>
      <c r="K84" s="71"/>
      <c r="L84" s="74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</row>
    <row r="85" spans="1:54">
      <c r="A85" s="71"/>
      <c r="B85" s="71"/>
      <c r="C85" s="74"/>
      <c r="D85" s="71"/>
      <c r="E85" s="74"/>
      <c r="F85" s="71"/>
      <c r="G85" s="74"/>
      <c r="H85" s="71"/>
      <c r="I85" s="71"/>
      <c r="J85" s="71"/>
      <c r="K85" s="71"/>
      <c r="L85" s="74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</row>
    <row r="86" spans="1:54">
      <c r="A86" s="71"/>
      <c r="B86" s="71"/>
      <c r="C86" s="74"/>
      <c r="D86" s="71"/>
      <c r="E86" s="74"/>
      <c r="F86" s="71"/>
      <c r="G86" s="74"/>
      <c r="H86" s="71"/>
      <c r="I86" s="71"/>
      <c r="J86" s="71"/>
      <c r="K86" s="71"/>
      <c r="L86" s="74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</row>
    <row r="87" spans="1:54">
      <c r="A87" s="71"/>
      <c r="B87" s="71"/>
      <c r="C87" s="74"/>
      <c r="D87" s="71"/>
      <c r="E87" s="74"/>
      <c r="F87" s="71"/>
      <c r="G87" s="74"/>
      <c r="H87" s="71"/>
      <c r="I87" s="71"/>
      <c r="J87" s="71"/>
      <c r="K87" s="71"/>
      <c r="L87" s="74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</row>
    <row r="88" spans="1:54">
      <c r="A88" s="71"/>
      <c r="B88" s="71"/>
      <c r="C88" s="74"/>
      <c r="D88" s="71"/>
      <c r="E88" s="74"/>
      <c r="F88" s="71"/>
      <c r="G88" s="74"/>
      <c r="H88" s="71"/>
      <c r="I88" s="71"/>
      <c r="J88" s="71"/>
      <c r="K88" s="71"/>
      <c r="L88" s="74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</row>
    <row r="89" spans="1:54">
      <c r="A89" s="71"/>
      <c r="B89" s="71"/>
      <c r="C89" s="74"/>
      <c r="D89" s="71"/>
      <c r="E89" s="74"/>
      <c r="F89" s="71"/>
      <c r="G89" s="74"/>
      <c r="H89" s="71"/>
      <c r="I89" s="71"/>
      <c r="J89" s="71"/>
      <c r="K89" s="71"/>
      <c r="L89" s="74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</row>
    <row r="90" spans="1:54">
      <c r="A90" s="71"/>
      <c r="B90" s="71"/>
      <c r="C90" s="74"/>
      <c r="D90" s="71"/>
      <c r="E90" s="74"/>
      <c r="F90" s="71"/>
      <c r="G90" s="74"/>
      <c r="H90" s="71"/>
      <c r="I90" s="71"/>
      <c r="J90" s="71"/>
      <c r="K90" s="71"/>
      <c r="L90" s="74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</row>
    <row r="91" spans="1:54">
      <c r="A91" s="71"/>
      <c r="B91" s="71"/>
      <c r="C91" s="74"/>
      <c r="D91" s="71"/>
      <c r="E91" s="74"/>
      <c r="F91" s="71"/>
      <c r="G91" s="74"/>
      <c r="H91" s="71"/>
      <c r="I91" s="71"/>
      <c r="J91" s="71"/>
      <c r="K91" s="71"/>
      <c r="L91" s="74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</row>
    <row r="92" spans="1:54">
      <c r="A92" s="71"/>
      <c r="B92" s="71"/>
      <c r="C92" s="74"/>
      <c r="D92" s="71"/>
      <c r="E92" s="74"/>
      <c r="F92" s="71"/>
      <c r="G92" s="74"/>
      <c r="H92" s="71"/>
      <c r="I92" s="71"/>
      <c r="J92" s="71"/>
      <c r="K92" s="71"/>
      <c r="L92" s="74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</row>
    <row r="93" spans="1:54">
      <c r="A93" s="71"/>
      <c r="B93" s="71"/>
      <c r="C93" s="74"/>
      <c r="D93" s="71"/>
      <c r="E93" s="74"/>
      <c r="F93" s="71"/>
      <c r="G93" s="74"/>
      <c r="H93" s="71"/>
      <c r="I93" s="71"/>
      <c r="J93" s="71"/>
      <c r="K93" s="71"/>
      <c r="L93" s="74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</row>
    <row r="94" spans="1:54">
      <c r="A94" s="71"/>
      <c r="B94" s="71"/>
      <c r="C94" s="74"/>
      <c r="D94" s="71"/>
      <c r="E94" s="74"/>
      <c r="F94" s="71"/>
      <c r="G94" s="74"/>
      <c r="H94" s="71"/>
      <c r="I94" s="71"/>
      <c r="J94" s="71"/>
      <c r="K94" s="71"/>
      <c r="L94" s="74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</row>
    <row r="95" spans="1:54">
      <c r="A95" s="71"/>
      <c r="B95" s="71"/>
      <c r="C95" s="74"/>
      <c r="D95" s="71"/>
      <c r="E95" s="74"/>
      <c r="F95" s="71"/>
      <c r="G95" s="74"/>
      <c r="H95" s="71"/>
      <c r="I95" s="71"/>
      <c r="J95" s="71"/>
      <c r="K95" s="71"/>
      <c r="L95" s="74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</row>
    <row r="96" spans="1:54">
      <c r="A96" s="71"/>
      <c r="B96" s="71"/>
      <c r="C96" s="74"/>
      <c r="D96" s="71"/>
      <c r="E96" s="74"/>
      <c r="F96" s="71"/>
      <c r="G96" s="74"/>
      <c r="H96" s="71"/>
      <c r="I96" s="71"/>
      <c r="J96" s="71"/>
      <c r="K96" s="71"/>
      <c r="L96" s="74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</row>
    <row r="97" spans="1:54">
      <c r="A97" s="71"/>
      <c r="B97" s="71"/>
      <c r="C97" s="74"/>
      <c r="D97" s="71"/>
      <c r="E97" s="74"/>
      <c r="F97" s="71"/>
      <c r="G97" s="74"/>
      <c r="H97" s="71"/>
      <c r="I97" s="71"/>
      <c r="J97" s="71"/>
      <c r="K97" s="71"/>
      <c r="L97" s="74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</row>
    <row r="98" spans="1:54">
      <c r="A98" s="71"/>
      <c r="B98" s="71"/>
      <c r="C98" s="74"/>
      <c r="D98" s="71"/>
      <c r="E98" s="74"/>
      <c r="F98" s="71"/>
      <c r="G98" s="74"/>
      <c r="H98" s="71"/>
      <c r="I98" s="71"/>
      <c r="J98" s="71"/>
      <c r="K98" s="71"/>
      <c r="L98" s="74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</row>
    <row r="99" spans="1:54">
      <c r="A99" s="71"/>
      <c r="B99" s="71"/>
      <c r="C99" s="74"/>
      <c r="D99" s="71"/>
      <c r="E99" s="74"/>
      <c r="F99" s="71"/>
      <c r="G99" s="74"/>
      <c r="H99" s="71"/>
      <c r="I99" s="71"/>
      <c r="J99" s="71"/>
      <c r="K99" s="71"/>
      <c r="L99" s="74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</row>
    <row r="100" spans="1:54">
      <c r="A100" s="71"/>
      <c r="B100" s="71"/>
      <c r="C100" s="74"/>
      <c r="D100" s="71"/>
      <c r="E100" s="74"/>
      <c r="F100" s="71"/>
      <c r="G100" s="74"/>
      <c r="H100" s="71"/>
      <c r="I100" s="71"/>
      <c r="J100" s="71"/>
      <c r="K100" s="71"/>
      <c r="L100" s="74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</row>
    <row r="101" spans="1:54">
      <c r="A101" s="71"/>
      <c r="B101" s="71"/>
      <c r="C101" s="74"/>
      <c r="D101" s="71"/>
      <c r="E101" s="74"/>
      <c r="F101" s="71"/>
      <c r="G101" s="74"/>
      <c r="H101" s="71"/>
      <c r="I101" s="71"/>
      <c r="J101" s="71"/>
      <c r="K101" s="71"/>
      <c r="L101" s="74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</row>
    <row r="102" spans="1:54">
      <c r="A102" s="71"/>
      <c r="B102" s="71"/>
      <c r="C102" s="74"/>
      <c r="D102" s="71"/>
      <c r="E102" s="74"/>
      <c r="F102" s="71"/>
      <c r="G102" s="74"/>
      <c r="H102" s="71"/>
      <c r="I102" s="71"/>
      <c r="J102" s="71"/>
      <c r="K102" s="71"/>
      <c r="L102" s="74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</row>
    <row r="103" spans="1:54">
      <c r="A103" s="71"/>
      <c r="B103" s="71"/>
      <c r="C103" s="74"/>
      <c r="D103" s="71"/>
      <c r="E103" s="74"/>
      <c r="F103" s="71"/>
      <c r="G103" s="74"/>
      <c r="H103" s="71"/>
      <c r="I103" s="71"/>
      <c r="J103" s="71"/>
      <c r="K103" s="71"/>
      <c r="L103" s="74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</row>
    <row r="104" spans="1:54">
      <c r="A104" s="71"/>
      <c r="B104" s="71"/>
      <c r="C104" s="74"/>
      <c r="D104" s="71"/>
      <c r="E104" s="74"/>
      <c r="F104" s="71"/>
      <c r="G104" s="74"/>
      <c r="H104" s="71"/>
      <c r="I104" s="71"/>
      <c r="J104" s="71"/>
      <c r="K104" s="71"/>
      <c r="L104" s="74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</row>
    <row r="105" spans="1:54">
      <c r="A105" s="71"/>
      <c r="B105" s="71"/>
      <c r="C105" s="74"/>
      <c r="D105" s="71"/>
      <c r="E105" s="74"/>
      <c r="F105" s="71"/>
      <c r="G105" s="74"/>
      <c r="H105" s="71"/>
      <c r="I105" s="71"/>
      <c r="J105" s="71"/>
      <c r="K105" s="71"/>
      <c r="L105" s="74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</row>
    <row r="106" spans="1:54">
      <c r="A106" s="71"/>
      <c r="B106" s="71"/>
      <c r="C106" s="74"/>
      <c r="D106" s="71"/>
      <c r="E106" s="74"/>
      <c r="F106" s="71"/>
      <c r="G106" s="74"/>
      <c r="H106" s="71"/>
      <c r="I106" s="71"/>
      <c r="J106" s="71"/>
      <c r="K106" s="71"/>
      <c r="L106" s="74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</row>
    <row r="107" spans="1:54">
      <c r="A107" s="71"/>
      <c r="B107" s="71"/>
      <c r="C107" s="74"/>
      <c r="D107" s="71"/>
      <c r="E107" s="74"/>
      <c r="F107" s="71"/>
      <c r="G107" s="74"/>
      <c r="H107" s="71"/>
      <c r="I107" s="71"/>
      <c r="J107" s="71"/>
      <c r="K107" s="71"/>
      <c r="L107" s="74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</row>
    <row r="108" spans="1:54">
      <c r="A108" s="71"/>
      <c r="B108" s="71"/>
      <c r="C108" s="74"/>
      <c r="D108" s="71"/>
      <c r="E108" s="74"/>
      <c r="F108" s="71"/>
      <c r="G108" s="74"/>
      <c r="H108" s="71"/>
      <c r="I108" s="71"/>
      <c r="J108" s="71"/>
      <c r="K108" s="71"/>
      <c r="L108" s="74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</row>
    <row r="109" spans="1:54">
      <c r="A109" s="71"/>
      <c r="B109" s="71"/>
      <c r="C109" s="74"/>
      <c r="D109" s="71"/>
      <c r="E109" s="74"/>
      <c r="F109" s="71"/>
      <c r="G109" s="74"/>
      <c r="H109" s="71"/>
      <c r="I109" s="71"/>
      <c r="J109" s="71"/>
      <c r="K109" s="71"/>
      <c r="L109" s="74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</row>
    <row r="110" spans="1:54">
      <c r="A110" s="71"/>
      <c r="B110" s="71"/>
      <c r="C110" s="74"/>
      <c r="D110" s="71"/>
      <c r="E110" s="74"/>
      <c r="F110" s="71"/>
      <c r="G110" s="74"/>
      <c r="H110" s="71"/>
      <c r="I110" s="71"/>
      <c r="J110" s="71"/>
      <c r="K110" s="71"/>
      <c r="L110" s="74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</row>
    <row r="111" spans="1:54">
      <c r="A111" s="71"/>
      <c r="B111" s="71"/>
      <c r="C111" s="74"/>
      <c r="D111" s="71"/>
      <c r="E111" s="74"/>
      <c r="F111" s="71"/>
      <c r="G111" s="74"/>
      <c r="H111" s="71"/>
      <c r="I111" s="71"/>
      <c r="J111" s="71"/>
      <c r="K111" s="71"/>
      <c r="L111" s="74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</row>
    <row r="112" spans="1:54">
      <c r="A112" s="71"/>
      <c r="B112" s="71"/>
      <c r="C112" s="74"/>
      <c r="D112" s="71"/>
      <c r="E112" s="74"/>
      <c r="F112" s="71"/>
      <c r="G112" s="74"/>
      <c r="H112" s="71"/>
      <c r="I112" s="71"/>
      <c r="J112" s="71"/>
      <c r="K112" s="71"/>
      <c r="L112" s="74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</row>
    <row r="113" spans="1:54">
      <c r="A113" s="71"/>
      <c r="B113" s="71"/>
      <c r="C113" s="74"/>
      <c r="D113" s="71"/>
      <c r="E113" s="74"/>
      <c r="F113" s="71"/>
      <c r="G113" s="74"/>
      <c r="H113" s="71"/>
      <c r="I113" s="71"/>
      <c r="J113" s="71"/>
      <c r="K113" s="71"/>
      <c r="L113" s="74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</row>
    <row r="114" spans="1:54">
      <c r="A114" s="71"/>
      <c r="B114" s="71"/>
      <c r="C114" s="74"/>
      <c r="D114" s="71"/>
      <c r="E114" s="74"/>
      <c r="F114" s="71"/>
      <c r="G114" s="74"/>
      <c r="H114" s="71"/>
      <c r="I114" s="71"/>
      <c r="J114" s="71"/>
      <c r="K114" s="71"/>
      <c r="L114" s="74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</row>
    <row r="115" spans="1:54">
      <c r="A115" s="71"/>
      <c r="B115" s="71"/>
      <c r="C115" s="74"/>
      <c r="D115" s="71"/>
      <c r="E115" s="74"/>
      <c r="F115" s="71"/>
      <c r="G115" s="74"/>
      <c r="H115" s="71"/>
      <c r="I115" s="71"/>
      <c r="J115" s="71"/>
      <c r="K115" s="71"/>
      <c r="L115" s="74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</row>
    <row r="116" spans="1:54">
      <c r="A116" s="71"/>
      <c r="B116" s="71"/>
      <c r="C116" s="74"/>
      <c r="D116" s="71"/>
      <c r="E116" s="74"/>
      <c r="F116" s="71"/>
      <c r="G116" s="74"/>
      <c r="H116" s="71"/>
      <c r="I116" s="71"/>
      <c r="J116" s="71"/>
      <c r="K116" s="71"/>
      <c r="L116" s="74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</row>
    <row r="117" spans="1:54">
      <c r="A117" s="71"/>
      <c r="B117" s="71"/>
      <c r="C117" s="74"/>
      <c r="D117" s="71"/>
      <c r="E117" s="74"/>
      <c r="F117" s="71"/>
      <c r="G117" s="74"/>
      <c r="H117" s="71"/>
      <c r="I117" s="71"/>
      <c r="J117" s="71"/>
      <c r="K117" s="71"/>
      <c r="L117" s="74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</row>
    <row r="118" spans="1:54">
      <c r="A118" s="71"/>
      <c r="B118" s="71"/>
      <c r="C118" s="74"/>
      <c r="D118" s="71"/>
      <c r="E118" s="74"/>
      <c r="F118" s="71"/>
      <c r="G118" s="74"/>
      <c r="H118" s="71"/>
      <c r="I118" s="71"/>
      <c r="J118" s="71"/>
      <c r="K118" s="71"/>
      <c r="L118" s="74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</row>
    <row r="119" spans="1:54">
      <c r="A119" s="71"/>
      <c r="B119" s="71"/>
      <c r="C119" s="74"/>
      <c r="D119" s="71"/>
      <c r="E119" s="74"/>
      <c r="F119" s="71"/>
      <c r="G119" s="74"/>
      <c r="H119" s="71"/>
      <c r="I119" s="71"/>
      <c r="J119" s="71"/>
      <c r="K119" s="71"/>
      <c r="L119" s="74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</row>
    <row r="120" spans="1:54">
      <c r="A120" s="71"/>
      <c r="B120" s="71"/>
      <c r="C120" s="74"/>
      <c r="D120" s="71"/>
      <c r="E120" s="74"/>
      <c r="F120" s="71"/>
      <c r="G120" s="74"/>
      <c r="H120" s="71"/>
      <c r="I120" s="71"/>
      <c r="J120" s="71"/>
      <c r="K120" s="71"/>
      <c r="L120" s="74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</row>
    <row r="121" spans="1:54">
      <c r="A121" s="71"/>
      <c r="B121" s="71"/>
      <c r="C121" s="74"/>
      <c r="D121" s="71"/>
      <c r="E121" s="74"/>
      <c r="F121" s="71"/>
      <c r="G121" s="74"/>
      <c r="H121" s="71"/>
      <c r="I121" s="71"/>
      <c r="J121" s="71"/>
      <c r="K121" s="71"/>
      <c r="L121" s="74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</row>
    <row r="122" spans="1:54">
      <c r="A122" s="71"/>
      <c r="B122" s="71"/>
      <c r="C122" s="74"/>
      <c r="D122" s="71"/>
      <c r="E122" s="74"/>
      <c r="F122" s="71"/>
      <c r="G122" s="74"/>
      <c r="H122" s="71"/>
      <c r="I122" s="71"/>
      <c r="J122" s="71"/>
      <c r="K122" s="71"/>
      <c r="L122" s="74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</row>
    <row r="123" spans="1:54">
      <c r="A123" s="71"/>
      <c r="B123" s="71"/>
      <c r="C123" s="74"/>
      <c r="D123" s="71"/>
      <c r="E123" s="74"/>
      <c r="F123" s="71"/>
      <c r="G123" s="74"/>
      <c r="H123" s="71"/>
      <c r="I123" s="71"/>
      <c r="J123" s="71"/>
      <c r="K123" s="71"/>
      <c r="L123" s="74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</row>
    <row r="124" spans="1:54">
      <c r="A124" s="71"/>
      <c r="B124" s="71"/>
      <c r="C124" s="74"/>
      <c r="D124" s="71"/>
      <c r="E124" s="74"/>
      <c r="F124" s="71"/>
      <c r="G124" s="74"/>
      <c r="H124" s="71"/>
      <c r="I124" s="71"/>
      <c r="J124" s="71"/>
      <c r="K124" s="71"/>
      <c r="L124" s="74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</row>
    <row r="125" spans="1:54">
      <c r="A125" s="71"/>
      <c r="B125" s="71"/>
      <c r="C125" s="74"/>
      <c r="D125" s="71"/>
      <c r="E125" s="74"/>
      <c r="F125" s="71"/>
      <c r="G125" s="74"/>
      <c r="H125" s="71"/>
      <c r="I125" s="71"/>
      <c r="J125" s="71"/>
      <c r="K125" s="71"/>
      <c r="L125" s="74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</row>
    <row r="126" spans="1:54">
      <c r="A126" s="71"/>
      <c r="B126" s="71"/>
      <c r="C126" s="74"/>
      <c r="D126" s="71"/>
      <c r="E126" s="74"/>
      <c r="F126" s="71"/>
      <c r="G126" s="74"/>
      <c r="H126" s="71"/>
      <c r="I126" s="71"/>
      <c r="J126" s="71"/>
      <c r="K126" s="71"/>
      <c r="L126" s="74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</row>
    <row r="127" spans="1:54">
      <c r="A127" s="71"/>
      <c r="B127" s="71"/>
      <c r="C127" s="74"/>
      <c r="D127" s="71"/>
      <c r="E127" s="74"/>
      <c r="F127" s="71"/>
      <c r="G127" s="74"/>
      <c r="H127" s="71"/>
      <c r="I127" s="71"/>
      <c r="J127" s="71"/>
      <c r="K127" s="71"/>
      <c r="L127" s="74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</row>
    <row r="128" spans="1:54">
      <c r="A128" s="71"/>
      <c r="B128" s="71"/>
      <c r="C128" s="74"/>
      <c r="D128" s="71"/>
      <c r="E128" s="74"/>
      <c r="F128" s="71"/>
      <c r="G128" s="74"/>
      <c r="H128" s="71"/>
      <c r="I128" s="71"/>
      <c r="J128" s="71"/>
      <c r="K128" s="71"/>
      <c r="L128" s="74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</row>
    <row r="129" spans="1:54">
      <c r="A129" s="71"/>
      <c r="B129" s="71"/>
      <c r="C129" s="74"/>
      <c r="D129" s="71"/>
      <c r="E129" s="74"/>
      <c r="F129" s="71"/>
      <c r="G129" s="74"/>
      <c r="H129" s="71"/>
      <c r="I129" s="71"/>
      <c r="J129" s="71"/>
      <c r="K129" s="71"/>
      <c r="L129" s="74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</row>
    <row r="130" spans="1:54">
      <c r="A130" s="71"/>
      <c r="B130" s="71"/>
      <c r="C130" s="74"/>
      <c r="D130" s="71"/>
      <c r="E130" s="74"/>
      <c r="F130" s="71"/>
      <c r="G130" s="74"/>
      <c r="H130" s="71"/>
      <c r="I130" s="71"/>
      <c r="J130" s="71"/>
      <c r="K130" s="71"/>
      <c r="L130" s="74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</row>
    <row r="131" spans="1:54">
      <c r="A131" s="71"/>
      <c r="B131" s="71"/>
      <c r="C131" s="74"/>
      <c r="D131" s="71"/>
      <c r="E131" s="74"/>
      <c r="F131" s="71"/>
      <c r="G131" s="74"/>
      <c r="H131" s="71"/>
      <c r="I131" s="71"/>
      <c r="J131" s="71"/>
      <c r="K131" s="71"/>
      <c r="L131" s="74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</row>
    <row r="132" spans="1:54">
      <c r="A132" s="71"/>
      <c r="B132" s="71"/>
      <c r="C132" s="74"/>
      <c r="D132" s="71"/>
      <c r="E132" s="74"/>
      <c r="F132" s="71"/>
      <c r="G132" s="74"/>
      <c r="H132" s="71"/>
      <c r="I132" s="71"/>
      <c r="J132" s="71"/>
      <c r="K132" s="71"/>
      <c r="L132" s="74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</row>
    <row r="133" spans="1:54">
      <c r="A133" s="71"/>
      <c r="B133" s="71"/>
      <c r="C133" s="74"/>
      <c r="D133" s="71"/>
      <c r="E133" s="74"/>
      <c r="F133" s="71"/>
      <c r="G133" s="74"/>
      <c r="H133" s="71"/>
      <c r="I133" s="71"/>
      <c r="J133" s="71"/>
      <c r="K133" s="71"/>
      <c r="L133" s="74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</row>
    <row r="134" spans="1:54">
      <c r="A134" s="71"/>
      <c r="B134" s="71"/>
      <c r="C134" s="74"/>
      <c r="D134" s="71"/>
      <c r="E134" s="74"/>
      <c r="F134" s="71"/>
      <c r="G134" s="74"/>
      <c r="H134" s="71"/>
      <c r="I134" s="71"/>
      <c r="J134" s="71"/>
      <c r="K134" s="71"/>
      <c r="L134" s="74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</row>
    <row r="135" spans="1:54">
      <c r="A135" s="71"/>
      <c r="B135" s="71"/>
      <c r="C135" s="74"/>
      <c r="D135" s="71"/>
      <c r="E135" s="74"/>
      <c r="F135" s="71"/>
      <c r="G135" s="74"/>
      <c r="H135" s="71"/>
      <c r="I135" s="71"/>
      <c r="J135" s="71"/>
      <c r="K135" s="71"/>
      <c r="L135" s="74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</row>
    <row r="136" spans="1:54">
      <c r="A136" s="71"/>
      <c r="B136" s="71"/>
      <c r="C136" s="74"/>
      <c r="D136" s="71"/>
      <c r="E136" s="74"/>
      <c r="F136" s="71"/>
      <c r="G136" s="74"/>
      <c r="H136" s="71"/>
      <c r="I136" s="71"/>
      <c r="J136" s="71"/>
      <c r="K136" s="71"/>
      <c r="L136" s="74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</row>
    <row r="137" spans="1:54">
      <c r="A137" s="71"/>
      <c r="B137" s="71"/>
      <c r="C137" s="74"/>
      <c r="D137" s="71"/>
      <c r="E137" s="74"/>
      <c r="F137" s="71"/>
      <c r="G137" s="74"/>
      <c r="H137" s="71"/>
      <c r="I137" s="71"/>
      <c r="J137" s="71"/>
      <c r="K137" s="71"/>
      <c r="L137" s="74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</row>
    <row r="138" spans="1:54">
      <c r="A138" s="71"/>
      <c r="B138" s="71"/>
      <c r="C138" s="74"/>
      <c r="D138" s="71"/>
      <c r="E138" s="74"/>
      <c r="F138" s="71"/>
      <c r="G138" s="74"/>
      <c r="H138" s="71"/>
      <c r="I138" s="71"/>
      <c r="J138" s="71"/>
      <c r="K138" s="71"/>
      <c r="L138" s="74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</row>
    <row r="139" spans="1:54">
      <c r="A139" s="71"/>
      <c r="B139" s="71"/>
      <c r="C139" s="74"/>
      <c r="D139" s="71"/>
      <c r="E139" s="74"/>
      <c r="F139" s="71"/>
      <c r="G139" s="74"/>
      <c r="H139" s="71"/>
      <c r="I139" s="71"/>
      <c r="J139" s="71"/>
      <c r="K139" s="71"/>
      <c r="L139" s="74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</row>
    <row r="140" spans="1:54">
      <c r="A140" s="71"/>
      <c r="B140" s="71"/>
      <c r="C140" s="74"/>
      <c r="D140" s="71"/>
      <c r="E140" s="74"/>
      <c r="F140" s="71"/>
      <c r="G140" s="74"/>
      <c r="H140" s="71"/>
      <c r="I140" s="71"/>
      <c r="J140" s="71"/>
      <c r="K140" s="71"/>
      <c r="L140" s="74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</row>
    <row r="141" spans="1:54">
      <c r="A141" s="71"/>
      <c r="B141" s="71"/>
      <c r="C141" s="74"/>
      <c r="D141" s="71"/>
      <c r="E141" s="74"/>
      <c r="F141" s="71"/>
      <c r="G141" s="74"/>
      <c r="H141" s="71"/>
      <c r="I141" s="71"/>
      <c r="J141" s="71"/>
      <c r="K141" s="71"/>
      <c r="L141" s="74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</row>
    <row r="142" spans="1:54">
      <c r="A142" s="71"/>
      <c r="B142" s="71"/>
      <c r="C142" s="74"/>
      <c r="D142" s="71"/>
      <c r="E142" s="74"/>
      <c r="F142" s="71"/>
      <c r="G142" s="74"/>
      <c r="H142" s="71"/>
      <c r="I142" s="71"/>
      <c r="J142" s="71"/>
      <c r="K142" s="71"/>
      <c r="L142" s="74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</row>
    <row r="143" spans="1:54">
      <c r="A143" s="71"/>
      <c r="B143" s="71"/>
      <c r="C143" s="74"/>
      <c r="D143" s="71"/>
      <c r="E143" s="74"/>
      <c r="F143" s="71"/>
      <c r="G143" s="74"/>
      <c r="H143" s="71"/>
      <c r="I143" s="71"/>
      <c r="J143" s="71"/>
      <c r="K143" s="71"/>
      <c r="L143" s="74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</row>
    <row r="144" spans="1:54">
      <c r="A144" s="71"/>
      <c r="B144" s="71"/>
      <c r="C144" s="74"/>
      <c r="D144" s="71"/>
      <c r="E144" s="74"/>
      <c r="F144" s="71"/>
      <c r="G144" s="74"/>
      <c r="H144" s="71"/>
      <c r="I144" s="71"/>
      <c r="J144" s="71"/>
      <c r="K144" s="71"/>
      <c r="L144" s="74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</row>
    <row r="145" spans="1:54">
      <c r="A145" s="71"/>
      <c r="B145" s="71"/>
      <c r="C145" s="74"/>
      <c r="D145" s="71"/>
      <c r="E145" s="74"/>
      <c r="F145" s="71"/>
      <c r="G145" s="74"/>
      <c r="H145" s="71"/>
      <c r="I145" s="71"/>
      <c r="J145" s="71"/>
      <c r="K145" s="71"/>
      <c r="L145" s="74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</row>
    <row r="146" spans="1:54">
      <c r="A146" s="71"/>
      <c r="B146" s="71"/>
      <c r="C146" s="74"/>
      <c r="D146" s="71"/>
      <c r="E146" s="74"/>
      <c r="F146" s="71"/>
      <c r="G146" s="74"/>
      <c r="H146" s="71"/>
      <c r="I146" s="71"/>
      <c r="J146" s="71"/>
      <c r="K146" s="71"/>
      <c r="L146" s="74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</row>
    <row r="147" spans="1:54">
      <c r="A147" s="71"/>
      <c r="B147" s="71"/>
      <c r="C147" s="74"/>
      <c r="D147" s="71"/>
      <c r="E147" s="74"/>
      <c r="F147" s="71"/>
      <c r="G147" s="74"/>
      <c r="H147" s="71"/>
      <c r="I147" s="71"/>
      <c r="J147" s="71"/>
      <c r="K147" s="71"/>
      <c r="L147" s="74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</row>
    <row r="148" spans="1:54">
      <c r="A148" s="71"/>
      <c r="B148" s="71"/>
      <c r="C148" s="74"/>
      <c r="D148" s="71"/>
      <c r="E148" s="74"/>
      <c r="F148" s="71"/>
      <c r="G148" s="74"/>
      <c r="H148" s="71"/>
      <c r="I148" s="71"/>
      <c r="J148" s="71"/>
      <c r="K148" s="71"/>
      <c r="L148" s="74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</row>
    <row r="149" spans="1:54">
      <c r="A149" s="71"/>
      <c r="B149" s="71"/>
      <c r="C149" s="74"/>
      <c r="D149" s="71"/>
      <c r="E149" s="74"/>
      <c r="F149" s="71"/>
      <c r="G149" s="74"/>
      <c r="H149" s="71"/>
      <c r="I149" s="71"/>
      <c r="J149" s="71"/>
      <c r="K149" s="71"/>
      <c r="L149" s="74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</row>
    <row r="150" spans="1:54">
      <c r="A150" s="71"/>
      <c r="B150" s="71"/>
      <c r="C150" s="74"/>
      <c r="D150" s="71"/>
      <c r="E150" s="74"/>
      <c r="F150" s="71"/>
      <c r="G150" s="74"/>
      <c r="H150" s="71"/>
      <c r="I150" s="71"/>
      <c r="J150" s="71"/>
      <c r="K150" s="71"/>
      <c r="L150" s="74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</row>
    <row r="151" spans="1:54">
      <c r="A151" s="71"/>
      <c r="B151" s="71"/>
      <c r="C151" s="74"/>
      <c r="D151" s="71"/>
      <c r="E151" s="74"/>
      <c r="F151" s="71"/>
      <c r="G151" s="74"/>
      <c r="H151" s="71"/>
      <c r="I151" s="71"/>
      <c r="J151" s="71"/>
      <c r="K151" s="71"/>
      <c r="L151" s="74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</row>
    <row r="152" spans="1:54">
      <c r="A152" s="71"/>
      <c r="B152" s="71"/>
      <c r="C152" s="74"/>
      <c r="D152" s="71"/>
      <c r="E152" s="74"/>
      <c r="F152" s="71"/>
      <c r="G152" s="74"/>
      <c r="H152" s="71"/>
      <c r="I152" s="71"/>
      <c r="J152" s="71"/>
      <c r="K152" s="71"/>
      <c r="L152" s="74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</row>
    <row r="153" spans="1:54">
      <c r="A153" s="71"/>
      <c r="B153" s="71"/>
      <c r="C153" s="74"/>
      <c r="D153" s="71"/>
      <c r="E153" s="74"/>
      <c r="F153" s="71"/>
      <c r="G153" s="74"/>
      <c r="H153" s="71"/>
      <c r="I153" s="71"/>
      <c r="J153" s="71"/>
      <c r="K153" s="71"/>
      <c r="L153" s="74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</row>
    <row r="154" spans="1:54">
      <c r="A154" s="71"/>
      <c r="B154" s="71"/>
      <c r="C154" s="74"/>
      <c r="D154" s="71"/>
      <c r="E154" s="74"/>
      <c r="F154" s="71"/>
      <c r="G154" s="74"/>
      <c r="H154" s="71"/>
      <c r="I154" s="71"/>
      <c r="J154" s="71"/>
      <c r="K154" s="71"/>
      <c r="L154" s="74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</row>
    <row r="155" spans="1:54">
      <c r="A155" s="71"/>
      <c r="B155" s="71"/>
      <c r="C155" s="74"/>
      <c r="D155" s="71"/>
      <c r="E155" s="74"/>
      <c r="F155" s="71"/>
      <c r="G155" s="74"/>
      <c r="H155" s="71"/>
      <c r="I155" s="71"/>
      <c r="J155" s="71"/>
      <c r="K155" s="71"/>
      <c r="L155" s="74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</row>
    <row r="156" spans="1:54">
      <c r="A156" s="71"/>
      <c r="B156" s="71"/>
      <c r="C156" s="74"/>
      <c r="D156" s="71"/>
      <c r="E156" s="74"/>
      <c r="F156" s="71"/>
      <c r="G156" s="74"/>
      <c r="H156" s="71"/>
      <c r="I156" s="71"/>
      <c r="J156" s="71"/>
      <c r="K156" s="71"/>
      <c r="L156" s="74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</row>
    <row r="157" spans="1:54">
      <c r="A157" s="71"/>
      <c r="B157" s="71"/>
      <c r="C157" s="74"/>
      <c r="D157" s="71"/>
      <c r="E157" s="74"/>
      <c r="F157" s="71"/>
      <c r="G157" s="74"/>
      <c r="H157" s="71"/>
      <c r="I157" s="71"/>
      <c r="J157" s="71"/>
      <c r="K157" s="71"/>
      <c r="L157" s="74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</row>
    <row r="158" spans="1:54">
      <c r="A158" s="71"/>
      <c r="B158" s="71"/>
      <c r="C158" s="74"/>
      <c r="D158" s="71"/>
      <c r="E158" s="74"/>
      <c r="F158" s="71"/>
      <c r="G158" s="74"/>
      <c r="H158" s="71"/>
      <c r="I158" s="71"/>
      <c r="J158" s="71"/>
      <c r="K158" s="71"/>
      <c r="L158" s="74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</row>
    <row r="159" spans="1:54">
      <c r="A159" s="71"/>
      <c r="B159" s="71"/>
      <c r="C159" s="74"/>
      <c r="D159" s="71"/>
      <c r="E159" s="74"/>
      <c r="F159" s="71"/>
      <c r="G159" s="74"/>
      <c r="H159" s="71"/>
      <c r="I159" s="71"/>
      <c r="J159" s="71"/>
      <c r="K159" s="71"/>
      <c r="L159" s="74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</row>
    <row r="160" spans="1:54">
      <c r="A160" s="71"/>
      <c r="B160" s="71"/>
      <c r="C160" s="74"/>
      <c r="D160" s="71"/>
      <c r="E160" s="74"/>
      <c r="F160" s="71"/>
      <c r="G160" s="74"/>
      <c r="H160" s="71"/>
      <c r="I160" s="71"/>
      <c r="J160" s="71"/>
      <c r="K160" s="71"/>
      <c r="L160" s="74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</row>
    <row r="161" spans="1:54">
      <c r="A161" s="71"/>
      <c r="B161" s="71"/>
      <c r="C161" s="74"/>
      <c r="D161" s="71"/>
      <c r="E161" s="74"/>
      <c r="F161" s="71"/>
      <c r="G161" s="74"/>
      <c r="H161" s="71"/>
      <c r="I161" s="71"/>
      <c r="J161" s="71"/>
      <c r="K161" s="71"/>
      <c r="L161" s="74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</row>
    <row r="162" spans="1:54">
      <c r="A162" s="71"/>
      <c r="B162" s="71"/>
      <c r="C162" s="74"/>
      <c r="D162" s="71"/>
      <c r="E162" s="74"/>
      <c r="F162" s="71"/>
      <c r="G162" s="74"/>
      <c r="H162" s="71"/>
      <c r="I162" s="71"/>
      <c r="J162" s="71"/>
      <c r="K162" s="71"/>
      <c r="L162" s="74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</row>
    <row r="163" spans="1:54">
      <c r="A163" s="71"/>
      <c r="B163" s="71"/>
      <c r="C163" s="74"/>
      <c r="D163" s="71"/>
      <c r="E163" s="74"/>
      <c r="F163" s="71"/>
      <c r="G163" s="74"/>
      <c r="H163" s="71"/>
      <c r="I163" s="71"/>
      <c r="J163" s="71"/>
      <c r="K163" s="71"/>
      <c r="L163" s="74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</row>
    <row r="164" spans="1:54">
      <c r="A164" s="71"/>
      <c r="B164" s="71"/>
      <c r="C164" s="74"/>
      <c r="D164" s="71"/>
      <c r="E164" s="74"/>
      <c r="F164" s="71"/>
      <c r="G164" s="74"/>
      <c r="H164" s="71"/>
      <c r="I164" s="71"/>
      <c r="J164" s="71"/>
      <c r="K164" s="71"/>
      <c r="L164" s="74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</row>
    <row r="165" spans="1:54">
      <c r="A165" s="71"/>
      <c r="B165" s="71"/>
      <c r="C165" s="74"/>
      <c r="D165" s="71"/>
      <c r="E165" s="74"/>
      <c r="F165" s="71"/>
      <c r="G165" s="74"/>
      <c r="H165" s="71"/>
      <c r="I165" s="71"/>
      <c r="J165" s="71"/>
      <c r="K165" s="71"/>
      <c r="L165" s="74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</row>
    <row r="166" spans="1:54">
      <c r="A166" s="71"/>
      <c r="B166" s="71"/>
      <c r="C166" s="74"/>
      <c r="D166" s="71"/>
      <c r="E166" s="74"/>
      <c r="F166" s="71"/>
      <c r="G166" s="74"/>
      <c r="H166" s="71"/>
      <c r="I166" s="71"/>
      <c r="J166" s="71"/>
      <c r="K166" s="71"/>
      <c r="L166" s="74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</row>
    <row r="167" spans="1:54">
      <c r="A167" s="71"/>
      <c r="B167" s="71"/>
      <c r="C167" s="74"/>
      <c r="D167" s="71"/>
      <c r="E167" s="74"/>
      <c r="F167" s="71"/>
      <c r="G167" s="74"/>
      <c r="H167" s="71"/>
      <c r="I167" s="71"/>
      <c r="J167" s="71"/>
      <c r="K167" s="71"/>
      <c r="L167" s="74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</row>
    <row r="168" spans="1:54">
      <c r="A168" s="71"/>
      <c r="B168" s="71"/>
      <c r="C168" s="74"/>
      <c r="D168" s="71"/>
      <c r="E168" s="74"/>
      <c r="F168" s="71"/>
      <c r="G168" s="74"/>
      <c r="H168" s="71"/>
      <c r="I168" s="71"/>
      <c r="J168" s="71"/>
      <c r="K168" s="71"/>
      <c r="L168" s="74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</row>
    <row r="169" spans="1:54">
      <c r="A169" s="71"/>
      <c r="B169" s="71"/>
      <c r="C169" s="74"/>
      <c r="D169" s="71"/>
      <c r="E169" s="74"/>
      <c r="F169" s="71"/>
      <c r="G169" s="74"/>
      <c r="H169" s="71"/>
      <c r="I169" s="71"/>
      <c r="J169" s="71"/>
      <c r="K169" s="71"/>
      <c r="L169" s="74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</row>
    <row r="170" spans="1:54">
      <c r="A170" s="71"/>
      <c r="B170" s="71"/>
      <c r="C170" s="74"/>
      <c r="D170" s="71"/>
      <c r="E170" s="74"/>
      <c r="F170" s="71"/>
      <c r="G170" s="74"/>
      <c r="H170" s="71"/>
      <c r="I170" s="71"/>
      <c r="J170" s="71"/>
      <c r="K170" s="71"/>
      <c r="L170" s="74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</row>
    <row r="171" spans="1:54">
      <c r="A171" s="71"/>
      <c r="B171" s="71"/>
      <c r="C171" s="74"/>
      <c r="D171" s="71"/>
      <c r="E171" s="74"/>
      <c r="F171" s="71"/>
      <c r="G171" s="74"/>
      <c r="H171" s="71"/>
      <c r="I171" s="71"/>
      <c r="J171" s="71"/>
      <c r="K171" s="71"/>
      <c r="L171" s="74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</row>
    <row r="172" spans="1:54">
      <c r="A172" s="71"/>
      <c r="B172" s="71"/>
      <c r="C172" s="74"/>
      <c r="D172" s="71"/>
      <c r="E172" s="74"/>
      <c r="F172" s="71"/>
      <c r="G172" s="74"/>
      <c r="H172" s="71"/>
      <c r="I172" s="71"/>
      <c r="J172" s="71"/>
      <c r="K172" s="71"/>
      <c r="L172" s="74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</row>
    <row r="173" spans="1:54">
      <c r="A173" s="71"/>
      <c r="B173" s="71"/>
      <c r="C173" s="74"/>
      <c r="D173" s="71"/>
      <c r="E173" s="74"/>
      <c r="F173" s="71"/>
      <c r="G173" s="74"/>
      <c r="H173" s="71"/>
      <c r="I173" s="71"/>
      <c r="J173" s="71"/>
      <c r="K173" s="71"/>
      <c r="L173" s="74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</row>
    <row r="174" spans="1:54">
      <c r="A174" s="71"/>
      <c r="B174" s="71"/>
      <c r="C174" s="74"/>
      <c r="D174" s="71"/>
      <c r="E174" s="74"/>
      <c r="F174" s="71"/>
      <c r="G174" s="74"/>
      <c r="H174" s="71"/>
      <c r="I174" s="71"/>
      <c r="J174" s="71"/>
      <c r="K174" s="71"/>
      <c r="L174" s="74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</row>
    <row r="175" spans="1:54">
      <c r="A175" s="71"/>
      <c r="B175" s="71"/>
      <c r="C175" s="74"/>
      <c r="D175" s="71"/>
      <c r="E175" s="74"/>
      <c r="F175" s="71"/>
      <c r="G175" s="74"/>
      <c r="H175" s="71"/>
      <c r="I175" s="71"/>
      <c r="J175" s="71"/>
      <c r="K175" s="71"/>
      <c r="L175" s="74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</row>
    <row r="176" spans="1:54">
      <c r="A176" s="71"/>
      <c r="B176" s="71"/>
      <c r="C176" s="74"/>
      <c r="D176" s="71"/>
      <c r="E176" s="74"/>
      <c r="F176" s="71"/>
      <c r="G176" s="74"/>
      <c r="H176" s="71"/>
      <c r="I176" s="71"/>
      <c r="J176" s="71"/>
      <c r="K176" s="71"/>
      <c r="L176" s="74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</row>
    <row r="177" spans="1:54">
      <c r="A177" s="71"/>
      <c r="B177" s="71"/>
      <c r="C177" s="74"/>
      <c r="D177" s="71"/>
      <c r="E177" s="74"/>
      <c r="F177" s="71"/>
      <c r="G177" s="74"/>
      <c r="H177" s="71"/>
      <c r="I177" s="71"/>
      <c r="J177" s="71"/>
      <c r="K177" s="71"/>
      <c r="L177" s="74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</row>
    <row r="178" spans="1:54">
      <c r="A178" s="71"/>
      <c r="B178" s="71"/>
      <c r="C178" s="74"/>
      <c r="D178" s="71"/>
      <c r="E178" s="74"/>
      <c r="F178" s="71"/>
      <c r="G178" s="74"/>
      <c r="H178" s="71"/>
      <c r="I178" s="71"/>
      <c r="J178" s="71"/>
      <c r="K178" s="71"/>
      <c r="L178" s="74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</row>
    <row r="179" spans="1:54">
      <c r="A179" s="71"/>
      <c r="B179" s="71"/>
      <c r="C179" s="74"/>
      <c r="D179" s="71"/>
      <c r="E179" s="74"/>
      <c r="F179" s="71"/>
      <c r="G179" s="74"/>
      <c r="H179" s="71"/>
      <c r="I179" s="71"/>
      <c r="J179" s="71"/>
      <c r="K179" s="71"/>
      <c r="L179" s="74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</row>
    <row r="180" spans="1:54">
      <c r="A180" s="71"/>
      <c r="B180" s="71"/>
      <c r="C180" s="74"/>
      <c r="D180" s="71"/>
      <c r="E180" s="74"/>
      <c r="F180" s="71"/>
      <c r="G180" s="74"/>
      <c r="H180" s="71"/>
      <c r="I180" s="71"/>
      <c r="J180" s="71"/>
      <c r="K180" s="71"/>
      <c r="L180" s="74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</row>
    <row r="181" spans="1:54">
      <c r="A181" s="71"/>
      <c r="B181" s="71"/>
      <c r="C181" s="74"/>
      <c r="D181" s="71"/>
      <c r="E181" s="74"/>
      <c r="F181" s="71"/>
      <c r="G181" s="74"/>
      <c r="H181" s="71"/>
      <c r="I181" s="71"/>
      <c r="J181" s="71"/>
      <c r="K181" s="71"/>
      <c r="L181" s="74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</row>
    <row r="182" spans="1:54">
      <c r="A182" s="71"/>
      <c r="B182" s="71"/>
      <c r="C182" s="74"/>
      <c r="D182" s="71"/>
      <c r="E182" s="74"/>
      <c r="F182" s="71"/>
      <c r="G182" s="74"/>
      <c r="H182" s="71"/>
      <c r="I182" s="71"/>
      <c r="J182" s="71"/>
      <c r="K182" s="71"/>
      <c r="L182" s="74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</row>
    <row r="183" spans="1:54">
      <c r="A183" s="71"/>
      <c r="B183" s="71"/>
      <c r="C183" s="74"/>
      <c r="D183" s="71"/>
      <c r="E183" s="74"/>
      <c r="F183" s="71"/>
      <c r="G183" s="74"/>
      <c r="H183" s="71"/>
      <c r="I183" s="71"/>
      <c r="J183" s="71"/>
      <c r="K183" s="71"/>
      <c r="L183" s="74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</row>
    <row r="184" spans="1:54">
      <c r="A184" s="71"/>
      <c r="B184" s="71"/>
      <c r="C184" s="74"/>
      <c r="D184" s="71"/>
      <c r="E184" s="74"/>
      <c r="F184" s="71"/>
      <c r="G184" s="74"/>
      <c r="H184" s="71"/>
      <c r="I184" s="71"/>
      <c r="J184" s="71"/>
      <c r="K184" s="71"/>
      <c r="L184" s="74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</row>
    <row r="185" spans="1:54">
      <c r="A185" s="71"/>
      <c r="B185" s="71"/>
      <c r="C185" s="74"/>
      <c r="D185" s="71"/>
      <c r="E185" s="74"/>
      <c r="F185" s="71"/>
      <c r="G185" s="74"/>
      <c r="H185" s="71"/>
      <c r="I185" s="71"/>
      <c r="J185" s="71"/>
      <c r="K185" s="71"/>
      <c r="L185" s="74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</row>
    <row r="186" spans="1:54">
      <c r="A186" s="71"/>
      <c r="B186" s="71"/>
      <c r="C186" s="74"/>
      <c r="D186" s="71"/>
      <c r="E186" s="74"/>
      <c r="F186" s="71"/>
      <c r="G186" s="74"/>
      <c r="H186" s="71"/>
      <c r="I186" s="71"/>
      <c r="J186" s="71"/>
      <c r="K186" s="71"/>
      <c r="L186" s="74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</row>
    <row r="187" spans="1:54">
      <c r="A187" s="71"/>
      <c r="B187" s="71"/>
      <c r="C187" s="74"/>
      <c r="D187" s="71"/>
      <c r="E187" s="74"/>
      <c r="F187" s="71"/>
      <c r="G187" s="74"/>
      <c r="H187" s="71"/>
      <c r="I187" s="71"/>
      <c r="J187" s="71"/>
      <c r="K187" s="71"/>
      <c r="L187" s="74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</row>
    <row r="188" spans="1:54">
      <c r="A188" s="71"/>
      <c r="B188" s="71"/>
      <c r="C188" s="74"/>
      <c r="D188" s="71"/>
      <c r="E188" s="74"/>
      <c r="F188" s="71"/>
      <c r="G188" s="74"/>
      <c r="H188" s="71"/>
      <c r="I188" s="71"/>
      <c r="J188" s="71"/>
      <c r="K188" s="71"/>
      <c r="L188" s="74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</row>
    <row r="189" spans="1:54">
      <c r="A189" s="71"/>
      <c r="B189" s="71"/>
      <c r="C189" s="74"/>
      <c r="D189" s="71"/>
      <c r="E189" s="74"/>
      <c r="F189" s="71"/>
      <c r="G189" s="74"/>
      <c r="H189" s="71"/>
      <c r="I189" s="71"/>
      <c r="J189" s="71"/>
      <c r="K189" s="71"/>
      <c r="L189" s="74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</row>
    <row r="190" spans="1:54">
      <c r="A190" s="71"/>
      <c r="B190" s="71"/>
      <c r="C190" s="74"/>
      <c r="D190" s="71"/>
      <c r="E190" s="74"/>
      <c r="F190" s="71"/>
      <c r="G190" s="74"/>
      <c r="H190" s="71"/>
      <c r="I190" s="71"/>
      <c r="J190" s="71"/>
      <c r="K190" s="71"/>
      <c r="L190" s="74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</row>
    <row r="191" spans="1:54">
      <c r="A191" s="71"/>
      <c r="B191" s="71"/>
      <c r="C191" s="74"/>
      <c r="D191" s="71"/>
      <c r="E191" s="74"/>
      <c r="F191" s="71"/>
      <c r="G191" s="74"/>
      <c r="H191" s="71"/>
      <c r="I191" s="71"/>
      <c r="J191" s="71"/>
      <c r="K191" s="71"/>
      <c r="L191" s="74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</row>
    <row r="192" spans="1:54">
      <c r="A192" s="71"/>
      <c r="B192" s="71"/>
      <c r="C192" s="74"/>
      <c r="D192" s="71"/>
      <c r="E192" s="74"/>
      <c r="F192" s="71"/>
      <c r="G192" s="74"/>
      <c r="H192" s="71"/>
      <c r="I192" s="71"/>
      <c r="J192" s="71"/>
      <c r="K192" s="71"/>
      <c r="L192" s="74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</row>
    <row r="193" spans="1:54">
      <c r="A193" s="71"/>
      <c r="B193" s="71"/>
      <c r="C193" s="74"/>
      <c r="D193" s="71"/>
      <c r="E193" s="74"/>
      <c r="F193" s="71"/>
      <c r="G193" s="74"/>
      <c r="H193" s="71"/>
      <c r="I193" s="71"/>
      <c r="J193" s="71"/>
      <c r="K193" s="71"/>
      <c r="L193" s="74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</row>
    <row r="194" spans="1:54">
      <c r="A194" s="71"/>
      <c r="B194" s="71"/>
      <c r="C194" s="74"/>
      <c r="D194" s="71"/>
      <c r="E194" s="74"/>
      <c r="F194" s="71"/>
      <c r="G194" s="74"/>
      <c r="H194" s="71"/>
      <c r="I194" s="71"/>
      <c r="J194" s="71"/>
      <c r="K194" s="71"/>
      <c r="L194" s="74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</row>
    <row r="195" spans="1:54">
      <c r="A195" s="71"/>
      <c r="B195" s="71"/>
      <c r="C195" s="74"/>
      <c r="D195" s="71"/>
      <c r="E195" s="74"/>
      <c r="F195" s="71"/>
      <c r="G195" s="74"/>
      <c r="H195" s="71"/>
      <c r="I195" s="71"/>
      <c r="J195" s="71"/>
      <c r="K195" s="71"/>
      <c r="L195" s="74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</row>
    <row r="196" spans="1:54">
      <c r="A196" s="71"/>
      <c r="B196" s="71"/>
      <c r="C196" s="74"/>
      <c r="D196" s="71"/>
      <c r="E196" s="74"/>
      <c r="F196" s="71"/>
      <c r="G196" s="74"/>
      <c r="H196" s="71"/>
      <c r="I196" s="71"/>
      <c r="J196" s="71"/>
      <c r="K196" s="71"/>
      <c r="L196" s="74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</row>
    <row r="197" spans="1:54">
      <c r="A197" s="71"/>
      <c r="B197" s="71"/>
      <c r="C197" s="74"/>
      <c r="D197" s="71"/>
      <c r="E197" s="74"/>
      <c r="F197" s="71"/>
      <c r="G197" s="74"/>
      <c r="H197" s="71"/>
      <c r="I197" s="71"/>
      <c r="J197" s="71"/>
      <c r="K197" s="71"/>
      <c r="L197" s="74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</row>
    <row r="198" spans="1:54">
      <c r="A198" s="71"/>
      <c r="B198" s="71"/>
      <c r="C198" s="74"/>
      <c r="D198" s="71"/>
      <c r="E198" s="74"/>
      <c r="F198" s="71"/>
      <c r="G198" s="74"/>
      <c r="H198" s="71"/>
      <c r="I198" s="71"/>
      <c r="J198" s="71"/>
      <c r="K198" s="71"/>
      <c r="L198" s="74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</row>
    <row r="199" spans="1:54">
      <c r="A199" s="71"/>
      <c r="B199" s="71"/>
      <c r="C199" s="74"/>
      <c r="D199" s="71"/>
      <c r="E199" s="74"/>
      <c r="F199" s="71"/>
      <c r="G199" s="74"/>
      <c r="H199" s="71"/>
      <c r="I199" s="71"/>
      <c r="J199" s="71"/>
      <c r="K199" s="71"/>
      <c r="L199" s="74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</row>
    <row r="200" spans="1:54">
      <c r="A200" s="71"/>
      <c r="B200" s="71"/>
      <c r="C200" s="74"/>
      <c r="D200" s="71"/>
      <c r="E200" s="74"/>
      <c r="F200" s="71"/>
      <c r="G200" s="74"/>
      <c r="H200" s="71"/>
      <c r="I200" s="71"/>
      <c r="J200" s="71"/>
      <c r="K200" s="71"/>
      <c r="L200" s="74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</row>
    <row r="201" spans="1:54">
      <c r="A201" s="71"/>
      <c r="B201" s="71"/>
      <c r="C201" s="74"/>
      <c r="D201" s="71"/>
      <c r="E201" s="74"/>
      <c r="F201" s="71"/>
      <c r="G201" s="74"/>
      <c r="H201" s="71"/>
      <c r="I201" s="71"/>
      <c r="J201" s="71"/>
      <c r="K201" s="71"/>
      <c r="L201" s="74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</row>
    <row r="202" spans="1:54">
      <c r="A202" s="71"/>
      <c r="B202" s="71"/>
      <c r="C202" s="74"/>
      <c r="D202" s="71"/>
      <c r="E202" s="74"/>
      <c r="F202" s="71"/>
      <c r="G202" s="74"/>
      <c r="H202" s="71"/>
      <c r="I202" s="71"/>
      <c r="J202" s="71"/>
      <c r="K202" s="71"/>
      <c r="L202" s="74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</row>
    <row r="203" spans="1:54">
      <c r="A203" s="71"/>
      <c r="B203" s="71"/>
      <c r="C203" s="74"/>
      <c r="D203" s="71"/>
      <c r="E203" s="74"/>
      <c r="F203" s="71"/>
      <c r="G203" s="74"/>
      <c r="H203" s="71"/>
      <c r="I203" s="71"/>
      <c r="J203" s="71"/>
      <c r="K203" s="71"/>
      <c r="L203" s="74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</row>
    <row r="204" spans="1:54">
      <c r="A204" s="71"/>
      <c r="B204" s="71"/>
      <c r="C204" s="74"/>
      <c r="D204" s="71"/>
      <c r="E204" s="74"/>
      <c r="F204" s="71"/>
      <c r="G204" s="74"/>
      <c r="H204" s="71"/>
      <c r="I204" s="71"/>
      <c r="J204" s="71"/>
      <c r="K204" s="71"/>
      <c r="L204" s="74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</row>
    <row r="205" spans="1:54">
      <c r="A205" s="71"/>
      <c r="B205" s="71"/>
      <c r="C205" s="74"/>
      <c r="D205" s="71"/>
      <c r="E205" s="74"/>
      <c r="F205" s="71"/>
      <c r="G205" s="74"/>
      <c r="H205" s="71"/>
      <c r="I205" s="71"/>
      <c r="J205" s="71"/>
      <c r="K205" s="71"/>
      <c r="L205" s="74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</row>
    <row r="206" spans="1:54">
      <c r="A206" s="71"/>
      <c r="B206" s="71"/>
      <c r="C206" s="74"/>
      <c r="D206" s="71"/>
      <c r="E206" s="74"/>
      <c r="F206" s="71"/>
      <c r="G206" s="74"/>
      <c r="H206" s="71"/>
      <c r="I206" s="71"/>
      <c r="J206" s="71"/>
      <c r="K206" s="71"/>
      <c r="L206" s="74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</row>
    <row r="207" spans="1:54">
      <c r="A207" s="71"/>
      <c r="B207" s="71"/>
      <c r="C207" s="74"/>
      <c r="D207" s="71"/>
      <c r="E207" s="74"/>
      <c r="F207" s="71"/>
      <c r="G207" s="74"/>
      <c r="H207" s="71"/>
      <c r="I207" s="71"/>
      <c r="J207" s="71"/>
      <c r="K207" s="71"/>
      <c r="L207" s="74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</row>
    <row r="208" spans="1:54">
      <c r="A208" s="71"/>
      <c r="B208" s="71"/>
      <c r="C208" s="74"/>
      <c r="D208" s="71"/>
      <c r="E208" s="74"/>
      <c r="F208" s="71"/>
      <c r="G208" s="74"/>
      <c r="H208" s="71"/>
      <c r="I208" s="71"/>
      <c r="J208" s="71"/>
      <c r="K208" s="71"/>
      <c r="L208" s="74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</row>
    <row r="209" spans="1:54">
      <c r="A209" s="71"/>
      <c r="B209" s="71"/>
      <c r="C209" s="74"/>
      <c r="D209" s="71"/>
      <c r="E209" s="74"/>
      <c r="F209" s="71"/>
      <c r="G209" s="74"/>
      <c r="H209" s="71"/>
      <c r="I209" s="71"/>
      <c r="J209" s="71"/>
      <c r="K209" s="71"/>
      <c r="L209" s="74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</row>
    <row r="210" spans="1:54">
      <c r="A210" s="71"/>
      <c r="B210" s="71"/>
      <c r="C210" s="74"/>
      <c r="D210" s="71"/>
      <c r="E210" s="74"/>
      <c r="F210" s="71"/>
      <c r="G210" s="74"/>
      <c r="H210" s="71"/>
      <c r="I210" s="71"/>
      <c r="J210" s="71"/>
      <c r="K210" s="71"/>
      <c r="L210" s="74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</row>
    <row r="211" spans="1:54">
      <c r="A211" s="71"/>
      <c r="B211" s="71"/>
      <c r="C211" s="74"/>
      <c r="D211" s="71"/>
      <c r="E211" s="74"/>
      <c r="F211" s="71"/>
      <c r="G211" s="74"/>
      <c r="H211" s="71"/>
      <c r="I211" s="71"/>
      <c r="J211" s="71"/>
      <c r="K211" s="71"/>
      <c r="L211" s="74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</row>
    <row r="212" spans="1:54">
      <c r="A212" s="71"/>
      <c r="B212" s="71"/>
      <c r="C212" s="74"/>
      <c r="D212" s="71"/>
      <c r="E212" s="74"/>
      <c r="F212" s="71"/>
      <c r="G212" s="74"/>
      <c r="H212" s="71"/>
      <c r="I212" s="71"/>
      <c r="J212" s="71"/>
      <c r="K212" s="71"/>
      <c r="L212" s="74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</row>
    <row r="213" spans="1:54">
      <c r="A213" s="71"/>
      <c r="B213" s="71"/>
      <c r="C213" s="74"/>
      <c r="D213" s="71"/>
      <c r="E213" s="74"/>
      <c r="F213" s="71"/>
      <c r="G213" s="74"/>
      <c r="H213" s="71"/>
      <c r="I213" s="71"/>
      <c r="J213" s="71"/>
      <c r="K213" s="71"/>
      <c r="L213" s="74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</row>
    <row r="214" spans="1:54">
      <c r="A214" s="71"/>
      <c r="B214" s="71"/>
      <c r="C214" s="74"/>
      <c r="D214" s="71"/>
      <c r="E214" s="74"/>
      <c r="F214" s="71"/>
      <c r="G214" s="74"/>
      <c r="H214" s="71"/>
      <c r="I214" s="71"/>
      <c r="J214" s="71"/>
      <c r="K214" s="71"/>
      <c r="L214" s="74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</row>
    <row r="215" spans="1:54">
      <c r="A215" s="71"/>
      <c r="B215" s="71"/>
      <c r="C215" s="74"/>
      <c r="D215" s="71"/>
      <c r="E215" s="74"/>
      <c r="F215" s="71"/>
      <c r="G215" s="74"/>
      <c r="H215" s="71"/>
      <c r="I215" s="71"/>
      <c r="J215" s="71"/>
      <c r="K215" s="71"/>
      <c r="L215" s="74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</row>
    <row r="216" spans="1:54">
      <c r="A216" s="71"/>
      <c r="B216" s="71"/>
      <c r="C216" s="74"/>
      <c r="D216" s="71"/>
      <c r="E216" s="74"/>
      <c r="F216" s="71"/>
      <c r="G216" s="74"/>
      <c r="H216" s="71"/>
      <c r="I216" s="71"/>
      <c r="J216" s="71"/>
      <c r="K216" s="71"/>
      <c r="L216" s="74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</row>
    <row r="217" spans="1:54">
      <c r="A217" s="71"/>
      <c r="B217" s="71"/>
      <c r="C217" s="74"/>
      <c r="D217" s="71"/>
      <c r="E217" s="74"/>
      <c r="F217" s="71"/>
      <c r="G217" s="74"/>
      <c r="H217" s="71"/>
      <c r="I217" s="71"/>
      <c r="J217" s="71"/>
      <c r="K217" s="71"/>
      <c r="L217" s="74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</row>
    <row r="218" spans="1:54">
      <c r="A218" s="71"/>
      <c r="B218" s="71"/>
      <c r="C218" s="74"/>
      <c r="D218" s="71"/>
      <c r="E218" s="74"/>
      <c r="F218" s="71"/>
      <c r="G218" s="74"/>
      <c r="H218" s="71"/>
      <c r="I218" s="71"/>
      <c r="J218" s="71"/>
      <c r="K218" s="71"/>
      <c r="L218" s="74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</row>
    <row r="219" spans="1:54">
      <c r="A219" s="71"/>
      <c r="B219" s="71"/>
      <c r="C219" s="74"/>
      <c r="D219" s="71"/>
      <c r="E219" s="74"/>
      <c r="F219" s="71"/>
      <c r="G219" s="74"/>
      <c r="H219" s="71"/>
      <c r="I219" s="71"/>
      <c r="J219" s="71"/>
      <c r="K219" s="71"/>
      <c r="L219" s="74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</row>
    <row r="220" spans="1:54">
      <c r="A220" s="71"/>
      <c r="B220" s="71"/>
      <c r="C220" s="74"/>
      <c r="D220" s="71"/>
      <c r="E220" s="74"/>
      <c r="F220" s="71"/>
      <c r="G220" s="74"/>
      <c r="H220" s="71"/>
      <c r="I220" s="71"/>
      <c r="J220" s="71"/>
      <c r="K220" s="71"/>
      <c r="L220" s="74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</row>
    <row r="221" spans="1:54">
      <c r="A221" s="71"/>
      <c r="B221" s="71"/>
      <c r="C221" s="74"/>
      <c r="D221" s="71"/>
      <c r="E221" s="74"/>
      <c r="F221" s="71"/>
      <c r="G221" s="74"/>
      <c r="H221" s="71"/>
      <c r="I221" s="71"/>
      <c r="J221" s="71"/>
      <c r="K221" s="71"/>
      <c r="L221" s="74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</row>
    <row r="222" spans="1:54">
      <c r="A222" s="71"/>
      <c r="B222" s="71"/>
      <c r="C222" s="74"/>
      <c r="D222" s="71"/>
      <c r="E222" s="74"/>
      <c r="F222" s="71"/>
      <c r="G222" s="74"/>
      <c r="H222" s="71"/>
      <c r="I222" s="71"/>
      <c r="J222" s="71"/>
      <c r="K222" s="71"/>
      <c r="L222" s="74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</row>
    <row r="223" spans="1:54">
      <c r="A223" s="71"/>
      <c r="B223" s="71"/>
      <c r="C223" s="74"/>
      <c r="D223" s="71"/>
      <c r="E223" s="74"/>
      <c r="F223" s="71"/>
      <c r="G223" s="74"/>
      <c r="H223" s="71"/>
      <c r="I223" s="71"/>
      <c r="J223" s="71"/>
      <c r="K223" s="71"/>
      <c r="L223" s="74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</row>
    <row r="224" spans="1:54">
      <c r="A224" s="71"/>
      <c r="B224" s="71"/>
      <c r="C224" s="74"/>
      <c r="D224" s="71"/>
      <c r="E224" s="74"/>
      <c r="F224" s="71"/>
      <c r="G224" s="74"/>
      <c r="H224" s="71"/>
      <c r="I224" s="71"/>
      <c r="J224" s="71"/>
      <c r="K224" s="71"/>
      <c r="L224" s="74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</row>
    <row r="225" spans="1:54">
      <c r="A225" s="71"/>
      <c r="B225" s="71"/>
      <c r="C225" s="74"/>
      <c r="D225" s="71"/>
      <c r="E225" s="74"/>
      <c r="F225" s="71"/>
      <c r="G225" s="74"/>
      <c r="H225" s="71"/>
      <c r="I225" s="71"/>
      <c r="J225" s="71"/>
      <c r="K225" s="71"/>
      <c r="L225" s="74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</row>
    <row r="226" spans="1:54">
      <c r="A226" s="71"/>
      <c r="B226" s="71"/>
      <c r="C226" s="74"/>
      <c r="D226" s="71"/>
      <c r="E226" s="74"/>
      <c r="F226" s="71"/>
      <c r="G226" s="74"/>
      <c r="H226" s="71"/>
      <c r="I226" s="71"/>
      <c r="J226" s="71"/>
      <c r="K226" s="71"/>
      <c r="L226" s="74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</row>
    <row r="227" spans="1:54">
      <c r="A227" s="71"/>
      <c r="B227" s="71"/>
      <c r="C227" s="74"/>
      <c r="D227" s="71"/>
      <c r="E227" s="74"/>
      <c r="F227" s="71"/>
      <c r="G227" s="74"/>
      <c r="H227" s="71"/>
      <c r="I227" s="71"/>
      <c r="J227" s="71"/>
      <c r="K227" s="71"/>
      <c r="L227" s="74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</row>
    <row r="228" spans="1:54">
      <c r="A228" s="71"/>
      <c r="B228" s="71"/>
      <c r="C228" s="74"/>
      <c r="D228" s="71"/>
      <c r="E228" s="74"/>
      <c r="F228" s="71"/>
      <c r="G228" s="74"/>
      <c r="H228" s="71"/>
      <c r="I228" s="71"/>
      <c r="J228" s="71"/>
      <c r="K228" s="71"/>
      <c r="L228" s="74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</row>
    <row r="229" spans="1:54">
      <c r="A229" s="71"/>
      <c r="B229" s="71"/>
      <c r="C229" s="74"/>
      <c r="D229" s="71"/>
      <c r="E229" s="74"/>
      <c r="F229" s="71"/>
      <c r="G229" s="74"/>
      <c r="H229" s="71"/>
      <c r="I229" s="71"/>
      <c r="J229" s="71"/>
      <c r="K229" s="71"/>
      <c r="L229" s="74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</row>
    <row r="230" spans="1:54">
      <c r="A230" s="71"/>
      <c r="B230" s="71"/>
      <c r="C230" s="74"/>
      <c r="D230" s="71"/>
      <c r="E230" s="74"/>
      <c r="F230" s="71"/>
      <c r="G230" s="74"/>
      <c r="H230" s="71"/>
      <c r="I230" s="71"/>
      <c r="J230" s="71"/>
      <c r="K230" s="71"/>
      <c r="L230" s="74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</row>
    <row r="231" spans="1:54">
      <c r="A231" s="71"/>
      <c r="B231" s="71"/>
      <c r="C231" s="74"/>
      <c r="D231" s="71"/>
      <c r="E231" s="74"/>
      <c r="F231" s="71"/>
      <c r="G231" s="74"/>
      <c r="H231" s="71"/>
      <c r="I231" s="71"/>
      <c r="J231" s="71"/>
      <c r="K231" s="71"/>
      <c r="L231" s="74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</row>
    <row r="232" spans="1:54">
      <c r="A232" s="71"/>
      <c r="B232" s="71"/>
      <c r="C232" s="74"/>
      <c r="D232" s="71"/>
      <c r="E232" s="74"/>
      <c r="F232" s="71"/>
      <c r="G232" s="74"/>
      <c r="H232" s="71"/>
      <c r="I232" s="71"/>
      <c r="J232" s="71"/>
      <c r="K232" s="71"/>
      <c r="L232" s="74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</row>
    <row r="233" spans="1:54">
      <c r="A233" s="71"/>
      <c r="B233" s="71"/>
      <c r="C233" s="74"/>
      <c r="D233" s="71"/>
      <c r="E233" s="74"/>
      <c r="F233" s="71"/>
      <c r="G233" s="74"/>
      <c r="H233" s="71"/>
      <c r="I233" s="71"/>
      <c r="J233" s="71"/>
      <c r="K233" s="71"/>
      <c r="L233" s="74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</row>
    <row r="234" spans="1:54">
      <c r="A234" s="71"/>
      <c r="B234" s="71"/>
      <c r="C234" s="74"/>
      <c r="D234" s="71"/>
      <c r="E234" s="74"/>
      <c r="F234" s="71"/>
      <c r="G234" s="74"/>
      <c r="H234" s="71"/>
      <c r="I234" s="71"/>
      <c r="J234" s="71"/>
      <c r="K234" s="71"/>
      <c r="L234" s="74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</row>
    <row r="235" spans="1:54">
      <c r="A235" s="71"/>
      <c r="B235" s="71"/>
      <c r="C235" s="74"/>
      <c r="D235" s="71"/>
      <c r="E235" s="74"/>
      <c r="F235" s="71"/>
      <c r="G235" s="74"/>
      <c r="H235" s="71"/>
      <c r="I235" s="71"/>
      <c r="J235" s="71"/>
      <c r="K235" s="71"/>
      <c r="L235" s="74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</row>
    <row r="236" spans="1:54">
      <c r="A236" s="71"/>
      <c r="B236" s="71"/>
      <c r="C236" s="74"/>
      <c r="D236" s="71"/>
      <c r="E236" s="74"/>
      <c r="F236" s="71"/>
      <c r="G236" s="74"/>
      <c r="H236" s="71"/>
      <c r="I236" s="71"/>
      <c r="J236" s="71"/>
      <c r="K236" s="71"/>
      <c r="L236" s="74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</row>
    <row r="237" spans="1:54">
      <c r="A237" s="71"/>
      <c r="B237" s="71"/>
      <c r="C237" s="74"/>
      <c r="D237" s="71"/>
      <c r="E237" s="74"/>
      <c r="F237" s="71"/>
      <c r="G237" s="74"/>
      <c r="H237" s="71"/>
      <c r="I237" s="71"/>
      <c r="J237" s="71"/>
      <c r="K237" s="71"/>
      <c r="L237" s="74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</row>
    <row r="238" spans="1:54">
      <c r="A238" s="71"/>
      <c r="B238" s="71"/>
      <c r="C238" s="74"/>
      <c r="D238" s="71"/>
      <c r="E238" s="74"/>
      <c r="F238" s="71"/>
      <c r="G238" s="74"/>
      <c r="H238" s="71"/>
      <c r="I238" s="71"/>
      <c r="J238" s="71"/>
      <c r="K238" s="71"/>
      <c r="L238" s="74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</row>
    <row r="239" spans="1:54">
      <c r="A239" s="71"/>
      <c r="B239" s="71"/>
      <c r="C239" s="74"/>
      <c r="D239" s="71"/>
      <c r="E239" s="74"/>
      <c r="F239" s="71"/>
      <c r="G239" s="74"/>
      <c r="H239" s="71"/>
      <c r="I239" s="71"/>
      <c r="J239" s="71"/>
      <c r="K239" s="71"/>
      <c r="L239" s="74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</row>
    <row r="240" spans="1:54">
      <c r="A240" s="71"/>
      <c r="B240" s="71"/>
      <c r="C240" s="74"/>
      <c r="D240" s="71"/>
      <c r="E240" s="74"/>
      <c r="F240" s="71"/>
      <c r="G240" s="74"/>
      <c r="H240" s="71"/>
      <c r="I240" s="71"/>
      <c r="J240" s="71"/>
      <c r="K240" s="71"/>
      <c r="L240" s="74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</row>
    <row r="241" spans="1:54">
      <c r="A241" s="71"/>
      <c r="B241" s="71"/>
      <c r="C241" s="74"/>
      <c r="D241" s="71"/>
      <c r="E241" s="74"/>
      <c r="F241" s="71"/>
      <c r="G241" s="74"/>
      <c r="H241" s="71"/>
      <c r="I241" s="71"/>
      <c r="J241" s="71"/>
      <c r="K241" s="71"/>
      <c r="L241" s="74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</row>
    <row r="242" spans="1:54">
      <c r="A242" s="71"/>
      <c r="B242" s="71"/>
      <c r="C242" s="74"/>
      <c r="D242" s="71"/>
      <c r="E242" s="74"/>
      <c r="F242" s="71"/>
      <c r="G242" s="74"/>
      <c r="H242" s="71"/>
      <c r="I242" s="71"/>
      <c r="J242" s="71"/>
      <c r="K242" s="71"/>
      <c r="L242" s="74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</row>
    <row r="243" spans="1:54">
      <c r="A243" s="71"/>
      <c r="B243" s="71"/>
      <c r="C243" s="74"/>
      <c r="D243" s="71"/>
      <c r="E243" s="74"/>
      <c r="F243" s="71"/>
      <c r="G243" s="74"/>
      <c r="H243" s="71"/>
      <c r="I243" s="71"/>
      <c r="J243" s="71"/>
      <c r="K243" s="71"/>
      <c r="L243" s="74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</row>
    <row r="244" spans="1:54">
      <c r="A244" s="71"/>
      <c r="B244" s="71"/>
      <c r="C244" s="74"/>
      <c r="D244" s="71"/>
      <c r="E244" s="74"/>
      <c r="F244" s="71"/>
      <c r="G244" s="74"/>
      <c r="H244" s="71"/>
      <c r="I244" s="71"/>
      <c r="J244" s="71"/>
      <c r="K244" s="71"/>
      <c r="L244" s="74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</row>
    <row r="245" spans="1:54">
      <c r="A245" s="71"/>
      <c r="B245" s="71"/>
      <c r="C245" s="74"/>
      <c r="D245" s="71"/>
      <c r="E245" s="74"/>
      <c r="F245" s="71"/>
      <c r="G245" s="74"/>
      <c r="H245" s="71"/>
      <c r="I245" s="71"/>
      <c r="J245" s="71"/>
      <c r="K245" s="71"/>
      <c r="L245" s="74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</row>
    <row r="246" spans="1:54">
      <c r="A246" s="71"/>
      <c r="B246" s="71"/>
      <c r="C246" s="74"/>
      <c r="D246" s="71"/>
      <c r="E246" s="74"/>
      <c r="F246" s="71"/>
      <c r="G246" s="74"/>
      <c r="H246" s="71"/>
      <c r="I246" s="71"/>
      <c r="J246" s="71"/>
      <c r="K246" s="71"/>
      <c r="L246" s="74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</row>
    <row r="247" spans="1:54">
      <c r="A247" s="71"/>
      <c r="B247" s="71"/>
      <c r="C247" s="74"/>
      <c r="D247" s="71"/>
      <c r="E247" s="74"/>
      <c r="F247" s="71"/>
      <c r="G247" s="74"/>
      <c r="H247" s="71"/>
      <c r="I247" s="71"/>
      <c r="J247" s="71"/>
      <c r="K247" s="71"/>
      <c r="L247" s="74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</row>
    <row r="248" spans="1:54">
      <c r="A248" s="71"/>
      <c r="B248" s="71"/>
      <c r="C248" s="74"/>
      <c r="D248" s="71"/>
      <c r="E248" s="74"/>
      <c r="F248" s="71"/>
      <c r="G248" s="74"/>
      <c r="H248" s="71"/>
      <c r="I248" s="71"/>
      <c r="J248" s="71"/>
      <c r="K248" s="71"/>
      <c r="L248" s="74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</row>
    <row r="249" spans="1:54">
      <c r="A249" s="71"/>
      <c r="B249" s="71"/>
      <c r="C249" s="74"/>
      <c r="D249" s="71"/>
      <c r="E249" s="74"/>
      <c r="F249" s="71"/>
      <c r="G249" s="74"/>
      <c r="H249" s="71"/>
      <c r="I249" s="71"/>
      <c r="J249" s="71"/>
      <c r="K249" s="71"/>
      <c r="L249" s="74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</row>
    <row r="250" spans="1:54">
      <c r="A250" s="71"/>
      <c r="B250" s="71"/>
      <c r="C250" s="74"/>
      <c r="D250" s="71"/>
      <c r="E250" s="74"/>
      <c r="F250" s="71"/>
      <c r="G250" s="74"/>
      <c r="H250" s="71"/>
      <c r="I250" s="71"/>
      <c r="J250" s="71"/>
      <c r="K250" s="71"/>
      <c r="L250" s="74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</row>
    <row r="251" spans="1:54">
      <c r="A251" s="71"/>
      <c r="B251" s="71"/>
      <c r="C251" s="74"/>
      <c r="D251" s="71"/>
      <c r="E251" s="74"/>
      <c r="F251" s="71"/>
      <c r="G251" s="74"/>
      <c r="H251" s="71"/>
      <c r="I251" s="71"/>
      <c r="J251" s="71"/>
      <c r="K251" s="71"/>
      <c r="L251" s="74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</row>
    <row r="252" spans="1:54">
      <c r="A252" s="71"/>
      <c r="B252" s="71"/>
      <c r="C252" s="74"/>
      <c r="D252" s="71"/>
      <c r="E252" s="74"/>
      <c r="F252" s="71"/>
      <c r="G252" s="74"/>
      <c r="H252" s="71"/>
      <c r="I252" s="71"/>
      <c r="J252" s="71"/>
      <c r="K252" s="71"/>
      <c r="L252" s="74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</row>
    <row r="253" spans="1:54">
      <c r="A253" s="71"/>
      <c r="B253" s="71"/>
      <c r="C253" s="74"/>
      <c r="D253" s="71"/>
      <c r="E253" s="74"/>
      <c r="F253" s="71"/>
      <c r="G253" s="74"/>
      <c r="H253" s="71"/>
      <c r="I253" s="71"/>
      <c r="J253" s="71"/>
      <c r="K253" s="71"/>
      <c r="L253" s="74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</row>
    <row r="254" spans="1:54">
      <c r="A254" s="71"/>
      <c r="B254" s="71"/>
      <c r="C254" s="74"/>
      <c r="D254" s="71"/>
      <c r="E254" s="74"/>
      <c r="F254" s="71"/>
      <c r="G254" s="74"/>
      <c r="H254" s="71"/>
      <c r="I254" s="71"/>
      <c r="J254" s="71"/>
      <c r="K254" s="71"/>
      <c r="L254" s="74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</row>
    <row r="255" spans="1:54">
      <c r="A255" s="71"/>
      <c r="B255" s="71"/>
      <c r="C255" s="74"/>
      <c r="D255" s="71"/>
      <c r="E255" s="74"/>
      <c r="F255" s="71"/>
      <c r="G255" s="74"/>
      <c r="H255" s="71"/>
      <c r="I255" s="71"/>
      <c r="J255" s="71"/>
      <c r="K255" s="71"/>
      <c r="L255" s="74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</row>
    <row r="256" spans="1:54">
      <c r="A256" s="71"/>
      <c r="B256" s="71"/>
      <c r="C256" s="74"/>
      <c r="D256" s="71"/>
      <c r="E256" s="74"/>
      <c r="F256" s="71"/>
      <c r="G256" s="74"/>
      <c r="H256" s="71"/>
      <c r="I256" s="71"/>
      <c r="J256" s="71"/>
      <c r="K256" s="71"/>
      <c r="L256" s="74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</row>
    <row r="257" spans="1:54">
      <c r="A257" s="71"/>
      <c r="B257" s="71"/>
      <c r="C257" s="74"/>
      <c r="D257" s="71"/>
      <c r="E257" s="74"/>
      <c r="F257" s="71"/>
      <c r="G257" s="74"/>
      <c r="H257" s="71"/>
      <c r="I257" s="71"/>
      <c r="J257" s="71"/>
      <c r="K257" s="71"/>
      <c r="L257" s="74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</row>
    <row r="258" spans="1:54">
      <c r="A258" s="71"/>
      <c r="B258" s="71"/>
      <c r="C258" s="74"/>
      <c r="D258" s="71"/>
      <c r="E258" s="74"/>
      <c r="F258" s="71"/>
      <c r="G258" s="74"/>
      <c r="H258" s="71"/>
      <c r="I258" s="71"/>
      <c r="J258" s="71"/>
      <c r="K258" s="71"/>
      <c r="L258" s="74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</row>
    <row r="259" spans="1:54">
      <c r="A259" s="71"/>
      <c r="B259" s="71"/>
      <c r="C259" s="74"/>
      <c r="D259" s="71"/>
      <c r="E259" s="74"/>
      <c r="F259" s="71"/>
      <c r="G259" s="74"/>
      <c r="H259" s="71"/>
      <c r="I259" s="71"/>
      <c r="J259" s="71"/>
      <c r="K259" s="71"/>
      <c r="L259" s="74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</row>
    <row r="260" spans="1:54">
      <c r="A260" s="71"/>
      <c r="B260" s="71"/>
      <c r="C260" s="74"/>
      <c r="D260" s="71"/>
      <c r="E260" s="74"/>
      <c r="F260" s="71"/>
      <c r="G260" s="74"/>
      <c r="H260" s="71"/>
      <c r="I260" s="71"/>
      <c r="J260" s="71"/>
      <c r="K260" s="71"/>
      <c r="L260" s="74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</row>
    <row r="261" spans="1:54">
      <c r="A261" s="71"/>
      <c r="B261" s="71"/>
      <c r="C261" s="74"/>
      <c r="D261" s="71"/>
      <c r="E261" s="74"/>
      <c r="F261" s="71"/>
      <c r="G261" s="74"/>
      <c r="H261" s="71"/>
      <c r="I261" s="71"/>
      <c r="J261" s="71"/>
      <c r="K261" s="71"/>
      <c r="L261" s="74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</row>
    <row r="262" spans="1:54">
      <c r="A262" s="71"/>
      <c r="B262" s="71"/>
      <c r="C262" s="74"/>
      <c r="D262" s="71"/>
      <c r="E262" s="74"/>
      <c r="F262" s="71"/>
      <c r="G262" s="74"/>
      <c r="H262" s="71"/>
      <c r="I262" s="71"/>
      <c r="J262" s="71"/>
      <c r="K262" s="71"/>
      <c r="L262" s="74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</row>
    <row r="263" spans="1:54">
      <c r="A263" s="71"/>
      <c r="B263" s="71"/>
      <c r="C263" s="74"/>
      <c r="D263" s="71"/>
      <c r="E263" s="74"/>
      <c r="F263" s="71"/>
      <c r="G263" s="74"/>
      <c r="H263" s="71"/>
      <c r="I263" s="71"/>
      <c r="J263" s="71"/>
      <c r="K263" s="71"/>
      <c r="L263" s="74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</row>
    <row r="264" spans="1:54">
      <c r="A264" s="71"/>
      <c r="B264" s="71"/>
      <c r="C264" s="74"/>
      <c r="D264" s="71"/>
      <c r="E264" s="74"/>
      <c r="F264" s="71"/>
      <c r="G264" s="74"/>
      <c r="H264" s="71"/>
      <c r="I264" s="71"/>
      <c r="J264" s="71"/>
      <c r="K264" s="71"/>
      <c r="L264" s="74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</row>
    <row r="265" spans="1:54">
      <c r="A265" s="71"/>
      <c r="B265" s="71"/>
      <c r="C265" s="74"/>
      <c r="D265" s="71"/>
      <c r="E265" s="74"/>
      <c r="F265" s="71"/>
      <c r="G265" s="74"/>
      <c r="H265" s="71"/>
      <c r="I265" s="71"/>
      <c r="J265" s="71"/>
      <c r="K265" s="71"/>
      <c r="L265" s="74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</row>
    <row r="266" spans="1:54">
      <c r="A266" s="71"/>
      <c r="B266" s="71"/>
      <c r="C266" s="74"/>
      <c r="D266" s="71"/>
      <c r="E266" s="74"/>
      <c r="F266" s="71"/>
      <c r="G266" s="74"/>
      <c r="H266" s="71"/>
      <c r="I266" s="71"/>
      <c r="J266" s="71"/>
      <c r="K266" s="71"/>
      <c r="L266" s="74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</row>
    <row r="267" spans="1:54">
      <c r="A267" s="71"/>
      <c r="B267" s="71"/>
      <c r="C267" s="74"/>
      <c r="D267" s="71"/>
      <c r="E267" s="74"/>
      <c r="F267" s="71"/>
      <c r="G267" s="74"/>
      <c r="H267" s="71"/>
      <c r="I267" s="71"/>
      <c r="J267" s="71"/>
      <c r="K267" s="71"/>
      <c r="L267" s="74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</row>
    <row r="268" spans="1:54">
      <c r="A268" s="71"/>
      <c r="B268" s="71"/>
      <c r="C268" s="74"/>
      <c r="D268" s="71"/>
      <c r="E268" s="74"/>
      <c r="F268" s="71"/>
      <c r="G268" s="74"/>
      <c r="H268" s="71"/>
      <c r="I268" s="71"/>
      <c r="J268" s="71"/>
      <c r="K268" s="71"/>
      <c r="L268" s="74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</row>
    <row r="269" spans="1:54">
      <c r="A269" s="71"/>
      <c r="B269" s="71"/>
      <c r="C269" s="74"/>
      <c r="D269" s="71"/>
      <c r="E269" s="74"/>
      <c r="F269" s="71"/>
      <c r="G269" s="74"/>
      <c r="H269" s="71"/>
      <c r="I269" s="71"/>
      <c r="J269" s="71"/>
      <c r="K269" s="71"/>
      <c r="L269" s="74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</row>
    <row r="270" spans="1:54">
      <c r="A270" s="71"/>
      <c r="B270" s="71"/>
      <c r="C270" s="74"/>
      <c r="D270" s="71"/>
      <c r="E270" s="74"/>
      <c r="F270" s="71"/>
      <c r="G270" s="74"/>
      <c r="H270" s="71"/>
      <c r="I270" s="71"/>
      <c r="J270" s="71"/>
      <c r="K270" s="71"/>
      <c r="L270" s="74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</row>
    <row r="271" spans="1:54">
      <c r="A271" s="71"/>
      <c r="B271" s="71"/>
      <c r="C271" s="74"/>
      <c r="D271" s="71"/>
      <c r="E271" s="74"/>
      <c r="F271" s="71"/>
      <c r="G271" s="74"/>
      <c r="H271" s="71"/>
      <c r="I271" s="71"/>
      <c r="J271" s="71"/>
      <c r="K271" s="71"/>
      <c r="L271" s="74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</row>
    <row r="272" spans="1:54">
      <c r="A272" s="71"/>
      <c r="B272" s="71"/>
      <c r="C272" s="74"/>
      <c r="D272" s="71"/>
      <c r="E272" s="74"/>
      <c r="F272" s="71"/>
      <c r="G272" s="74"/>
      <c r="H272" s="71"/>
      <c r="I272" s="71"/>
      <c r="J272" s="71"/>
      <c r="K272" s="71"/>
      <c r="L272" s="74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</row>
    <row r="273" spans="1:54">
      <c r="A273" s="71"/>
      <c r="B273" s="71"/>
      <c r="C273" s="74"/>
      <c r="D273" s="71"/>
      <c r="E273" s="74"/>
      <c r="F273" s="71"/>
      <c r="G273" s="74"/>
      <c r="H273" s="71"/>
      <c r="I273" s="71"/>
      <c r="J273" s="71"/>
      <c r="K273" s="71"/>
      <c r="L273" s="74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</row>
    <row r="274" spans="1:54">
      <c r="A274" s="71"/>
      <c r="B274" s="71"/>
      <c r="C274" s="74"/>
      <c r="D274" s="71"/>
      <c r="E274" s="74"/>
      <c r="F274" s="71"/>
      <c r="G274" s="74"/>
      <c r="H274" s="71"/>
      <c r="I274" s="71"/>
      <c r="J274" s="71"/>
      <c r="K274" s="71"/>
      <c r="L274" s="74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</row>
    <row r="275" spans="1:54">
      <c r="A275" s="71"/>
      <c r="B275" s="71"/>
      <c r="C275" s="74"/>
      <c r="D275" s="71"/>
      <c r="E275" s="74"/>
      <c r="F275" s="71"/>
      <c r="G275" s="74"/>
      <c r="H275" s="71"/>
      <c r="I275" s="71"/>
      <c r="J275" s="71"/>
      <c r="K275" s="71"/>
      <c r="L275" s="74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</row>
    <row r="276" spans="1:54">
      <c r="A276" s="71"/>
      <c r="B276" s="71"/>
      <c r="C276" s="74"/>
      <c r="D276" s="71"/>
      <c r="E276" s="74"/>
      <c r="F276" s="71"/>
      <c r="G276" s="74"/>
      <c r="H276" s="71"/>
      <c r="I276" s="71"/>
      <c r="J276" s="71"/>
      <c r="K276" s="71"/>
      <c r="L276" s="74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</row>
    <row r="277" spans="1:54">
      <c r="A277" s="71"/>
      <c r="B277" s="71"/>
      <c r="C277" s="74"/>
      <c r="D277" s="71"/>
      <c r="E277" s="74"/>
      <c r="F277" s="71"/>
      <c r="G277" s="74"/>
      <c r="H277" s="71"/>
      <c r="I277" s="71"/>
      <c r="J277" s="71"/>
      <c r="K277" s="71"/>
      <c r="L277" s="74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</row>
    <row r="278" spans="1:54">
      <c r="A278" s="71"/>
      <c r="B278" s="71"/>
      <c r="C278" s="74"/>
      <c r="D278" s="71"/>
      <c r="E278" s="74"/>
      <c r="F278" s="71"/>
      <c r="G278" s="74"/>
      <c r="H278" s="71"/>
      <c r="I278" s="71"/>
      <c r="J278" s="71"/>
      <c r="K278" s="71"/>
      <c r="L278" s="74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</row>
    <row r="279" spans="1:54">
      <c r="A279" s="71"/>
      <c r="B279" s="71"/>
      <c r="C279" s="74"/>
      <c r="D279" s="71"/>
      <c r="E279" s="74"/>
      <c r="F279" s="71"/>
      <c r="G279" s="74"/>
      <c r="H279" s="71"/>
      <c r="I279" s="71"/>
      <c r="J279" s="71"/>
      <c r="K279" s="71"/>
      <c r="L279" s="74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</row>
    <row r="280" spans="1:54">
      <c r="A280" s="71"/>
      <c r="B280" s="71"/>
      <c r="C280" s="74"/>
      <c r="D280" s="71"/>
      <c r="E280" s="74"/>
      <c r="F280" s="71"/>
      <c r="G280" s="74"/>
      <c r="H280" s="71"/>
      <c r="I280" s="71"/>
      <c r="J280" s="71"/>
      <c r="K280" s="71"/>
      <c r="L280" s="74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</row>
    <row r="281" spans="1:54">
      <c r="A281" s="71"/>
      <c r="B281" s="71"/>
      <c r="C281" s="74"/>
      <c r="D281" s="71"/>
      <c r="E281" s="74"/>
      <c r="F281" s="71"/>
      <c r="G281" s="74"/>
      <c r="H281" s="71"/>
      <c r="I281" s="71"/>
      <c r="J281" s="71"/>
      <c r="K281" s="71"/>
      <c r="L281" s="74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</row>
    <row r="282" spans="1:54">
      <c r="A282" s="71"/>
      <c r="B282" s="71"/>
      <c r="C282" s="74"/>
      <c r="D282" s="71"/>
      <c r="E282" s="74"/>
      <c r="F282" s="71"/>
      <c r="G282" s="74"/>
      <c r="H282" s="71"/>
      <c r="I282" s="71"/>
      <c r="J282" s="71"/>
      <c r="K282" s="71"/>
      <c r="L282" s="74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</row>
    <row r="283" spans="1:54">
      <c r="A283" s="71"/>
      <c r="B283" s="71"/>
      <c r="C283" s="74"/>
      <c r="D283" s="71"/>
      <c r="E283" s="74"/>
      <c r="F283" s="71"/>
      <c r="G283" s="74"/>
      <c r="H283" s="71"/>
      <c r="I283" s="71"/>
      <c r="J283" s="71"/>
      <c r="K283" s="71"/>
      <c r="L283" s="74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</row>
    <row r="284" spans="1:54">
      <c r="A284" s="71"/>
      <c r="B284" s="71"/>
      <c r="C284" s="74"/>
      <c r="D284" s="71"/>
      <c r="E284" s="74"/>
      <c r="F284" s="71"/>
      <c r="G284" s="74"/>
      <c r="H284" s="71"/>
      <c r="I284" s="71"/>
      <c r="J284" s="71"/>
      <c r="K284" s="71"/>
      <c r="L284" s="74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</row>
    <row r="285" spans="1:54">
      <c r="A285" s="71"/>
      <c r="B285" s="71"/>
      <c r="C285" s="74"/>
      <c r="D285" s="71"/>
      <c r="E285" s="74"/>
      <c r="F285" s="71"/>
      <c r="G285" s="74"/>
      <c r="H285" s="71"/>
      <c r="I285" s="71"/>
      <c r="J285" s="71"/>
      <c r="K285" s="71"/>
      <c r="L285" s="74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</row>
    <row r="286" spans="1:54">
      <c r="A286" s="71"/>
      <c r="B286" s="71"/>
      <c r="C286" s="74"/>
      <c r="D286" s="71"/>
      <c r="E286" s="74"/>
      <c r="F286" s="71"/>
      <c r="G286" s="74"/>
      <c r="H286" s="71"/>
      <c r="I286" s="71"/>
      <c r="J286" s="71"/>
      <c r="K286" s="71"/>
      <c r="L286" s="74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</row>
    <row r="287" spans="1:54">
      <c r="A287" s="71"/>
      <c r="B287" s="71"/>
      <c r="C287" s="74"/>
      <c r="D287" s="71"/>
      <c r="E287" s="74"/>
      <c r="F287" s="71"/>
      <c r="G287" s="74"/>
      <c r="H287" s="71"/>
      <c r="I287" s="71"/>
      <c r="J287" s="71"/>
      <c r="K287" s="71"/>
      <c r="L287" s="74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</row>
    <row r="288" spans="1:54">
      <c r="A288" s="71"/>
      <c r="B288" s="71"/>
      <c r="C288" s="74"/>
      <c r="D288" s="71"/>
      <c r="E288" s="74"/>
      <c r="F288" s="71"/>
      <c r="G288" s="74"/>
      <c r="H288" s="71"/>
      <c r="I288" s="71"/>
      <c r="J288" s="71"/>
      <c r="K288" s="71"/>
      <c r="L288" s="74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</row>
    <row r="289" spans="1:54">
      <c r="A289" s="71"/>
      <c r="B289" s="71"/>
      <c r="C289" s="74"/>
      <c r="D289" s="71"/>
      <c r="E289" s="74"/>
      <c r="F289" s="71"/>
      <c r="G289" s="74"/>
      <c r="H289" s="71"/>
      <c r="I289" s="71"/>
      <c r="J289" s="71"/>
      <c r="K289" s="71"/>
      <c r="L289" s="74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</row>
    <row r="290" spans="1:54">
      <c r="A290" s="71"/>
      <c r="B290" s="71"/>
      <c r="C290" s="74"/>
      <c r="D290" s="71"/>
      <c r="E290" s="74"/>
      <c r="F290" s="71"/>
      <c r="G290" s="74"/>
      <c r="H290" s="71"/>
      <c r="I290" s="71"/>
      <c r="J290" s="71"/>
      <c r="K290" s="71"/>
      <c r="L290" s="74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</row>
    <row r="291" spans="1:54">
      <c r="A291" s="71"/>
      <c r="B291" s="71"/>
      <c r="C291" s="74"/>
      <c r="D291" s="71"/>
      <c r="E291" s="74"/>
      <c r="F291" s="71"/>
      <c r="G291" s="74"/>
      <c r="H291" s="71"/>
      <c r="I291" s="71"/>
      <c r="J291" s="71"/>
      <c r="K291" s="71"/>
      <c r="L291" s="74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</row>
    <row r="292" spans="1:54">
      <c r="A292" s="71"/>
      <c r="B292" s="71"/>
      <c r="C292" s="74"/>
      <c r="D292" s="71"/>
      <c r="E292" s="74"/>
      <c r="F292" s="71"/>
      <c r="G292" s="74"/>
      <c r="H292" s="71"/>
      <c r="I292" s="71"/>
      <c r="J292" s="71"/>
      <c r="K292" s="71"/>
      <c r="L292" s="74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</row>
    <row r="293" spans="1:54">
      <c r="A293" s="71"/>
      <c r="B293" s="71"/>
      <c r="C293" s="74"/>
      <c r="D293" s="71"/>
      <c r="E293" s="74"/>
      <c r="F293" s="71"/>
      <c r="G293" s="74"/>
      <c r="H293" s="71"/>
      <c r="I293" s="71"/>
      <c r="J293" s="71"/>
      <c r="K293" s="71"/>
      <c r="L293" s="74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</row>
    <row r="294" spans="1:54">
      <c r="A294" s="71"/>
      <c r="B294" s="71"/>
      <c r="C294" s="74"/>
      <c r="D294" s="71"/>
      <c r="E294" s="74"/>
      <c r="F294" s="71"/>
      <c r="G294" s="74"/>
      <c r="H294" s="71"/>
      <c r="I294" s="71"/>
      <c r="J294" s="71"/>
      <c r="K294" s="71"/>
      <c r="L294" s="74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</row>
    <row r="295" spans="1:54">
      <c r="A295" s="71"/>
      <c r="B295" s="71"/>
      <c r="C295" s="74"/>
      <c r="D295" s="71"/>
      <c r="E295" s="74"/>
      <c r="F295" s="71"/>
      <c r="G295" s="74"/>
      <c r="H295" s="71"/>
      <c r="I295" s="71"/>
      <c r="J295" s="71"/>
      <c r="K295" s="71"/>
      <c r="L295" s="74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</row>
    <row r="296" spans="1:54">
      <c r="A296" s="71"/>
      <c r="B296" s="71"/>
      <c r="C296" s="74"/>
      <c r="D296" s="71"/>
      <c r="E296" s="74"/>
      <c r="F296" s="71"/>
      <c r="G296" s="74"/>
      <c r="H296" s="71"/>
      <c r="I296" s="71"/>
      <c r="J296" s="71"/>
      <c r="K296" s="71"/>
      <c r="L296" s="74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</row>
    <row r="297" spans="1:54">
      <c r="A297" s="71"/>
      <c r="B297" s="71"/>
      <c r="C297" s="74"/>
      <c r="D297" s="71"/>
      <c r="E297" s="74"/>
      <c r="F297" s="71"/>
      <c r="G297" s="74"/>
      <c r="H297" s="71"/>
      <c r="I297" s="71"/>
      <c r="J297" s="71"/>
      <c r="K297" s="71"/>
      <c r="L297" s="74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</row>
    <row r="298" spans="1:54">
      <c r="A298" s="71"/>
      <c r="B298" s="71"/>
      <c r="C298" s="74"/>
      <c r="D298" s="71"/>
      <c r="E298" s="74"/>
      <c r="F298" s="71"/>
      <c r="G298" s="74"/>
      <c r="H298" s="71"/>
      <c r="I298" s="71"/>
      <c r="J298" s="71"/>
      <c r="K298" s="71"/>
      <c r="L298" s="74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</row>
    <row r="299" spans="1:54">
      <c r="A299" s="71"/>
      <c r="B299" s="71"/>
      <c r="C299" s="74"/>
      <c r="D299" s="71"/>
      <c r="E299" s="74"/>
      <c r="F299" s="71"/>
      <c r="G299" s="74"/>
      <c r="H299" s="71"/>
      <c r="I299" s="71"/>
      <c r="J299" s="71"/>
      <c r="K299" s="71"/>
      <c r="L299" s="74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</row>
    <row r="300" spans="1:54">
      <c r="A300" s="71"/>
      <c r="B300" s="71"/>
      <c r="C300" s="74"/>
      <c r="D300" s="71"/>
      <c r="E300" s="74"/>
      <c r="F300" s="71"/>
      <c r="G300" s="74"/>
      <c r="H300" s="71"/>
      <c r="I300" s="71"/>
      <c r="J300" s="71"/>
      <c r="K300" s="71"/>
      <c r="L300" s="74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</row>
    <row r="301" spans="1:54">
      <c r="A301" s="71"/>
      <c r="B301" s="71"/>
      <c r="C301" s="74"/>
      <c r="D301" s="71"/>
      <c r="E301" s="74"/>
      <c r="F301" s="71"/>
      <c r="G301" s="74"/>
      <c r="H301" s="71"/>
      <c r="I301" s="71"/>
      <c r="J301" s="71"/>
      <c r="K301" s="71"/>
      <c r="L301" s="74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</row>
    <row r="302" spans="1:54">
      <c r="A302" s="71"/>
      <c r="B302" s="71"/>
      <c r="C302" s="74"/>
      <c r="D302" s="71"/>
      <c r="E302" s="74"/>
      <c r="F302" s="71"/>
      <c r="G302" s="74"/>
      <c r="H302" s="71"/>
      <c r="I302" s="71"/>
      <c r="J302" s="71"/>
      <c r="K302" s="71"/>
      <c r="L302" s="74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</row>
    <row r="303" spans="1:54">
      <c r="A303" s="71"/>
      <c r="B303" s="71"/>
      <c r="C303" s="74"/>
      <c r="D303" s="71"/>
      <c r="E303" s="74"/>
      <c r="F303" s="71"/>
      <c r="G303" s="74"/>
      <c r="H303" s="71"/>
      <c r="I303" s="71"/>
      <c r="J303" s="71"/>
      <c r="K303" s="71"/>
      <c r="L303" s="74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</row>
    <row r="304" spans="1:54">
      <c r="A304" s="71"/>
      <c r="B304" s="71"/>
      <c r="C304" s="74"/>
      <c r="D304" s="71"/>
      <c r="E304" s="74"/>
      <c r="F304" s="71"/>
      <c r="G304" s="74"/>
      <c r="H304" s="71"/>
      <c r="I304" s="71"/>
      <c r="J304" s="71"/>
      <c r="K304" s="71"/>
      <c r="L304" s="74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</row>
    <row r="305" spans="1:54">
      <c r="A305" s="71"/>
      <c r="B305" s="71"/>
      <c r="C305" s="74"/>
      <c r="D305" s="71"/>
      <c r="E305" s="74"/>
      <c r="F305" s="71"/>
      <c r="G305" s="74"/>
      <c r="H305" s="71"/>
      <c r="I305" s="71"/>
      <c r="J305" s="71"/>
      <c r="K305" s="71"/>
      <c r="L305" s="74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</row>
    <row r="306" spans="1:54">
      <c r="A306" s="71"/>
      <c r="B306" s="71"/>
      <c r="C306" s="74"/>
      <c r="D306" s="71"/>
      <c r="E306" s="74"/>
      <c r="F306" s="71"/>
      <c r="G306" s="74"/>
      <c r="H306" s="71"/>
      <c r="I306" s="71"/>
      <c r="J306" s="71"/>
      <c r="K306" s="71"/>
      <c r="L306" s="74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</row>
    <row r="307" spans="1:54">
      <c r="A307" s="71"/>
      <c r="B307" s="71"/>
      <c r="C307" s="74"/>
      <c r="D307" s="71"/>
      <c r="E307" s="74"/>
      <c r="F307" s="71"/>
      <c r="G307" s="74"/>
      <c r="H307" s="71"/>
      <c r="I307" s="71"/>
      <c r="J307" s="71"/>
      <c r="K307" s="71"/>
      <c r="L307" s="74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</row>
    <row r="308" spans="1:54">
      <c r="A308" s="71"/>
      <c r="B308" s="71"/>
      <c r="C308" s="74"/>
      <c r="D308" s="71"/>
      <c r="E308" s="74"/>
      <c r="F308" s="71"/>
      <c r="G308" s="74"/>
      <c r="H308" s="71"/>
      <c r="I308" s="71"/>
      <c r="J308" s="71"/>
      <c r="K308" s="71"/>
      <c r="L308" s="74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</row>
    <row r="309" spans="1:54">
      <c r="A309" s="71"/>
      <c r="B309" s="71"/>
      <c r="C309" s="74"/>
      <c r="D309" s="71"/>
      <c r="E309" s="74"/>
      <c r="F309" s="71"/>
      <c r="G309" s="74"/>
      <c r="H309" s="71"/>
      <c r="I309" s="71"/>
      <c r="J309" s="71"/>
      <c r="K309" s="71"/>
      <c r="L309" s="74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</row>
    <row r="310" spans="1:54">
      <c r="A310" s="71"/>
      <c r="B310" s="71"/>
      <c r="C310" s="74"/>
      <c r="D310" s="71"/>
      <c r="E310" s="74"/>
      <c r="F310" s="71"/>
      <c r="G310" s="74"/>
      <c r="H310" s="71"/>
      <c r="I310" s="71"/>
      <c r="J310" s="71"/>
      <c r="K310" s="71"/>
      <c r="L310" s="74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</row>
    <row r="311" spans="1:54">
      <c r="A311" s="71"/>
      <c r="B311" s="71"/>
      <c r="C311" s="74"/>
      <c r="D311" s="71"/>
      <c r="E311" s="74"/>
      <c r="F311" s="71"/>
      <c r="G311" s="74"/>
      <c r="H311" s="71"/>
      <c r="I311" s="71"/>
      <c r="J311" s="71"/>
      <c r="K311" s="71"/>
      <c r="L311" s="74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</row>
    <row r="312" spans="1:54">
      <c r="A312" s="71"/>
      <c r="B312" s="71"/>
      <c r="C312" s="74"/>
      <c r="D312" s="71"/>
      <c r="E312" s="74"/>
      <c r="F312" s="71"/>
      <c r="G312" s="74"/>
      <c r="H312" s="71"/>
      <c r="I312" s="71"/>
      <c r="J312" s="71"/>
      <c r="K312" s="71"/>
      <c r="L312" s="74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</row>
    <row r="313" spans="1:54">
      <c r="A313" s="71"/>
      <c r="B313" s="71"/>
      <c r="C313" s="74"/>
      <c r="D313" s="71"/>
      <c r="E313" s="74"/>
      <c r="F313" s="71"/>
      <c r="G313" s="74"/>
      <c r="H313" s="71"/>
      <c r="I313" s="71"/>
      <c r="J313" s="71"/>
      <c r="K313" s="71"/>
      <c r="L313" s="74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</row>
    <row r="314" spans="1:54">
      <c r="A314" s="71"/>
      <c r="B314" s="71"/>
      <c r="C314" s="74"/>
      <c r="D314" s="71"/>
      <c r="E314" s="74"/>
      <c r="F314" s="71"/>
      <c r="G314" s="74"/>
      <c r="H314" s="71"/>
      <c r="I314" s="71"/>
      <c r="J314" s="71"/>
      <c r="K314" s="71"/>
      <c r="L314" s="74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</row>
    <row r="315" spans="1:54">
      <c r="A315" s="71"/>
      <c r="B315" s="71"/>
      <c r="C315" s="74"/>
      <c r="D315" s="71"/>
      <c r="E315" s="74"/>
      <c r="F315" s="71"/>
      <c r="G315" s="74"/>
      <c r="H315" s="71"/>
      <c r="I315" s="71"/>
      <c r="J315" s="71"/>
      <c r="K315" s="71"/>
      <c r="L315" s="74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</row>
    <row r="316" spans="1:54">
      <c r="A316" s="71"/>
      <c r="B316" s="71"/>
      <c r="C316" s="74"/>
      <c r="D316" s="71"/>
      <c r="E316" s="74"/>
      <c r="F316" s="71"/>
      <c r="G316" s="74"/>
      <c r="H316" s="71"/>
      <c r="I316" s="71"/>
      <c r="J316" s="71"/>
      <c r="K316" s="71"/>
      <c r="L316" s="74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</row>
    <row r="317" spans="1:54">
      <c r="A317" s="71"/>
      <c r="B317" s="71"/>
      <c r="C317" s="74"/>
      <c r="D317" s="71"/>
      <c r="E317" s="74"/>
      <c r="F317" s="71"/>
      <c r="G317" s="74"/>
      <c r="H317" s="71"/>
      <c r="I317" s="71"/>
      <c r="J317" s="71"/>
      <c r="K317" s="71"/>
      <c r="L317" s="74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</row>
    <row r="318" spans="1:54">
      <c r="A318" s="71"/>
      <c r="B318" s="71"/>
      <c r="C318" s="74"/>
      <c r="D318" s="71"/>
      <c r="E318" s="74"/>
      <c r="F318" s="71"/>
      <c r="G318" s="74"/>
      <c r="H318" s="71"/>
      <c r="I318" s="71"/>
      <c r="J318" s="71"/>
      <c r="K318" s="71"/>
      <c r="L318" s="74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</row>
    <row r="319" spans="1:54">
      <c r="A319" s="71"/>
      <c r="B319" s="71"/>
      <c r="C319" s="74"/>
      <c r="D319" s="71"/>
      <c r="E319" s="74"/>
      <c r="F319" s="71"/>
      <c r="G319" s="74"/>
      <c r="H319" s="71"/>
      <c r="I319" s="71"/>
      <c r="J319" s="71"/>
      <c r="K319" s="71"/>
      <c r="L319" s="74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</row>
    <row r="320" spans="1:54">
      <c r="A320" s="71"/>
      <c r="B320" s="71"/>
      <c r="C320" s="74"/>
      <c r="D320" s="71"/>
      <c r="E320" s="74"/>
      <c r="F320" s="71"/>
      <c r="G320" s="74"/>
      <c r="H320" s="71"/>
      <c r="I320" s="71"/>
      <c r="J320" s="71"/>
      <c r="K320" s="71"/>
      <c r="L320" s="74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</row>
    <row r="321" spans="1:54">
      <c r="A321" s="71"/>
      <c r="B321" s="71"/>
      <c r="C321" s="74"/>
      <c r="D321" s="71"/>
      <c r="E321" s="74"/>
      <c r="F321" s="71"/>
      <c r="G321" s="74"/>
      <c r="H321" s="71"/>
      <c r="I321" s="71"/>
      <c r="J321" s="71"/>
      <c r="K321" s="71"/>
      <c r="L321" s="74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</row>
    <row r="322" spans="1:54">
      <c r="A322" s="71"/>
      <c r="B322" s="71"/>
      <c r="C322" s="74"/>
      <c r="D322" s="71"/>
      <c r="E322" s="74"/>
      <c r="F322" s="71"/>
      <c r="G322" s="74"/>
      <c r="H322" s="71"/>
      <c r="I322" s="71"/>
      <c r="J322" s="71"/>
      <c r="K322" s="71"/>
      <c r="L322" s="74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</row>
    <row r="323" spans="1:54">
      <c r="A323" s="71"/>
      <c r="B323" s="71"/>
      <c r="C323" s="74"/>
      <c r="D323" s="71"/>
      <c r="E323" s="74"/>
      <c r="F323" s="71"/>
      <c r="G323" s="74"/>
      <c r="H323" s="71"/>
      <c r="I323" s="71"/>
      <c r="J323" s="71"/>
      <c r="K323" s="71"/>
      <c r="L323" s="74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</row>
    <row r="324" spans="1:54">
      <c r="A324" s="71"/>
      <c r="B324" s="71"/>
      <c r="C324" s="74"/>
      <c r="D324" s="71"/>
      <c r="E324" s="74"/>
      <c r="F324" s="71"/>
      <c r="G324" s="74"/>
      <c r="H324" s="71"/>
      <c r="I324" s="71"/>
      <c r="J324" s="71"/>
      <c r="K324" s="71"/>
      <c r="L324" s="74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</row>
    <row r="325" spans="1:54">
      <c r="A325" s="71"/>
      <c r="B325" s="71"/>
      <c r="C325" s="74"/>
      <c r="D325" s="71"/>
      <c r="E325" s="74"/>
      <c r="F325" s="71"/>
      <c r="G325" s="74"/>
      <c r="H325" s="71"/>
      <c r="I325" s="71"/>
      <c r="J325" s="71"/>
      <c r="K325" s="71"/>
      <c r="L325" s="74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</row>
    <row r="326" spans="1:54">
      <c r="A326" s="71"/>
      <c r="B326" s="71"/>
      <c r="C326" s="74"/>
      <c r="D326" s="71"/>
      <c r="E326" s="74"/>
      <c r="F326" s="71"/>
      <c r="G326" s="74"/>
      <c r="H326" s="71"/>
      <c r="I326" s="71"/>
      <c r="J326" s="71"/>
      <c r="K326" s="71"/>
      <c r="L326" s="74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</row>
    <row r="327" spans="1:54">
      <c r="A327" s="71"/>
      <c r="B327" s="71"/>
      <c r="C327" s="74"/>
      <c r="D327" s="71"/>
      <c r="E327" s="74"/>
      <c r="F327" s="71"/>
      <c r="G327" s="74"/>
      <c r="H327" s="71"/>
      <c r="I327" s="71"/>
      <c r="J327" s="71"/>
      <c r="K327" s="71"/>
      <c r="L327" s="74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</row>
    <row r="328" spans="1:54">
      <c r="A328" s="71"/>
      <c r="B328" s="71"/>
      <c r="C328" s="74"/>
      <c r="D328" s="71"/>
      <c r="E328" s="74"/>
      <c r="F328" s="71"/>
      <c r="G328" s="74"/>
      <c r="H328" s="71"/>
      <c r="I328" s="71"/>
      <c r="J328" s="71"/>
      <c r="K328" s="71"/>
      <c r="L328" s="74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</row>
    <row r="329" spans="1:54">
      <c r="A329" s="71"/>
      <c r="B329" s="71"/>
      <c r="C329" s="74"/>
      <c r="D329" s="71"/>
      <c r="E329" s="74"/>
      <c r="F329" s="71"/>
      <c r="G329" s="74"/>
      <c r="H329" s="71"/>
      <c r="I329" s="71"/>
      <c r="J329" s="71"/>
      <c r="K329" s="71"/>
      <c r="L329" s="74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</row>
    <row r="330" spans="1:54">
      <c r="A330" s="71"/>
      <c r="B330" s="71"/>
      <c r="C330" s="74"/>
      <c r="D330" s="71"/>
      <c r="E330" s="74"/>
      <c r="F330" s="71"/>
      <c r="G330" s="74"/>
      <c r="H330" s="71"/>
      <c r="I330" s="71"/>
      <c r="J330" s="71"/>
      <c r="K330" s="71"/>
      <c r="L330" s="74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</row>
    <row r="331" spans="1:54">
      <c r="A331" s="71"/>
      <c r="B331" s="71"/>
      <c r="C331" s="74"/>
      <c r="D331" s="71"/>
      <c r="E331" s="74"/>
      <c r="F331" s="71"/>
      <c r="G331" s="74"/>
      <c r="H331" s="71"/>
      <c r="I331" s="71"/>
      <c r="J331" s="71"/>
      <c r="K331" s="71"/>
      <c r="L331" s="74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</row>
    <row r="332" spans="1:54">
      <c r="A332" s="71"/>
      <c r="B332" s="71"/>
      <c r="C332" s="74"/>
      <c r="D332" s="71"/>
      <c r="E332" s="74"/>
      <c r="F332" s="71"/>
      <c r="G332" s="74"/>
      <c r="H332" s="71"/>
      <c r="I332" s="71"/>
      <c r="J332" s="71"/>
      <c r="K332" s="71"/>
      <c r="L332" s="74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</row>
    <row r="333" spans="1:54">
      <c r="A333" s="71"/>
      <c r="B333" s="71"/>
      <c r="C333" s="74"/>
      <c r="D333" s="71"/>
      <c r="E333" s="74"/>
      <c r="F333" s="71"/>
      <c r="G333" s="74"/>
      <c r="H333" s="71"/>
      <c r="I333" s="71"/>
      <c r="J333" s="71"/>
      <c r="K333" s="71"/>
      <c r="L333" s="74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</row>
    <row r="334" spans="1:54">
      <c r="A334" s="71"/>
      <c r="B334" s="71"/>
      <c r="C334" s="74"/>
      <c r="D334" s="71"/>
      <c r="E334" s="74"/>
      <c r="F334" s="71"/>
      <c r="G334" s="74"/>
      <c r="H334" s="71"/>
      <c r="I334" s="71"/>
      <c r="J334" s="71"/>
      <c r="K334" s="71"/>
      <c r="L334" s="74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</row>
    <row r="335" spans="1:54">
      <c r="A335" s="71"/>
      <c r="B335" s="71"/>
      <c r="C335" s="74"/>
      <c r="D335" s="71"/>
      <c r="E335" s="74"/>
      <c r="F335" s="71"/>
      <c r="G335" s="74"/>
      <c r="H335" s="71"/>
      <c r="I335" s="71"/>
      <c r="J335" s="71"/>
      <c r="K335" s="71"/>
      <c r="L335" s="74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</row>
    <row r="336" spans="1:54">
      <c r="A336" s="71"/>
      <c r="B336" s="71"/>
      <c r="C336" s="74"/>
      <c r="D336" s="71"/>
      <c r="E336" s="74"/>
      <c r="F336" s="71"/>
      <c r="G336" s="74"/>
      <c r="H336" s="71"/>
      <c r="I336" s="71"/>
      <c r="J336" s="71"/>
      <c r="K336" s="71"/>
      <c r="L336" s="74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</row>
    <row r="337" spans="1:54">
      <c r="A337" s="71"/>
      <c r="B337" s="71"/>
      <c r="C337" s="74"/>
      <c r="D337" s="71"/>
      <c r="E337" s="74"/>
      <c r="F337" s="71"/>
      <c r="G337" s="74"/>
      <c r="H337" s="71"/>
      <c r="I337" s="71"/>
      <c r="J337" s="71"/>
      <c r="K337" s="71"/>
      <c r="L337" s="74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</row>
    <row r="338" spans="1:54">
      <c r="A338" s="71"/>
      <c r="B338" s="71"/>
      <c r="C338" s="74"/>
      <c r="D338" s="71"/>
      <c r="E338" s="74"/>
      <c r="F338" s="71"/>
      <c r="G338" s="74"/>
      <c r="H338" s="71"/>
      <c r="I338" s="71"/>
      <c r="J338" s="71"/>
      <c r="K338" s="71"/>
      <c r="L338" s="74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</row>
    <row r="339" spans="1:54">
      <c r="A339" s="71"/>
      <c r="B339" s="71"/>
      <c r="C339" s="74"/>
      <c r="D339" s="71"/>
      <c r="E339" s="74"/>
      <c r="F339" s="71"/>
      <c r="G339" s="74"/>
      <c r="H339" s="71"/>
      <c r="I339" s="71"/>
      <c r="J339" s="71"/>
      <c r="K339" s="71"/>
      <c r="L339" s="74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</row>
    <row r="340" spans="1:54">
      <c r="A340" s="71"/>
      <c r="B340" s="71"/>
      <c r="C340" s="74"/>
      <c r="D340" s="71"/>
      <c r="E340" s="74"/>
      <c r="F340" s="71"/>
      <c r="G340" s="74"/>
      <c r="H340" s="71"/>
      <c r="I340" s="71"/>
      <c r="J340" s="71"/>
      <c r="K340" s="71"/>
      <c r="L340" s="74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</row>
    <row r="341" spans="1:54">
      <c r="A341" s="71"/>
      <c r="B341" s="71"/>
      <c r="C341" s="74"/>
      <c r="D341" s="71"/>
      <c r="E341" s="74"/>
      <c r="F341" s="71"/>
      <c r="G341" s="74"/>
      <c r="H341" s="71"/>
      <c r="I341" s="71"/>
      <c r="J341" s="71"/>
      <c r="K341" s="71"/>
      <c r="L341" s="74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</row>
    <row r="342" spans="1:54">
      <c r="A342" s="71"/>
      <c r="B342" s="71"/>
      <c r="C342" s="74"/>
      <c r="D342" s="71"/>
      <c r="E342" s="74"/>
      <c r="F342" s="71"/>
      <c r="G342" s="74"/>
      <c r="H342" s="71"/>
      <c r="I342" s="71"/>
      <c r="J342" s="71"/>
      <c r="K342" s="71"/>
      <c r="L342" s="74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</row>
    <row r="343" spans="1:54">
      <c r="A343" s="71"/>
      <c r="B343" s="71"/>
      <c r="C343" s="74"/>
      <c r="D343" s="71"/>
      <c r="E343" s="74"/>
      <c r="F343" s="71"/>
      <c r="G343" s="74"/>
      <c r="H343" s="71"/>
      <c r="I343" s="71"/>
      <c r="J343" s="71"/>
      <c r="K343" s="71"/>
      <c r="L343" s="74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</row>
    <row r="344" spans="1:54">
      <c r="A344" s="71"/>
      <c r="B344" s="71"/>
      <c r="C344" s="74"/>
      <c r="D344" s="71"/>
      <c r="E344" s="74"/>
      <c r="F344" s="71"/>
      <c r="G344" s="74"/>
      <c r="H344" s="71"/>
      <c r="I344" s="71"/>
      <c r="J344" s="71"/>
      <c r="K344" s="71"/>
      <c r="L344" s="74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</row>
    <row r="345" spans="1:54">
      <c r="A345" s="71"/>
      <c r="B345" s="71"/>
      <c r="C345" s="74"/>
      <c r="D345" s="71"/>
      <c r="E345" s="74"/>
      <c r="F345" s="71"/>
      <c r="G345" s="74"/>
      <c r="H345" s="71"/>
      <c r="I345" s="71"/>
      <c r="J345" s="71"/>
      <c r="K345" s="71"/>
      <c r="L345" s="74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</row>
    <row r="346" spans="1:54">
      <c r="A346" s="71"/>
      <c r="B346" s="71"/>
      <c r="C346" s="74"/>
      <c r="D346" s="71"/>
      <c r="E346" s="74"/>
      <c r="F346" s="71"/>
      <c r="G346" s="74"/>
      <c r="H346" s="71"/>
      <c r="I346" s="71"/>
      <c r="J346" s="71"/>
      <c r="K346" s="71"/>
      <c r="L346" s="74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</row>
    <row r="347" spans="1:54">
      <c r="A347" s="71"/>
      <c r="B347" s="71"/>
      <c r="C347" s="74"/>
      <c r="D347" s="71"/>
      <c r="E347" s="74"/>
      <c r="F347" s="71"/>
      <c r="G347" s="74"/>
      <c r="H347" s="71"/>
      <c r="I347" s="71"/>
      <c r="J347" s="71"/>
      <c r="K347" s="71"/>
      <c r="L347" s="74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</row>
    <row r="348" spans="1:54">
      <c r="A348" s="71"/>
      <c r="B348" s="71"/>
      <c r="C348" s="74"/>
      <c r="D348" s="71"/>
      <c r="E348" s="74"/>
      <c r="F348" s="71"/>
      <c r="G348" s="74"/>
      <c r="H348" s="71"/>
      <c r="I348" s="71"/>
      <c r="J348" s="71"/>
      <c r="K348" s="71"/>
      <c r="L348" s="74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</row>
    <row r="349" spans="1:54">
      <c r="A349" s="71"/>
      <c r="B349" s="71"/>
      <c r="C349" s="74"/>
      <c r="D349" s="71"/>
      <c r="E349" s="74"/>
      <c r="F349" s="71"/>
      <c r="G349" s="74"/>
      <c r="H349" s="71"/>
      <c r="I349" s="71"/>
      <c r="J349" s="71"/>
      <c r="K349" s="71"/>
      <c r="L349" s="74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</row>
    <row r="350" spans="1:54">
      <c r="A350" s="71"/>
      <c r="B350" s="71"/>
      <c r="C350" s="74"/>
      <c r="D350" s="71"/>
      <c r="E350" s="74"/>
      <c r="F350" s="71"/>
      <c r="G350" s="74"/>
      <c r="H350" s="71"/>
      <c r="I350" s="71"/>
      <c r="J350" s="71"/>
      <c r="K350" s="71"/>
      <c r="L350" s="74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</row>
    <row r="351" spans="1:54">
      <c r="A351" s="71"/>
      <c r="B351" s="71"/>
      <c r="C351" s="74"/>
      <c r="D351" s="71"/>
      <c r="E351" s="74"/>
      <c r="F351" s="71"/>
      <c r="G351" s="74"/>
      <c r="H351" s="71"/>
      <c r="I351" s="71"/>
      <c r="J351" s="71"/>
      <c r="K351" s="71"/>
      <c r="L351" s="74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</row>
    <row r="352" spans="1:54">
      <c r="A352" s="71"/>
      <c r="B352" s="71"/>
      <c r="C352" s="74"/>
      <c r="D352" s="71"/>
      <c r="E352" s="74"/>
      <c r="F352" s="71"/>
      <c r="G352" s="74"/>
      <c r="H352" s="71"/>
      <c r="I352" s="71"/>
      <c r="J352" s="71"/>
      <c r="K352" s="71"/>
      <c r="L352" s="74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</row>
    <row r="353" spans="1:54">
      <c r="A353" s="71"/>
      <c r="B353" s="71"/>
      <c r="C353" s="74"/>
      <c r="D353" s="71"/>
      <c r="E353" s="74"/>
      <c r="F353" s="71"/>
      <c r="G353" s="74"/>
      <c r="H353" s="71"/>
      <c r="I353" s="71"/>
      <c r="J353" s="71"/>
      <c r="K353" s="71"/>
      <c r="L353" s="74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</row>
    <row r="354" spans="1:54">
      <c r="A354" s="71"/>
      <c r="B354" s="71"/>
      <c r="C354" s="74"/>
      <c r="D354" s="71"/>
      <c r="E354" s="74"/>
      <c r="F354" s="71"/>
      <c r="G354" s="74"/>
      <c r="H354" s="71"/>
      <c r="I354" s="71"/>
      <c r="J354" s="71"/>
      <c r="K354" s="71"/>
      <c r="L354" s="74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</row>
    <row r="355" spans="1:54">
      <c r="A355" s="71"/>
      <c r="B355" s="71"/>
      <c r="C355" s="74"/>
      <c r="D355" s="71"/>
      <c r="E355" s="74"/>
      <c r="F355" s="71"/>
      <c r="G355" s="74"/>
      <c r="H355" s="71"/>
      <c r="I355" s="71"/>
      <c r="J355" s="71"/>
      <c r="K355" s="71"/>
      <c r="L355" s="74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</row>
    <row r="356" spans="1:54">
      <c r="A356" s="71"/>
      <c r="B356" s="71"/>
      <c r="C356" s="74"/>
      <c r="D356" s="71"/>
      <c r="E356" s="74"/>
      <c r="F356" s="71"/>
      <c r="G356" s="74"/>
      <c r="H356" s="71"/>
      <c r="I356" s="71"/>
      <c r="J356" s="71"/>
      <c r="K356" s="71"/>
      <c r="L356" s="74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</row>
    <row r="357" spans="1:54">
      <c r="A357" s="71"/>
      <c r="B357" s="71"/>
      <c r="C357" s="74"/>
      <c r="D357" s="71"/>
      <c r="E357" s="74"/>
      <c r="F357" s="71"/>
      <c r="G357" s="74"/>
      <c r="H357" s="71"/>
      <c r="I357" s="71"/>
      <c r="J357" s="71"/>
      <c r="K357" s="71"/>
      <c r="L357" s="74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</row>
    <row r="358" spans="1:54">
      <c r="A358" s="71"/>
      <c r="B358" s="71"/>
      <c r="C358" s="74"/>
      <c r="D358" s="71"/>
      <c r="E358" s="74"/>
      <c r="F358" s="71"/>
      <c r="G358" s="74"/>
      <c r="H358" s="71"/>
      <c r="I358" s="71"/>
      <c r="J358" s="71"/>
      <c r="K358" s="71"/>
      <c r="L358" s="74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</row>
    <row r="359" spans="1:54">
      <c r="A359" s="71"/>
      <c r="B359" s="71"/>
      <c r="C359" s="74"/>
      <c r="D359" s="71"/>
      <c r="E359" s="74"/>
      <c r="F359" s="71"/>
      <c r="G359" s="74"/>
      <c r="H359" s="71"/>
      <c r="I359" s="71"/>
      <c r="J359" s="71"/>
      <c r="K359" s="71"/>
      <c r="L359" s="74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</row>
    <row r="360" spans="1:54">
      <c r="A360" s="71"/>
      <c r="B360" s="71"/>
      <c r="C360" s="74"/>
      <c r="D360" s="71"/>
      <c r="E360" s="74"/>
      <c r="F360" s="71"/>
      <c r="G360" s="74"/>
      <c r="H360" s="71"/>
      <c r="I360" s="71"/>
      <c r="J360" s="71"/>
      <c r="K360" s="71"/>
      <c r="L360" s="74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</row>
    <row r="361" spans="1:54">
      <c r="A361" s="71"/>
      <c r="B361" s="71"/>
      <c r="C361" s="74"/>
      <c r="D361" s="71"/>
      <c r="E361" s="74"/>
      <c r="F361" s="71"/>
      <c r="G361" s="74"/>
      <c r="H361" s="71"/>
      <c r="I361" s="71"/>
      <c r="J361" s="71"/>
      <c r="K361" s="71"/>
      <c r="L361" s="74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</row>
    <row r="362" spans="1:54">
      <c r="A362" s="71"/>
      <c r="B362" s="71"/>
      <c r="C362" s="74"/>
      <c r="D362" s="71"/>
      <c r="E362" s="74"/>
      <c r="F362" s="71"/>
      <c r="G362" s="74"/>
      <c r="H362" s="71"/>
      <c r="I362" s="71"/>
      <c r="J362" s="71"/>
      <c r="K362" s="71"/>
      <c r="L362" s="74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</row>
    <row r="363" spans="1:54">
      <c r="A363" s="71"/>
      <c r="B363" s="71"/>
      <c r="C363" s="74"/>
      <c r="D363" s="71"/>
      <c r="E363" s="74"/>
      <c r="F363" s="71"/>
      <c r="G363" s="74"/>
      <c r="H363" s="71"/>
      <c r="I363" s="71"/>
      <c r="J363" s="71"/>
      <c r="K363" s="71"/>
      <c r="L363" s="74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</row>
    <row r="364" spans="1:54">
      <c r="A364" s="71"/>
      <c r="B364" s="71"/>
      <c r="C364" s="74"/>
      <c r="D364" s="71"/>
      <c r="E364" s="74"/>
      <c r="F364" s="71"/>
      <c r="G364" s="74"/>
      <c r="H364" s="71"/>
      <c r="I364" s="71"/>
      <c r="J364" s="71"/>
      <c r="K364" s="71"/>
      <c r="L364" s="74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</row>
    <row r="365" spans="1:54">
      <c r="A365" s="71"/>
      <c r="B365" s="71"/>
      <c r="C365" s="74"/>
      <c r="D365" s="71"/>
      <c r="E365" s="74"/>
      <c r="F365" s="71"/>
      <c r="G365" s="74"/>
      <c r="H365" s="71"/>
      <c r="I365" s="71"/>
      <c r="J365" s="71"/>
      <c r="K365" s="71"/>
      <c r="L365" s="74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</row>
    <row r="366" spans="1:54">
      <c r="A366" s="71"/>
      <c r="B366" s="71"/>
      <c r="C366" s="74"/>
      <c r="D366" s="71"/>
      <c r="E366" s="74"/>
      <c r="F366" s="71"/>
      <c r="G366" s="74"/>
      <c r="H366" s="71"/>
      <c r="I366" s="71"/>
      <c r="J366" s="71"/>
      <c r="K366" s="71"/>
      <c r="L366" s="74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</row>
    <row r="367" spans="1:54">
      <c r="A367" s="71"/>
      <c r="B367" s="71"/>
      <c r="C367" s="74"/>
      <c r="D367" s="71"/>
      <c r="E367" s="74"/>
      <c r="F367" s="71"/>
      <c r="G367" s="74"/>
      <c r="H367" s="71"/>
      <c r="I367" s="71"/>
      <c r="J367" s="71"/>
      <c r="K367" s="71"/>
      <c r="L367" s="74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</row>
    <row r="368" spans="1:54">
      <c r="A368" s="71"/>
      <c r="B368" s="71"/>
      <c r="C368" s="74"/>
      <c r="D368" s="71"/>
      <c r="E368" s="74"/>
      <c r="F368" s="71"/>
      <c r="G368" s="74"/>
      <c r="H368" s="71"/>
      <c r="I368" s="71"/>
      <c r="J368" s="71"/>
      <c r="K368" s="71"/>
      <c r="L368" s="74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</row>
    <row r="369" spans="1:54">
      <c r="A369" s="71"/>
      <c r="B369" s="71"/>
      <c r="C369" s="74"/>
      <c r="D369" s="71"/>
      <c r="E369" s="74"/>
      <c r="F369" s="71"/>
      <c r="G369" s="74"/>
      <c r="H369" s="71"/>
      <c r="I369" s="71"/>
      <c r="J369" s="71"/>
      <c r="K369" s="71"/>
      <c r="L369" s="74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</row>
    <row r="370" spans="1:54">
      <c r="A370" s="71"/>
      <c r="B370" s="71"/>
      <c r="C370" s="74"/>
      <c r="D370" s="71"/>
      <c r="E370" s="74"/>
      <c r="F370" s="71"/>
      <c r="G370" s="74"/>
      <c r="H370" s="71"/>
      <c r="I370" s="71"/>
      <c r="J370" s="71"/>
      <c r="K370" s="71"/>
      <c r="L370" s="74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</row>
    <row r="371" spans="1:54">
      <c r="A371" s="71"/>
      <c r="B371" s="71"/>
      <c r="C371" s="74"/>
      <c r="D371" s="71"/>
      <c r="E371" s="74"/>
      <c r="F371" s="71"/>
      <c r="G371" s="74"/>
      <c r="H371" s="71"/>
      <c r="I371" s="71"/>
      <c r="J371" s="71"/>
      <c r="K371" s="71"/>
      <c r="L371" s="74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</row>
    <row r="372" spans="1:54">
      <c r="A372" s="71"/>
      <c r="B372" s="71"/>
      <c r="C372" s="74"/>
      <c r="D372" s="71"/>
      <c r="E372" s="74"/>
      <c r="F372" s="71"/>
      <c r="G372" s="74"/>
      <c r="H372" s="71"/>
      <c r="I372" s="71"/>
      <c r="J372" s="71"/>
      <c r="K372" s="71"/>
      <c r="L372" s="74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</row>
    <row r="373" spans="1:54">
      <c r="A373" s="71"/>
      <c r="B373" s="71"/>
      <c r="C373" s="74"/>
      <c r="D373" s="71"/>
      <c r="E373" s="74"/>
      <c r="F373" s="71"/>
      <c r="G373" s="74"/>
      <c r="H373" s="71"/>
      <c r="I373" s="71"/>
      <c r="J373" s="71"/>
      <c r="K373" s="71"/>
      <c r="L373" s="74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</row>
    <row r="374" spans="1:54">
      <c r="A374" s="71"/>
      <c r="B374" s="71"/>
      <c r="C374" s="74"/>
      <c r="D374" s="71"/>
      <c r="E374" s="74"/>
      <c r="F374" s="71"/>
      <c r="G374" s="74"/>
      <c r="H374" s="71"/>
      <c r="I374" s="71"/>
      <c r="J374" s="71"/>
      <c r="K374" s="71"/>
      <c r="L374" s="74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</row>
    <row r="375" spans="1:54">
      <c r="A375" s="71"/>
      <c r="B375" s="71"/>
      <c r="C375" s="74"/>
      <c r="D375" s="71"/>
      <c r="E375" s="74"/>
      <c r="F375" s="71"/>
      <c r="G375" s="74"/>
      <c r="H375" s="71"/>
      <c r="I375" s="71"/>
      <c r="J375" s="71"/>
      <c r="K375" s="71"/>
      <c r="L375" s="74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</row>
    <row r="376" spans="1:54">
      <c r="A376" s="71"/>
      <c r="B376" s="71"/>
      <c r="C376" s="74"/>
      <c r="D376" s="71"/>
      <c r="E376" s="74"/>
      <c r="F376" s="71"/>
      <c r="G376" s="74"/>
      <c r="H376" s="71"/>
      <c r="I376" s="71"/>
      <c r="J376" s="71"/>
      <c r="K376" s="71"/>
      <c r="L376" s="74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</row>
    <row r="377" spans="1:54">
      <c r="A377" s="71"/>
      <c r="B377" s="71"/>
      <c r="C377" s="74"/>
      <c r="D377" s="71"/>
      <c r="E377" s="74"/>
      <c r="F377" s="71"/>
      <c r="G377" s="74"/>
      <c r="H377" s="71"/>
      <c r="I377" s="71"/>
      <c r="J377" s="71"/>
      <c r="K377" s="71"/>
      <c r="L377" s="74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</row>
    <row r="378" spans="1:54">
      <c r="A378" s="71"/>
      <c r="B378" s="71"/>
      <c r="C378" s="74"/>
      <c r="D378" s="71"/>
      <c r="E378" s="74"/>
      <c r="F378" s="71"/>
      <c r="G378" s="74"/>
      <c r="H378" s="71"/>
      <c r="I378" s="71"/>
      <c r="J378" s="71"/>
      <c r="K378" s="71"/>
      <c r="L378" s="74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</row>
    <row r="379" spans="1:54">
      <c r="A379" s="71"/>
      <c r="B379" s="71"/>
      <c r="C379" s="74"/>
      <c r="D379" s="71"/>
      <c r="E379" s="74"/>
      <c r="F379" s="71"/>
      <c r="G379" s="74"/>
      <c r="H379" s="71"/>
      <c r="I379" s="71"/>
      <c r="J379" s="71"/>
      <c r="K379" s="71"/>
      <c r="L379" s="74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</row>
    <row r="380" spans="1:54">
      <c r="A380" s="71"/>
      <c r="B380" s="71"/>
      <c r="C380" s="74"/>
      <c r="D380" s="71"/>
      <c r="E380" s="74"/>
      <c r="F380" s="71"/>
      <c r="G380" s="74"/>
      <c r="H380" s="71"/>
      <c r="I380" s="71"/>
      <c r="J380" s="71"/>
      <c r="K380" s="71"/>
      <c r="L380" s="74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</row>
    <row r="381" spans="1:54">
      <c r="A381" s="71"/>
      <c r="B381" s="71"/>
      <c r="C381" s="74"/>
      <c r="D381" s="71"/>
      <c r="E381" s="74"/>
      <c r="F381" s="71"/>
      <c r="G381" s="74"/>
      <c r="H381" s="71"/>
      <c r="I381" s="71"/>
      <c r="J381" s="71"/>
      <c r="K381" s="71"/>
      <c r="L381" s="74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</row>
    <row r="382" spans="1:54">
      <c r="A382" s="71"/>
      <c r="B382" s="71"/>
      <c r="C382" s="74"/>
      <c r="D382" s="71"/>
      <c r="E382" s="74"/>
      <c r="F382" s="71"/>
      <c r="G382" s="74"/>
      <c r="H382" s="71"/>
      <c r="I382" s="71"/>
      <c r="J382" s="71"/>
      <c r="K382" s="71"/>
      <c r="L382" s="74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</row>
    <row r="383" spans="1:54">
      <c r="A383" s="71"/>
      <c r="B383" s="71"/>
      <c r="C383" s="74"/>
      <c r="D383" s="71"/>
      <c r="E383" s="74"/>
      <c r="F383" s="71"/>
      <c r="G383" s="74"/>
      <c r="H383" s="71"/>
      <c r="I383" s="71"/>
      <c r="J383" s="71"/>
      <c r="K383" s="71"/>
      <c r="L383" s="74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</row>
    <row r="384" spans="1:54">
      <c r="A384" s="71"/>
      <c r="B384" s="71"/>
      <c r="C384" s="74"/>
      <c r="D384" s="71"/>
      <c r="E384" s="74"/>
      <c r="F384" s="71"/>
      <c r="G384" s="74"/>
      <c r="H384" s="71"/>
      <c r="I384" s="71"/>
      <c r="J384" s="71"/>
      <c r="K384" s="71"/>
      <c r="L384" s="74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</row>
    <row r="385" spans="1:54">
      <c r="A385" s="71"/>
      <c r="B385" s="71"/>
      <c r="C385" s="74"/>
      <c r="D385" s="71"/>
      <c r="E385" s="74"/>
      <c r="F385" s="71"/>
      <c r="G385" s="74"/>
      <c r="H385" s="71"/>
      <c r="I385" s="71"/>
      <c r="J385" s="71"/>
      <c r="K385" s="71"/>
      <c r="L385" s="74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</row>
    <row r="386" spans="1:54">
      <c r="A386" s="71"/>
      <c r="B386" s="71"/>
      <c r="C386" s="74"/>
      <c r="D386" s="71"/>
      <c r="E386" s="74"/>
      <c r="F386" s="71"/>
      <c r="G386" s="74"/>
      <c r="H386" s="71"/>
      <c r="I386" s="71"/>
      <c r="J386" s="71"/>
      <c r="K386" s="71"/>
      <c r="L386" s="74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</row>
    <row r="387" spans="1:54">
      <c r="A387" s="71"/>
      <c r="B387" s="71"/>
      <c r="C387" s="74"/>
      <c r="D387" s="71"/>
      <c r="E387" s="74"/>
      <c r="F387" s="71"/>
      <c r="G387" s="74"/>
      <c r="H387" s="71"/>
      <c r="I387" s="71"/>
      <c r="J387" s="71"/>
      <c r="K387" s="71"/>
      <c r="L387" s="74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</row>
    <row r="388" spans="1:54">
      <c r="A388" s="71"/>
      <c r="B388" s="71"/>
      <c r="C388" s="74"/>
      <c r="D388" s="71"/>
      <c r="E388" s="74"/>
      <c r="F388" s="71"/>
      <c r="G388" s="74"/>
      <c r="H388" s="71"/>
      <c r="I388" s="71"/>
      <c r="J388" s="71"/>
      <c r="K388" s="71"/>
      <c r="L388" s="74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</row>
    <row r="389" spans="1:54">
      <c r="A389" s="71"/>
      <c r="B389" s="71"/>
      <c r="C389" s="74"/>
      <c r="D389" s="71"/>
      <c r="E389" s="74"/>
      <c r="F389" s="71"/>
      <c r="G389" s="74"/>
      <c r="H389" s="71"/>
      <c r="I389" s="71"/>
      <c r="J389" s="71"/>
      <c r="K389" s="71"/>
      <c r="L389" s="74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</row>
    <row r="390" spans="1:54">
      <c r="A390" s="71"/>
      <c r="B390" s="71"/>
      <c r="C390" s="74"/>
      <c r="D390" s="71"/>
      <c r="E390" s="74"/>
      <c r="F390" s="71"/>
      <c r="G390" s="74"/>
      <c r="H390" s="71"/>
      <c r="I390" s="71"/>
      <c r="J390" s="71"/>
      <c r="K390" s="71"/>
      <c r="L390" s="74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</row>
    <row r="391" spans="1:54">
      <c r="A391" s="71"/>
      <c r="B391" s="71"/>
      <c r="C391" s="74"/>
      <c r="D391" s="71"/>
      <c r="E391" s="74"/>
      <c r="F391" s="71"/>
      <c r="G391" s="74"/>
      <c r="H391" s="71"/>
      <c r="I391" s="71"/>
      <c r="J391" s="71"/>
      <c r="K391" s="71"/>
      <c r="L391" s="74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</row>
    <row r="392" spans="1:54">
      <c r="A392" s="71"/>
      <c r="B392" s="71"/>
      <c r="C392" s="74"/>
      <c r="D392" s="71"/>
      <c r="E392" s="74"/>
      <c r="F392" s="71"/>
      <c r="G392" s="74"/>
      <c r="H392" s="71"/>
      <c r="I392" s="71"/>
      <c r="J392" s="71"/>
      <c r="K392" s="71"/>
      <c r="L392" s="74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</row>
    <row r="393" spans="1:54">
      <c r="A393" s="71"/>
      <c r="B393" s="71"/>
      <c r="C393" s="74"/>
      <c r="D393" s="71"/>
      <c r="E393" s="74"/>
      <c r="F393" s="71"/>
      <c r="G393" s="74"/>
      <c r="H393" s="71"/>
      <c r="I393" s="71"/>
      <c r="J393" s="71"/>
      <c r="K393" s="71"/>
      <c r="L393" s="74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</row>
    <row r="394" spans="1:54">
      <c r="A394" s="71"/>
      <c r="B394" s="71"/>
      <c r="C394" s="74"/>
      <c r="D394" s="71"/>
      <c r="E394" s="74"/>
      <c r="F394" s="71"/>
      <c r="G394" s="74"/>
      <c r="H394" s="71"/>
      <c r="I394" s="71"/>
      <c r="J394" s="71"/>
      <c r="K394" s="71"/>
      <c r="L394" s="74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</row>
    <row r="395" spans="1:54">
      <c r="A395" s="71"/>
      <c r="B395" s="71"/>
      <c r="C395" s="74"/>
      <c r="D395" s="71"/>
      <c r="E395" s="74"/>
      <c r="F395" s="71"/>
      <c r="G395" s="74"/>
      <c r="H395" s="71"/>
      <c r="I395" s="71"/>
      <c r="J395" s="71"/>
      <c r="K395" s="71"/>
      <c r="L395" s="74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</row>
    <row r="396" spans="1:54">
      <c r="A396" s="71"/>
      <c r="B396" s="71"/>
      <c r="C396" s="74"/>
      <c r="D396" s="71"/>
      <c r="E396" s="74"/>
      <c r="F396" s="71"/>
      <c r="G396" s="74"/>
      <c r="H396" s="71"/>
      <c r="I396" s="71"/>
      <c r="J396" s="71"/>
      <c r="K396" s="71"/>
      <c r="L396" s="74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</row>
    <row r="397" spans="1:54">
      <c r="A397" s="71"/>
      <c r="B397" s="71"/>
      <c r="C397" s="74"/>
      <c r="D397" s="71"/>
      <c r="E397" s="74"/>
      <c r="F397" s="71"/>
      <c r="G397" s="74"/>
      <c r="H397" s="71"/>
      <c r="I397" s="71"/>
      <c r="J397" s="71"/>
      <c r="K397" s="71"/>
      <c r="L397" s="74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</row>
    <row r="398" spans="1:54">
      <c r="A398" s="71"/>
      <c r="B398" s="71"/>
      <c r="C398" s="74"/>
      <c r="D398" s="71"/>
      <c r="E398" s="74"/>
      <c r="F398" s="71"/>
      <c r="G398" s="74"/>
      <c r="H398" s="71"/>
      <c r="I398" s="71"/>
      <c r="J398" s="71"/>
      <c r="K398" s="71"/>
      <c r="L398" s="74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</row>
    <row r="399" spans="1:54">
      <c r="A399" s="71"/>
      <c r="B399" s="71"/>
      <c r="C399" s="74"/>
      <c r="D399" s="71"/>
      <c r="E399" s="74"/>
      <c r="F399" s="71"/>
      <c r="G399" s="74"/>
      <c r="H399" s="71"/>
      <c r="I399" s="71"/>
      <c r="J399" s="71"/>
      <c r="K399" s="71"/>
      <c r="L399" s="74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</row>
    <row r="400" spans="1:54">
      <c r="A400" s="71"/>
      <c r="B400" s="71"/>
      <c r="C400" s="74"/>
      <c r="D400" s="71"/>
      <c r="E400" s="74"/>
      <c r="F400" s="71"/>
      <c r="G400" s="74"/>
      <c r="H400" s="71"/>
      <c r="I400" s="71"/>
      <c r="J400" s="71"/>
      <c r="K400" s="71"/>
      <c r="L400" s="74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</row>
    <row r="401" spans="1:54">
      <c r="A401" s="71"/>
      <c r="B401" s="71"/>
      <c r="C401" s="74"/>
      <c r="D401" s="71"/>
      <c r="E401" s="74"/>
      <c r="F401" s="71"/>
      <c r="G401" s="74"/>
      <c r="H401" s="71"/>
      <c r="I401" s="71"/>
      <c r="J401" s="71"/>
      <c r="K401" s="71"/>
      <c r="L401" s="74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</row>
    <row r="402" spans="1:54">
      <c r="A402" s="71"/>
      <c r="B402" s="71"/>
      <c r="C402" s="74"/>
      <c r="D402" s="71"/>
      <c r="E402" s="74"/>
      <c r="F402" s="71"/>
      <c r="G402" s="74"/>
      <c r="H402" s="71"/>
      <c r="I402" s="71"/>
      <c r="J402" s="71"/>
      <c r="K402" s="71"/>
      <c r="L402" s="74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</row>
    <row r="403" spans="1:54">
      <c r="A403" s="71"/>
      <c r="B403" s="71"/>
      <c r="C403" s="74"/>
      <c r="D403" s="71"/>
      <c r="E403" s="74"/>
      <c r="F403" s="71"/>
      <c r="G403" s="74"/>
      <c r="H403" s="71"/>
      <c r="I403" s="71"/>
      <c r="J403" s="71"/>
      <c r="K403" s="71"/>
      <c r="L403" s="74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</row>
    <row r="404" spans="1:54">
      <c r="A404" s="71"/>
      <c r="B404" s="71"/>
      <c r="C404" s="74"/>
      <c r="D404" s="71"/>
      <c r="E404" s="74"/>
      <c r="F404" s="71"/>
      <c r="G404" s="74"/>
      <c r="H404" s="71"/>
      <c r="I404" s="71"/>
      <c r="J404" s="71"/>
      <c r="K404" s="71"/>
      <c r="L404" s="74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</row>
    <row r="405" spans="1:54">
      <c r="A405" s="71"/>
      <c r="B405" s="71"/>
      <c r="C405" s="74"/>
      <c r="D405" s="71"/>
      <c r="E405" s="74"/>
      <c r="F405" s="71"/>
      <c r="G405" s="74"/>
      <c r="H405" s="71"/>
      <c r="I405" s="71"/>
      <c r="J405" s="71"/>
      <c r="K405" s="71"/>
      <c r="L405" s="74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</row>
    <row r="406" spans="1:54">
      <c r="A406" s="71"/>
      <c r="B406" s="71"/>
      <c r="C406" s="74"/>
      <c r="D406" s="71"/>
      <c r="E406" s="74"/>
      <c r="F406" s="71"/>
      <c r="G406" s="74"/>
      <c r="H406" s="71"/>
      <c r="I406" s="71"/>
      <c r="J406" s="71"/>
      <c r="K406" s="71"/>
      <c r="L406" s="74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</row>
    <row r="407" spans="1:54">
      <c r="A407" s="71"/>
      <c r="B407" s="71"/>
      <c r="C407" s="74"/>
      <c r="D407" s="71"/>
      <c r="E407" s="74"/>
      <c r="F407" s="71"/>
      <c r="G407" s="74"/>
      <c r="H407" s="71"/>
      <c r="I407" s="71"/>
      <c r="J407" s="71"/>
      <c r="K407" s="71"/>
      <c r="L407" s="74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</row>
  </sheetData>
  <mergeCells count="3">
    <mergeCell ref="A1:L1"/>
    <mergeCell ref="B2:C2"/>
    <mergeCell ref="D2:E2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M1" zoomScaleNormal="100" workbookViewId="0">
      <selection activeCell="P3" sqref="P3"/>
    </sheetView>
  </sheetViews>
  <sheetFormatPr baseColWidth="10" defaultColWidth="11.42578125" defaultRowHeight="12.75"/>
  <cols>
    <col min="1" max="1" width="28.28515625" style="21" bestFit="1" customWidth="1"/>
    <col min="2" max="2" width="17.7109375" style="21" customWidth="1"/>
    <col min="3" max="3" width="18.28515625" style="21" customWidth="1"/>
    <col min="4" max="4" width="15.5703125" style="21" customWidth="1"/>
    <col min="5" max="5" width="21.7109375" style="21" customWidth="1"/>
    <col min="6" max="6" width="23.42578125" style="21" customWidth="1"/>
    <col min="7" max="7" width="18.28515625" style="21" customWidth="1"/>
    <col min="8" max="8" width="17.5703125" style="21" customWidth="1"/>
    <col min="9" max="9" width="18.42578125" style="21" customWidth="1"/>
    <col min="10" max="10" width="21.42578125" style="21" customWidth="1"/>
    <col min="11" max="11" width="17.140625" style="21" customWidth="1"/>
    <col min="12" max="12" width="33.28515625" style="21" customWidth="1"/>
    <col min="13" max="13" width="21.42578125" style="21" customWidth="1"/>
    <col min="14" max="14" width="17.7109375" style="21" customWidth="1"/>
    <col min="15" max="15" width="17.7109375" style="21" bestFit="1" customWidth="1"/>
    <col min="16" max="16" width="22.7109375" style="21" customWidth="1"/>
    <col min="17" max="17" width="20.7109375" style="21" customWidth="1"/>
    <col min="18" max="18" width="0.28515625" style="21" customWidth="1"/>
    <col min="19" max="20" width="11.42578125" style="21" customWidth="1"/>
    <col min="21" max="21" width="21.28515625" style="21" customWidth="1"/>
    <col min="22" max="22" width="16.7109375" style="21" bestFit="1" customWidth="1"/>
    <col min="23" max="24" width="15.28515625" style="21" bestFit="1" customWidth="1"/>
    <col min="25" max="25" width="14.28515625" style="21" bestFit="1" customWidth="1"/>
    <col min="26" max="26" width="13.28515625" style="21" bestFit="1" customWidth="1"/>
    <col min="27" max="27" width="12.5703125" style="21" bestFit="1" customWidth="1"/>
    <col min="28" max="28" width="14.28515625" style="21" bestFit="1" customWidth="1"/>
    <col min="29" max="16384" width="11.42578125" style="21"/>
  </cols>
  <sheetData>
    <row r="1" spans="1:29" ht="38.25" customHeight="1" thickBot="1">
      <c r="A1" s="42"/>
      <c r="B1" s="483" t="s">
        <v>153</v>
      </c>
      <c r="C1" s="483"/>
      <c r="D1" s="483"/>
      <c r="E1" s="483"/>
      <c r="F1" s="483" t="s">
        <v>152</v>
      </c>
      <c r="G1" s="483"/>
      <c r="H1" s="483"/>
      <c r="I1" s="483"/>
      <c r="J1" s="53" t="s">
        <v>151</v>
      </c>
      <c r="L1" s="484" t="s">
        <v>150</v>
      </c>
      <c r="M1" s="484"/>
      <c r="N1" s="484"/>
      <c r="O1" s="484"/>
      <c r="P1" s="484"/>
      <c r="Q1" s="484"/>
      <c r="T1" s="52"/>
    </row>
    <row r="2" spans="1:29" ht="68.25" customHeight="1" thickTop="1" thickBot="1">
      <c r="A2" s="51" t="s">
        <v>0</v>
      </c>
      <c r="B2" s="50" t="s">
        <v>288</v>
      </c>
      <c r="C2" s="49" t="s">
        <v>287</v>
      </c>
      <c r="D2" s="49" t="s">
        <v>149</v>
      </c>
      <c r="E2" s="48" t="s">
        <v>148</v>
      </c>
      <c r="F2" s="49" t="s">
        <v>215</v>
      </c>
      <c r="G2" s="49" t="s">
        <v>147</v>
      </c>
      <c r="H2" s="49" t="s">
        <v>146</v>
      </c>
      <c r="I2" s="46" t="s">
        <v>286</v>
      </c>
      <c r="J2" s="47" t="s">
        <v>145</v>
      </c>
      <c r="L2" s="51" t="s">
        <v>0</v>
      </c>
      <c r="M2" s="50" t="s">
        <v>144</v>
      </c>
      <c r="N2" s="49" t="s">
        <v>143</v>
      </c>
      <c r="O2" s="48" t="s">
        <v>142</v>
      </c>
      <c r="P2" s="47" t="s">
        <v>141</v>
      </c>
      <c r="Q2" s="46" t="s">
        <v>78</v>
      </c>
    </row>
    <row r="3" spans="1:29" ht="26.25" customHeight="1" thickTop="1">
      <c r="A3" s="42"/>
      <c r="B3" s="45" t="s">
        <v>140</v>
      </c>
      <c r="C3" s="45" t="s">
        <v>139</v>
      </c>
      <c r="D3" s="45" t="s">
        <v>138</v>
      </c>
      <c r="E3" s="45" t="s">
        <v>137</v>
      </c>
      <c r="F3" s="45" t="s">
        <v>136</v>
      </c>
      <c r="G3" s="45" t="s">
        <v>135</v>
      </c>
      <c r="H3" s="45"/>
      <c r="I3" s="45" t="s">
        <v>134</v>
      </c>
      <c r="J3" s="45" t="s">
        <v>133</v>
      </c>
      <c r="M3" s="44">
        <f>M4*P3</f>
        <v>18721436.155000001</v>
      </c>
      <c r="N3" s="44">
        <f>P3*N4</f>
        <v>11232861.693</v>
      </c>
      <c r="O3" s="44">
        <f>P3*O4</f>
        <v>7488574.4620000012</v>
      </c>
      <c r="P3" s="44">
        <f>+'PART MES'!G11</f>
        <v>37442872.310000002</v>
      </c>
    </row>
    <row r="4" spans="1:29" ht="13.5" thickBot="1">
      <c r="F4" s="43"/>
      <c r="G4" s="42"/>
      <c r="H4" s="42"/>
      <c r="I4" s="42"/>
      <c r="M4" s="224">
        <v>0.5</v>
      </c>
      <c r="N4" s="224">
        <v>0.3</v>
      </c>
      <c r="O4" s="224">
        <v>0.2</v>
      </c>
      <c r="P4" s="41" t="s">
        <v>132</v>
      </c>
      <c r="Q4" s="41"/>
    </row>
    <row r="5" spans="1:29" ht="13.5" thickTop="1">
      <c r="A5" s="37" t="s">
        <v>1</v>
      </c>
      <c r="B5" s="36">
        <v>626624</v>
      </c>
      <c r="C5" s="35">
        <v>145672.85</v>
      </c>
      <c r="D5" s="225">
        <f t="shared" ref="D5:D55" si="0">IFERROR(C5/B5,0)</f>
        <v>0.23247250344704321</v>
      </c>
      <c r="E5" s="40">
        <f t="shared" ref="E5:E55" si="1">IFERROR(D5/$D$56,0)</f>
        <v>1.7129206960559418E-2</v>
      </c>
      <c r="F5" s="211">
        <v>110684</v>
      </c>
      <c r="G5" s="212">
        <f t="shared" ref="G5:G55" si="2">IFERROR((C5/F5)-1,0)</f>
        <v>0.31611479527302966</v>
      </c>
      <c r="H5" s="39">
        <f t="shared" ref="H5:H55" si="3">IF(G5&lt;0,0,G5)</f>
        <v>0.31611479527302966</v>
      </c>
      <c r="I5" s="32">
        <f t="shared" ref="I5:I55" si="4">IFERROR(H5/$H$56,0)</f>
        <v>0.11047203821567791</v>
      </c>
      <c r="J5" s="38">
        <f t="shared" ref="J5:J55" si="5">IFERROR(C5/$C$56,0)</f>
        <v>6.9888220261119801E-5</v>
      </c>
      <c r="L5" s="37" t="s">
        <v>1</v>
      </c>
      <c r="M5" s="36">
        <f t="shared" ref="M5:M55" si="6">IFERROR($M$3*E5,0)</f>
        <v>320683.35449789476</v>
      </c>
      <c r="N5" s="35">
        <f t="shared" ref="N5:N55" si="7">IFERROR($N$3*I5,0)</f>
        <v>1240917.1262205206</v>
      </c>
      <c r="O5" s="34">
        <f t="shared" ref="O5:O55" si="8">IFERROR($O$3*J5,0)</f>
        <v>523.36314144205278</v>
      </c>
      <c r="P5" s="33">
        <f>IFERROR(SUM(M5:O5),2)</f>
        <v>1562123.8438598572</v>
      </c>
      <c r="Q5" s="245">
        <f t="shared" ref="Q5:Q55" si="9">IFERROR(P5/$P$56,0)</f>
        <v>4.1720192589035303E-2</v>
      </c>
      <c r="S5" s="22" t="s">
        <v>158</v>
      </c>
      <c r="T5" s="22"/>
      <c r="AC5" s="22"/>
    </row>
    <row r="6" spans="1:29">
      <c r="A6" s="27" t="s">
        <v>2</v>
      </c>
      <c r="B6" s="26">
        <v>2597546</v>
      </c>
      <c r="C6" s="25">
        <v>768052</v>
      </c>
      <c r="D6" s="226">
        <f t="shared" si="0"/>
        <v>0.29568369530318234</v>
      </c>
      <c r="E6" s="31">
        <f t="shared" si="1"/>
        <v>2.1786779669041415E-2</v>
      </c>
      <c r="F6" s="62">
        <v>953414</v>
      </c>
      <c r="G6" s="213">
        <f t="shared" si="2"/>
        <v>-0.19441921347913915</v>
      </c>
      <c r="H6" s="29">
        <f t="shared" si="3"/>
        <v>0</v>
      </c>
      <c r="I6" s="23">
        <f t="shared" si="4"/>
        <v>0</v>
      </c>
      <c r="J6" s="28">
        <f t="shared" si="5"/>
        <v>3.6848175447925667E-4</v>
      </c>
      <c r="L6" s="27" t="s">
        <v>2</v>
      </c>
      <c r="M6" s="26">
        <f t="shared" si="6"/>
        <v>407879.80459701089</v>
      </c>
      <c r="N6" s="25">
        <f t="shared" si="7"/>
        <v>0</v>
      </c>
      <c r="O6" s="24">
        <f t="shared" si="8"/>
        <v>2759.4030563063161</v>
      </c>
      <c r="P6" s="214">
        <f t="shared" ref="P6:P55" si="10">IFERROR(SUM(M6:O6),2)</f>
        <v>410639.20765331719</v>
      </c>
      <c r="Q6" s="246">
        <f t="shared" si="9"/>
        <v>1.0967086185416558E-2</v>
      </c>
      <c r="S6" s="22"/>
      <c r="T6" s="22"/>
      <c r="U6" s="22"/>
      <c r="V6" s="22"/>
      <c r="W6" s="22"/>
      <c r="X6" s="22"/>
      <c r="Y6" s="22"/>
      <c r="Z6" s="22"/>
    </row>
    <row r="7" spans="1:29">
      <c r="A7" s="27" t="s">
        <v>3</v>
      </c>
      <c r="B7" s="26">
        <v>1129316</v>
      </c>
      <c r="C7" s="25">
        <v>272877</v>
      </c>
      <c r="D7" s="226">
        <f t="shared" si="0"/>
        <v>0.24163033198856654</v>
      </c>
      <c r="E7" s="31">
        <f t="shared" si="1"/>
        <v>1.780398069969457E-2</v>
      </c>
      <c r="F7" s="62">
        <v>293401</v>
      </c>
      <c r="G7" s="213">
        <f t="shared" si="2"/>
        <v>-6.9952045153220288E-2</v>
      </c>
      <c r="H7" s="29">
        <f t="shared" si="3"/>
        <v>0</v>
      </c>
      <c r="I7" s="23">
        <f t="shared" si="4"/>
        <v>0</v>
      </c>
      <c r="J7" s="28">
        <f t="shared" si="5"/>
        <v>1.3091586991119888E-4</v>
      </c>
      <c r="L7" s="27" t="s">
        <v>3</v>
      </c>
      <c r="M7" s="26">
        <f t="shared" si="6"/>
        <v>333316.08797418413</v>
      </c>
      <c r="N7" s="25">
        <f t="shared" si="7"/>
        <v>0</v>
      </c>
      <c r="O7" s="24">
        <f t="shared" si="8"/>
        <v>980.3732400875183</v>
      </c>
      <c r="P7" s="214">
        <f t="shared" si="10"/>
        <v>334296.46121427167</v>
      </c>
      <c r="Q7" s="246">
        <f t="shared" si="9"/>
        <v>8.9281735238295242E-3</v>
      </c>
      <c r="S7" s="22"/>
      <c r="T7" s="22"/>
      <c r="U7" s="22"/>
      <c r="V7" s="22"/>
      <c r="W7" s="22"/>
      <c r="X7" s="22"/>
      <c r="Y7" s="22"/>
      <c r="Z7" s="22"/>
    </row>
    <row r="8" spans="1:29">
      <c r="A8" s="27" t="s">
        <v>4</v>
      </c>
      <c r="B8" s="26">
        <v>54890194.010000005</v>
      </c>
      <c r="C8" s="25">
        <v>23142962</v>
      </c>
      <c r="D8" s="226">
        <f t="shared" si="0"/>
        <v>0.42162288578873974</v>
      </c>
      <c r="E8" s="31">
        <f t="shared" si="1"/>
        <v>3.1066322093566658E-2</v>
      </c>
      <c r="F8" s="62">
        <v>18200124</v>
      </c>
      <c r="G8" s="213">
        <f t="shared" si="2"/>
        <v>0.27158265515114066</v>
      </c>
      <c r="H8" s="29">
        <f t="shared" si="3"/>
        <v>0.27158265515114066</v>
      </c>
      <c r="I8" s="23">
        <f t="shared" si="4"/>
        <v>9.4909475631025059E-2</v>
      </c>
      <c r="J8" s="28">
        <f t="shared" si="5"/>
        <v>1.11031014066844E-2</v>
      </c>
      <c r="L8" s="27" t="s">
        <v>4</v>
      </c>
      <c r="M8" s="26">
        <f t="shared" si="6"/>
        <v>581606.16564537422</v>
      </c>
      <c r="N8" s="25">
        <f t="shared" si="7"/>
        <v>1066105.0131184584</v>
      </c>
      <c r="O8" s="24">
        <f t="shared" si="8"/>
        <v>83146.401643093093</v>
      </c>
      <c r="P8" s="214">
        <f t="shared" si="10"/>
        <v>1730857.5804069256</v>
      </c>
      <c r="Q8" s="246">
        <f t="shared" si="9"/>
        <v>4.6226624017427727E-2</v>
      </c>
      <c r="S8" s="22"/>
      <c r="T8" s="22"/>
      <c r="U8" s="22"/>
      <c r="V8" s="22"/>
      <c r="W8" s="22"/>
      <c r="X8" s="22"/>
      <c r="Y8" s="22"/>
      <c r="Z8" s="22"/>
    </row>
    <row r="9" spans="1:29">
      <c r="A9" s="27" t="s">
        <v>5</v>
      </c>
      <c r="B9" s="26">
        <v>10678636</v>
      </c>
      <c r="C9" s="25">
        <v>2531264</v>
      </c>
      <c r="D9" s="226">
        <f t="shared" si="0"/>
        <v>0.23704001147712123</v>
      </c>
      <c r="E9" s="31">
        <f t="shared" si="1"/>
        <v>1.7465753387259923E-2</v>
      </c>
      <c r="F9" s="62">
        <v>1756976</v>
      </c>
      <c r="G9" s="213">
        <f t="shared" si="2"/>
        <v>0.44069355529045362</v>
      </c>
      <c r="H9" s="29">
        <f t="shared" si="3"/>
        <v>0.44069355529045362</v>
      </c>
      <c r="I9" s="23">
        <f t="shared" si="4"/>
        <v>0.15400834130335822</v>
      </c>
      <c r="J9" s="28">
        <f t="shared" si="5"/>
        <v>1.2144029307523203E-3</v>
      </c>
      <c r="L9" s="27" t="s">
        <v>5</v>
      </c>
      <c r="M9" s="26">
        <f t="shared" si="6"/>
        <v>326983.98693856166</v>
      </c>
      <c r="N9" s="25">
        <f t="shared" si="7"/>
        <v>1729954.3974289622</v>
      </c>
      <c r="O9" s="24">
        <f t="shared" si="8"/>
        <v>9094.1467738097817</v>
      </c>
      <c r="P9" s="214">
        <f t="shared" si="10"/>
        <v>2066032.5311413335</v>
      </c>
      <c r="Q9" s="246">
        <f t="shared" si="9"/>
        <v>5.5178259670787884E-2</v>
      </c>
      <c r="S9" s="22"/>
      <c r="T9" s="22"/>
      <c r="U9" s="22"/>
      <c r="V9" s="22"/>
      <c r="W9" s="22"/>
      <c r="X9" s="22"/>
      <c r="Y9" s="22"/>
      <c r="Z9" s="22"/>
    </row>
    <row r="10" spans="1:29">
      <c r="A10" s="27" t="s">
        <v>6</v>
      </c>
      <c r="B10" s="26">
        <v>683317463.73000002</v>
      </c>
      <c r="C10" s="25">
        <v>299493654.98000002</v>
      </c>
      <c r="D10" s="226">
        <f t="shared" si="0"/>
        <v>0.43829357637834249</v>
      </c>
      <c r="E10" s="31">
        <f t="shared" si="1"/>
        <v>3.2294663962177388E-2</v>
      </c>
      <c r="F10" s="62">
        <v>292840828.44</v>
      </c>
      <c r="G10" s="213">
        <f t="shared" si="2"/>
        <v>2.2718234255245218E-2</v>
      </c>
      <c r="H10" s="29">
        <f t="shared" si="3"/>
        <v>2.2718234255245218E-2</v>
      </c>
      <c r="I10" s="23">
        <f t="shared" si="4"/>
        <v>7.9392982560987334E-3</v>
      </c>
      <c r="J10" s="28">
        <f t="shared" si="5"/>
        <v>0.14368551535890223</v>
      </c>
      <c r="L10" s="27" t="s">
        <v>6</v>
      </c>
      <c r="M10" s="26">
        <f t="shared" si="6"/>
        <v>604602.48951508338</v>
      </c>
      <c r="N10" s="25">
        <f t="shared" si="7"/>
        <v>89181.039250233167</v>
      </c>
      <c r="O10" s="24">
        <f t="shared" si="8"/>
        <v>1075999.6808759843</v>
      </c>
      <c r="P10" s="214">
        <f t="shared" si="10"/>
        <v>1769783.2096413008</v>
      </c>
      <c r="Q10" s="246">
        <f t="shared" si="9"/>
        <v>4.7266224529698767E-2</v>
      </c>
      <c r="S10" s="22"/>
      <c r="T10" s="22"/>
      <c r="U10" s="22"/>
      <c r="V10" s="22"/>
      <c r="W10" s="22"/>
      <c r="X10" s="22"/>
      <c r="Y10" s="22"/>
      <c r="Z10" s="22"/>
    </row>
    <row r="11" spans="1:29">
      <c r="A11" s="27" t="s">
        <v>7</v>
      </c>
      <c r="B11" s="26"/>
      <c r="C11" s="25"/>
      <c r="D11" s="226">
        <f t="shared" si="0"/>
        <v>0</v>
      </c>
      <c r="E11" s="31">
        <f t="shared" si="1"/>
        <v>0</v>
      </c>
      <c r="F11" s="62">
        <v>0</v>
      </c>
      <c r="G11" s="213">
        <f t="shared" si="2"/>
        <v>0</v>
      </c>
      <c r="H11" s="29">
        <f t="shared" si="3"/>
        <v>0</v>
      </c>
      <c r="I11" s="23">
        <f t="shared" si="4"/>
        <v>0</v>
      </c>
      <c r="J11" s="28">
        <f t="shared" si="5"/>
        <v>0</v>
      </c>
      <c r="L11" s="27" t="s">
        <v>7</v>
      </c>
      <c r="M11" s="26">
        <f t="shared" si="6"/>
        <v>0</v>
      </c>
      <c r="N11" s="25">
        <f t="shared" si="7"/>
        <v>0</v>
      </c>
      <c r="O11" s="24">
        <f t="shared" si="8"/>
        <v>0</v>
      </c>
      <c r="P11" s="214">
        <f t="shared" si="10"/>
        <v>0</v>
      </c>
      <c r="Q11" s="246">
        <f t="shared" si="9"/>
        <v>0</v>
      </c>
      <c r="S11" s="22"/>
      <c r="T11" s="22"/>
      <c r="U11" s="22"/>
      <c r="V11" s="22"/>
      <c r="W11" s="22"/>
      <c r="X11" s="22"/>
      <c r="Y11" s="22"/>
      <c r="Z11" s="22"/>
    </row>
    <row r="12" spans="1:29">
      <c r="A12" s="27" t="s">
        <v>8</v>
      </c>
      <c r="B12" s="26">
        <v>2185720</v>
      </c>
      <c r="C12" s="25">
        <v>799410</v>
      </c>
      <c r="D12" s="226">
        <f t="shared" si="0"/>
        <v>0.36574218106619327</v>
      </c>
      <c r="E12" s="31">
        <f t="shared" si="1"/>
        <v>2.6948879634345002E-2</v>
      </c>
      <c r="F12" s="62">
        <v>927656</v>
      </c>
      <c r="G12" s="213">
        <f t="shared" si="2"/>
        <v>-0.13824736755866396</v>
      </c>
      <c r="H12" s="29">
        <f t="shared" si="3"/>
        <v>0</v>
      </c>
      <c r="I12" s="23">
        <f t="shared" si="4"/>
        <v>0</v>
      </c>
      <c r="J12" s="28">
        <f t="shared" si="5"/>
        <v>3.835261145707095E-4</v>
      </c>
      <c r="L12" s="27" t="s">
        <v>8</v>
      </c>
      <c r="M12" s="26">
        <f t="shared" si="6"/>
        <v>504521.72952316975</v>
      </c>
      <c r="N12" s="25">
        <f t="shared" si="7"/>
        <v>0</v>
      </c>
      <c r="O12" s="24">
        <f t="shared" si="8"/>
        <v>2872.0638670843018</v>
      </c>
      <c r="P12" s="214">
        <f t="shared" si="10"/>
        <v>507393.79339025402</v>
      </c>
      <c r="Q12" s="246">
        <f t="shared" si="9"/>
        <v>1.3551145040086643E-2</v>
      </c>
      <c r="S12" s="22"/>
      <c r="T12" s="22"/>
      <c r="U12" s="22"/>
      <c r="V12" s="22"/>
      <c r="W12" s="22"/>
      <c r="X12" s="22"/>
      <c r="Y12" s="22"/>
      <c r="Z12" s="22"/>
    </row>
    <row r="13" spans="1:29">
      <c r="A13" s="27" t="s">
        <v>9</v>
      </c>
      <c r="B13" s="26">
        <v>110141115</v>
      </c>
      <c r="C13" s="25">
        <v>27527682</v>
      </c>
      <c r="D13" s="226">
        <f t="shared" si="0"/>
        <v>0.24993102711916435</v>
      </c>
      <c r="E13" s="31">
        <f t="shared" si="1"/>
        <v>1.8415598515566317E-2</v>
      </c>
      <c r="F13" s="62">
        <v>28519495.5</v>
      </c>
      <c r="G13" s="213">
        <f t="shared" si="2"/>
        <v>-3.4776684601591223E-2</v>
      </c>
      <c r="H13" s="29">
        <f t="shared" si="3"/>
        <v>0</v>
      </c>
      <c r="I13" s="23">
        <f t="shared" si="4"/>
        <v>0</v>
      </c>
      <c r="J13" s="28">
        <f t="shared" si="5"/>
        <v>1.3206721107564401E-2</v>
      </c>
      <c r="L13" s="27" t="s">
        <v>9</v>
      </c>
      <c r="M13" s="26">
        <f t="shared" si="6"/>
        <v>344766.45186528761</v>
      </c>
      <c r="N13" s="25">
        <f t="shared" si="7"/>
        <v>0</v>
      </c>
      <c r="O13" s="24">
        <f t="shared" si="8"/>
        <v>98899.514412863151</v>
      </c>
      <c r="P13" s="214">
        <f t="shared" si="10"/>
        <v>443665.96627815079</v>
      </c>
      <c r="Q13" s="246">
        <f t="shared" si="9"/>
        <v>1.184914347929604E-2</v>
      </c>
      <c r="S13" s="22"/>
      <c r="T13" s="22"/>
      <c r="U13" s="22"/>
      <c r="V13" s="22"/>
      <c r="W13" s="22"/>
      <c r="X13" s="22"/>
      <c r="Y13" s="22"/>
      <c r="Z13" s="22"/>
    </row>
    <row r="14" spans="1:29">
      <c r="A14" s="27" t="s">
        <v>10</v>
      </c>
      <c r="B14" s="26">
        <v>32779189</v>
      </c>
      <c r="C14" s="25">
        <v>4946842.92</v>
      </c>
      <c r="D14" s="226">
        <f t="shared" si="0"/>
        <v>0.15091413396469328</v>
      </c>
      <c r="E14" s="31">
        <f t="shared" si="1"/>
        <v>1.1119764254372078E-2</v>
      </c>
      <c r="F14" s="62">
        <v>6103961.7199999997</v>
      </c>
      <c r="G14" s="213">
        <f t="shared" si="2"/>
        <v>-0.1895684889714544</v>
      </c>
      <c r="H14" s="29">
        <f t="shared" si="3"/>
        <v>0</v>
      </c>
      <c r="I14" s="23">
        <f t="shared" si="4"/>
        <v>0</v>
      </c>
      <c r="J14" s="28">
        <f t="shared" si="5"/>
        <v>2.3733046177796414E-3</v>
      </c>
      <c r="L14" s="27" t="s">
        <v>10</v>
      </c>
      <c r="M14" s="26">
        <f t="shared" si="6"/>
        <v>208177.95654687806</v>
      </c>
      <c r="N14" s="25">
        <f t="shared" si="7"/>
        <v>0</v>
      </c>
      <c r="O14" s="24">
        <f t="shared" si="8"/>
        <v>17772.668351251297</v>
      </c>
      <c r="P14" s="214">
        <f t="shared" si="10"/>
        <v>225950.62489812938</v>
      </c>
      <c r="Q14" s="246">
        <f t="shared" si="9"/>
        <v>6.0345430507419678E-3</v>
      </c>
      <c r="S14" s="22"/>
      <c r="T14" s="22"/>
      <c r="U14" s="22"/>
      <c r="V14" s="22"/>
      <c r="W14" s="22"/>
      <c r="X14" s="22"/>
      <c r="Y14" s="22"/>
      <c r="Z14" s="22"/>
    </row>
    <row r="15" spans="1:29">
      <c r="A15" s="27" t="s">
        <v>11</v>
      </c>
      <c r="B15" s="26">
        <v>2853628</v>
      </c>
      <c r="C15" s="25">
        <v>1221813</v>
      </c>
      <c r="D15" s="226">
        <f t="shared" si="0"/>
        <v>0.42816127399927389</v>
      </c>
      <c r="E15" s="31">
        <f t="shared" si="1"/>
        <v>3.1548088337686075E-2</v>
      </c>
      <c r="F15" s="62">
        <v>826855</v>
      </c>
      <c r="G15" s="213">
        <f t="shared" si="2"/>
        <v>0.47766295178719353</v>
      </c>
      <c r="H15" s="29">
        <f t="shared" si="3"/>
        <v>0.47766295178719353</v>
      </c>
      <c r="I15" s="23">
        <f t="shared" si="4"/>
        <v>0.16692796621073072</v>
      </c>
      <c r="J15" s="28">
        <f t="shared" si="5"/>
        <v>5.8617879764073788E-4</v>
      </c>
      <c r="L15" s="27" t="s">
        <v>11</v>
      </c>
      <c r="M15" s="26">
        <f t="shared" si="6"/>
        <v>590625.52162628993</v>
      </c>
      <c r="N15" s="25">
        <f t="shared" si="7"/>
        <v>1875078.7571389156</v>
      </c>
      <c r="O15" s="24">
        <f t="shared" si="8"/>
        <v>4389.6435741782961</v>
      </c>
      <c r="P15" s="214">
        <f t="shared" si="10"/>
        <v>2470093.9223393835</v>
      </c>
      <c r="Q15" s="246">
        <f t="shared" si="9"/>
        <v>6.5969669791590385E-2</v>
      </c>
      <c r="S15" s="22"/>
      <c r="T15" s="22"/>
      <c r="U15" s="22"/>
      <c r="V15" s="22"/>
      <c r="W15" s="22"/>
      <c r="X15" s="22"/>
      <c r="Y15" s="22"/>
      <c r="Z15" s="22"/>
    </row>
    <row r="16" spans="1:29">
      <c r="A16" s="27" t="s">
        <v>12</v>
      </c>
      <c r="B16" s="26">
        <v>4729640</v>
      </c>
      <c r="C16" s="25">
        <v>1408205</v>
      </c>
      <c r="D16" s="226">
        <f t="shared" si="0"/>
        <v>0.29774041998968209</v>
      </c>
      <c r="E16" s="31">
        <f t="shared" si="1"/>
        <v>2.1938324743377362E-2</v>
      </c>
      <c r="F16" s="62">
        <v>1648610</v>
      </c>
      <c r="G16" s="213">
        <f t="shared" si="2"/>
        <v>-0.14582284469947415</v>
      </c>
      <c r="H16" s="29">
        <f t="shared" si="3"/>
        <v>0</v>
      </c>
      <c r="I16" s="23">
        <f t="shared" si="4"/>
        <v>0</v>
      </c>
      <c r="J16" s="28">
        <f t="shared" si="5"/>
        <v>6.7560249705288396E-4</v>
      </c>
      <c r="L16" s="27" t="s">
        <v>12</v>
      </c>
      <c r="M16" s="26">
        <f t="shared" si="6"/>
        <v>410716.94603079604</v>
      </c>
      <c r="N16" s="25">
        <f t="shared" si="7"/>
        <v>0</v>
      </c>
      <c r="O16" s="24">
        <f t="shared" si="8"/>
        <v>5059.2996058936578</v>
      </c>
      <c r="P16" s="214">
        <f t="shared" si="10"/>
        <v>415776.24563668971</v>
      </c>
      <c r="Q16" s="246">
        <f t="shared" si="9"/>
        <v>1.1104282871099257E-2</v>
      </c>
      <c r="S16" s="22"/>
      <c r="T16" s="22"/>
      <c r="U16" s="22"/>
      <c r="V16" s="22"/>
      <c r="W16" s="22"/>
      <c r="X16" s="22"/>
      <c r="Y16" s="22"/>
      <c r="Z16" s="22"/>
    </row>
    <row r="17" spans="1:26">
      <c r="A17" s="27" t="s">
        <v>13</v>
      </c>
      <c r="B17" s="26">
        <v>49791403.200000003</v>
      </c>
      <c r="C17" s="25">
        <v>12990205</v>
      </c>
      <c r="D17" s="226">
        <f t="shared" si="0"/>
        <v>0.26089252692521026</v>
      </c>
      <c r="E17" s="31">
        <f t="shared" si="1"/>
        <v>1.9223271663967992E-2</v>
      </c>
      <c r="F17" s="62">
        <v>14225141</v>
      </c>
      <c r="G17" s="213">
        <f t="shared" si="2"/>
        <v>-8.6813621038975941E-2</v>
      </c>
      <c r="H17" s="29">
        <f t="shared" si="3"/>
        <v>0</v>
      </c>
      <c r="I17" s="23">
        <f t="shared" si="4"/>
        <v>0</v>
      </c>
      <c r="J17" s="28">
        <f t="shared" si="5"/>
        <v>6.2321998112695662E-3</v>
      </c>
      <c r="L17" s="27" t="s">
        <v>13</v>
      </c>
      <c r="M17" s="26">
        <f t="shared" si="6"/>
        <v>359887.25314719742</v>
      </c>
      <c r="N17" s="25">
        <f t="shared" si="7"/>
        <v>0</v>
      </c>
      <c r="O17" s="24">
        <f t="shared" si="8"/>
        <v>46670.292348754498</v>
      </c>
      <c r="P17" s="214">
        <f t="shared" si="10"/>
        <v>406557.5454959519</v>
      </c>
      <c r="Q17" s="246">
        <f t="shared" si="9"/>
        <v>1.085807579423791E-2</v>
      </c>
      <c r="S17" s="22"/>
      <c r="T17" s="22"/>
      <c r="U17" s="22"/>
      <c r="V17" s="22"/>
      <c r="W17" s="22"/>
      <c r="X17" s="22"/>
      <c r="Y17" s="22"/>
      <c r="Z17" s="22"/>
    </row>
    <row r="18" spans="1:26">
      <c r="A18" s="27" t="s">
        <v>14</v>
      </c>
      <c r="B18" s="26">
        <v>6711875</v>
      </c>
      <c r="C18" s="25">
        <v>691812</v>
      </c>
      <c r="D18" s="226">
        <f t="shared" si="0"/>
        <v>0.10307283732191079</v>
      </c>
      <c r="E18" s="31">
        <f t="shared" si="1"/>
        <v>7.5946872697625215E-3</v>
      </c>
      <c r="F18" s="62">
        <v>766514</v>
      </c>
      <c r="G18" s="213">
        <f t="shared" si="2"/>
        <v>-9.7456797918889948E-2</v>
      </c>
      <c r="H18" s="29">
        <f t="shared" si="3"/>
        <v>0</v>
      </c>
      <c r="I18" s="23">
        <f t="shared" si="4"/>
        <v>0</v>
      </c>
      <c r="J18" s="28">
        <f t="shared" si="5"/>
        <v>3.3190474021264644E-4</v>
      </c>
      <c r="L18" s="27" t="s">
        <v>14</v>
      </c>
      <c r="M18" s="26">
        <f t="shared" si="6"/>
        <v>142183.45283805032</v>
      </c>
      <c r="N18" s="25">
        <f t="shared" si="7"/>
        <v>0</v>
      </c>
      <c r="O18" s="24">
        <f t="shared" si="8"/>
        <v>2485.4933613731691</v>
      </c>
      <c r="P18" s="214">
        <f t="shared" si="10"/>
        <v>144668.94619942349</v>
      </c>
      <c r="Q18" s="246">
        <f t="shared" si="9"/>
        <v>3.8637245829237902E-3</v>
      </c>
      <c r="S18" s="22"/>
      <c r="T18" s="22"/>
      <c r="U18" s="22"/>
      <c r="V18" s="22"/>
      <c r="W18" s="22"/>
      <c r="X18" s="22"/>
      <c r="Y18" s="22"/>
      <c r="Z18" s="22"/>
    </row>
    <row r="19" spans="1:26">
      <c r="A19" s="27" t="s">
        <v>15</v>
      </c>
      <c r="B19" s="26">
        <v>1548836</v>
      </c>
      <c r="C19" s="25">
        <v>329170</v>
      </c>
      <c r="D19" s="226">
        <f t="shared" si="0"/>
        <v>0.21252734311444207</v>
      </c>
      <c r="E19" s="31">
        <f t="shared" si="1"/>
        <v>1.5659593246538005E-2</v>
      </c>
      <c r="F19" s="62">
        <v>328496</v>
      </c>
      <c r="G19" s="213">
        <f t="shared" si="2"/>
        <v>2.05177536408363E-3</v>
      </c>
      <c r="H19" s="29">
        <f t="shared" si="3"/>
        <v>2.05177536408363E-3</v>
      </c>
      <c r="I19" s="23">
        <f t="shared" si="4"/>
        <v>7.17030046743819E-4</v>
      </c>
      <c r="J19" s="28">
        <f t="shared" si="5"/>
        <v>1.5792308218966545E-4</v>
      </c>
      <c r="L19" s="27" t="s">
        <v>15</v>
      </c>
      <c r="M19" s="26">
        <f t="shared" si="6"/>
        <v>293170.07517833047</v>
      </c>
      <c r="N19" s="25">
        <f t="shared" si="7"/>
        <v>8054.2993447986437</v>
      </c>
      <c r="O19" s="24">
        <f t="shared" si="8"/>
        <v>1182.6187602458558</v>
      </c>
      <c r="P19" s="214">
        <f t="shared" si="10"/>
        <v>302406.99328337499</v>
      </c>
      <c r="Q19" s="246">
        <f t="shared" si="9"/>
        <v>8.0764902537300825E-3</v>
      </c>
      <c r="S19" s="22"/>
      <c r="T19" s="22"/>
      <c r="U19" s="22"/>
      <c r="V19" s="22"/>
      <c r="W19" s="22"/>
      <c r="X19" s="22"/>
      <c r="Y19" s="22"/>
      <c r="Z19" s="22"/>
    </row>
    <row r="20" spans="1:26">
      <c r="A20" s="27" t="s">
        <v>16</v>
      </c>
      <c r="B20" s="26">
        <v>2192867</v>
      </c>
      <c r="C20" s="25">
        <v>632096</v>
      </c>
      <c r="D20" s="226">
        <f t="shared" si="0"/>
        <v>0.28825095183611227</v>
      </c>
      <c r="E20" s="31">
        <f t="shared" si="1"/>
        <v>2.1239114894737506E-2</v>
      </c>
      <c r="F20" s="62">
        <v>704192</v>
      </c>
      <c r="G20" s="213">
        <f t="shared" si="2"/>
        <v>-0.10238116877215309</v>
      </c>
      <c r="H20" s="29">
        <f t="shared" si="3"/>
        <v>0</v>
      </c>
      <c r="I20" s="23">
        <f t="shared" si="4"/>
        <v>0</v>
      </c>
      <c r="J20" s="28">
        <f t="shared" si="5"/>
        <v>3.0325530443162731E-4</v>
      </c>
      <c r="L20" s="27" t="s">
        <v>16</v>
      </c>
      <c r="M20" s="26">
        <f t="shared" si="6"/>
        <v>397626.73349053779</v>
      </c>
      <c r="N20" s="25">
        <f t="shared" si="7"/>
        <v>0</v>
      </c>
      <c r="O20" s="24">
        <f t="shared" si="8"/>
        <v>2270.9499282327201</v>
      </c>
      <c r="P20" s="214">
        <f t="shared" si="10"/>
        <v>399897.6834187705</v>
      </c>
      <c r="Q20" s="246">
        <f t="shared" si="9"/>
        <v>1.0680208508255079E-2</v>
      </c>
      <c r="S20" s="22"/>
      <c r="T20" s="22"/>
      <c r="U20" s="22"/>
      <c r="V20" s="22"/>
      <c r="W20" s="22"/>
      <c r="X20" s="22"/>
      <c r="Y20" s="22"/>
      <c r="Z20" s="22"/>
    </row>
    <row r="21" spans="1:26">
      <c r="A21" s="27" t="s">
        <v>17</v>
      </c>
      <c r="B21" s="26">
        <v>10046865</v>
      </c>
      <c r="C21" s="25">
        <v>1193413</v>
      </c>
      <c r="D21" s="226">
        <f t="shared" si="0"/>
        <v>0.11878461589759591</v>
      </c>
      <c r="E21" s="31">
        <f t="shared" si="1"/>
        <v>8.7523738905490572E-3</v>
      </c>
      <c r="F21" s="62">
        <v>1253081</v>
      </c>
      <c r="G21" s="213">
        <f t="shared" si="2"/>
        <v>-4.7617033535741093E-2</v>
      </c>
      <c r="H21" s="29">
        <f t="shared" si="3"/>
        <v>0</v>
      </c>
      <c r="I21" s="23">
        <f t="shared" si="4"/>
        <v>0</v>
      </c>
      <c r="J21" s="28">
        <f t="shared" si="5"/>
        <v>5.7255357196954525E-4</v>
      </c>
      <c r="L21" s="27" t="s">
        <v>17</v>
      </c>
      <c r="M21" s="26">
        <f t="shared" si="6"/>
        <v>163857.00899660314</v>
      </c>
      <c r="N21" s="25">
        <f t="shared" si="7"/>
        <v>0</v>
      </c>
      <c r="O21" s="24">
        <f t="shared" si="8"/>
        <v>4287.6100571780162</v>
      </c>
      <c r="P21" s="214">
        <f t="shared" si="10"/>
        <v>168144.61905378115</v>
      </c>
      <c r="Q21" s="246">
        <f t="shared" si="9"/>
        <v>4.4906976596684372E-3</v>
      </c>
      <c r="S21" s="22"/>
      <c r="T21" s="22"/>
      <c r="U21" s="22"/>
      <c r="V21" s="22"/>
      <c r="W21" s="22"/>
      <c r="X21" s="22"/>
      <c r="Y21" s="22"/>
      <c r="Z21" s="22"/>
    </row>
    <row r="22" spans="1:26">
      <c r="A22" s="27" t="s">
        <v>18</v>
      </c>
      <c r="B22" s="26">
        <v>425436337.39000034</v>
      </c>
      <c r="C22" s="25">
        <v>90011508</v>
      </c>
      <c r="D22" s="226">
        <f t="shared" si="0"/>
        <v>0.21157456495655624</v>
      </c>
      <c r="E22" s="31">
        <f t="shared" si="1"/>
        <v>1.5589389957925661E-2</v>
      </c>
      <c r="F22" s="62">
        <v>89654721.319999993</v>
      </c>
      <c r="G22" s="213">
        <f t="shared" si="2"/>
        <v>3.9795637613611046E-3</v>
      </c>
      <c r="H22" s="29">
        <f t="shared" si="3"/>
        <v>3.9795637613611046E-3</v>
      </c>
      <c r="I22" s="23">
        <f t="shared" si="4"/>
        <v>1.3907306032515819E-3</v>
      </c>
      <c r="J22" s="28">
        <f t="shared" si="5"/>
        <v>4.31840531515622E-2</v>
      </c>
      <c r="L22" s="27" t="s">
        <v>18</v>
      </c>
      <c r="M22" s="26">
        <f t="shared" si="6"/>
        <v>291855.7687927034</v>
      </c>
      <c r="N22" s="25">
        <f t="shared" si="7"/>
        <v>15621.884518547475</v>
      </c>
      <c r="O22" s="24">
        <f t="shared" si="8"/>
        <v>323386.99759643938</v>
      </c>
      <c r="P22" s="214">
        <f t="shared" si="10"/>
        <v>630864.65090769017</v>
      </c>
      <c r="Q22" s="246">
        <f t="shared" si="9"/>
        <v>1.6848724790250742E-2</v>
      </c>
      <c r="S22" s="22"/>
      <c r="T22" s="22"/>
      <c r="U22" s="22"/>
      <c r="V22" s="22"/>
      <c r="W22" s="22"/>
      <c r="X22" s="22"/>
      <c r="Y22" s="22"/>
      <c r="Z22" s="22"/>
    </row>
    <row r="23" spans="1:26">
      <c r="A23" s="27" t="s">
        <v>19</v>
      </c>
      <c r="B23" s="26">
        <v>5541859</v>
      </c>
      <c r="C23" s="25">
        <v>877317</v>
      </c>
      <c r="D23" s="226">
        <f t="shared" si="0"/>
        <v>0.15830734776904284</v>
      </c>
      <c r="E23" s="31">
        <f t="shared" si="1"/>
        <v>1.1664516375507198E-2</v>
      </c>
      <c r="F23" s="62">
        <v>1101010</v>
      </c>
      <c r="G23" s="213">
        <f t="shared" si="2"/>
        <v>-0.20317072506153444</v>
      </c>
      <c r="H23" s="29">
        <f t="shared" si="3"/>
        <v>0</v>
      </c>
      <c r="I23" s="23">
        <f t="shared" si="4"/>
        <v>0</v>
      </c>
      <c r="J23" s="28">
        <f t="shared" si="5"/>
        <v>4.2090289120330139E-4</v>
      </c>
      <c r="L23" s="27" t="s">
        <v>19</v>
      </c>
      <c r="M23" s="26">
        <f t="shared" si="6"/>
        <v>218376.49860301003</v>
      </c>
      <c r="N23" s="25">
        <f t="shared" si="7"/>
        <v>0</v>
      </c>
      <c r="O23" s="24">
        <f t="shared" si="8"/>
        <v>3151.9626420470076</v>
      </c>
      <c r="P23" s="214">
        <f t="shared" si="10"/>
        <v>221528.46124505703</v>
      </c>
      <c r="Q23" s="246">
        <f t="shared" si="9"/>
        <v>5.9164387659942589E-3</v>
      </c>
      <c r="S23" s="22"/>
      <c r="T23" s="22"/>
      <c r="U23" s="22"/>
      <c r="V23" s="22"/>
      <c r="W23" s="22"/>
      <c r="X23" s="22"/>
      <c r="Y23" s="22"/>
      <c r="Z23" s="22"/>
    </row>
    <row r="24" spans="1:26">
      <c r="A24" s="27" t="s">
        <v>20</v>
      </c>
      <c r="B24" s="26">
        <v>449264751.14000052</v>
      </c>
      <c r="C24" s="25">
        <v>130662277.23999999</v>
      </c>
      <c r="D24" s="226">
        <f t="shared" si="0"/>
        <v>0.29083580874850967</v>
      </c>
      <c r="E24" s="31">
        <f t="shared" si="1"/>
        <v>2.1429574189318013E-2</v>
      </c>
      <c r="F24" s="62">
        <v>149244141.31999999</v>
      </c>
      <c r="G24" s="213">
        <f t="shared" si="2"/>
        <v>-0.12450648927087815</v>
      </c>
      <c r="H24" s="29">
        <f t="shared" si="3"/>
        <v>0</v>
      </c>
      <c r="I24" s="23">
        <f t="shared" si="4"/>
        <v>0</v>
      </c>
      <c r="J24" s="28">
        <f t="shared" si="5"/>
        <v>6.2686725848836083E-2</v>
      </c>
      <c r="L24" s="27" t="s">
        <v>20</v>
      </c>
      <c r="M24" s="26">
        <f t="shared" si="6"/>
        <v>401192.4050141531</v>
      </c>
      <c r="N24" s="25">
        <f t="shared" si="7"/>
        <v>0</v>
      </c>
      <c r="O24" s="24">
        <f t="shared" si="8"/>
        <v>469434.21429798927</v>
      </c>
      <c r="P24" s="214">
        <f t="shared" si="10"/>
        <v>870626.61931214237</v>
      </c>
      <c r="Q24" s="246">
        <f t="shared" si="9"/>
        <v>2.3252132264426226E-2</v>
      </c>
      <c r="S24" s="22"/>
      <c r="T24" s="22"/>
      <c r="U24" s="22"/>
      <c r="V24" s="22"/>
      <c r="W24" s="22"/>
      <c r="X24" s="22"/>
      <c r="Y24" s="22"/>
      <c r="Z24" s="22"/>
    </row>
    <row r="25" spans="1:26">
      <c r="A25" s="27" t="s">
        <v>21</v>
      </c>
      <c r="B25" s="26">
        <v>12500507</v>
      </c>
      <c r="C25" s="25">
        <v>3648762.03</v>
      </c>
      <c r="D25" s="226">
        <f t="shared" si="0"/>
        <v>0.29188912337715578</v>
      </c>
      <c r="E25" s="31">
        <f t="shared" si="1"/>
        <v>2.1507185278806597E-2</v>
      </c>
      <c r="F25" s="62">
        <v>4417747</v>
      </c>
      <c r="G25" s="213">
        <f t="shared" si="2"/>
        <v>-0.17406722702771349</v>
      </c>
      <c r="H25" s="29">
        <f t="shared" si="3"/>
        <v>0</v>
      </c>
      <c r="I25" s="23">
        <f t="shared" si="4"/>
        <v>0</v>
      </c>
      <c r="J25" s="28">
        <f t="shared" si="5"/>
        <v>1.7505354253249705E-3</v>
      </c>
      <c r="L25" s="27" t="s">
        <v>21</v>
      </c>
      <c r="M25" s="26">
        <f t="shared" si="6"/>
        <v>402645.39607093361</v>
      </c>
      <c r="N25" s="25">
        <f t="shared" si="7"/>
        <v>0</v>
      </c>
      <c r="O25" s="24">
        <f t="shared" si="8"/>
        <v>13109.014880914883</v>
      </c>
      <c r="P25" s="214">
        <f t="shared" si="10"/>
        <v>415754.41095184849</v>
      </c>
      <c r="Q25" s="246">
        <f t="shared" si="9"/>
        <v>1.1103699724468293E-2</v>
      </c>
      <c r="S25" s="22"/>
      <c r="T25" s="22"/>
      <c r="U25" s="22"/>
      <c r="V25" s="22"/>
      <c r="W25" s="22"/>
      <c r="X25" s="22"/>
      <c r="Y25" s="22"/>
      <c r="Z25" s="22"/>
    </row>
    <row r="26" spans="1:26">
      <c r="A26" s="27" t="s">
        <v>22</v>
      </c>
      <c r="B26" s="26">
        <v>796636</v>
      </c>
      <c r="C26" s="25">
        <v>218938</v>
      </c>
      <c r="D26" s="226">
        <f t="shared" si="0"/>
        <v>0.27482815238076108</v>
      </c>
      <c r="E26" s="31">
        <f t="shared" si="1"/>
        <v>2.0250086487284706E-2</v>
      </c>
      <c r="F26" s="62">
        <v>320606.25</v>
      </c>
      <c r="G26" s="213">
        <f t="shared" si="2"/>
        <v>-0.31711250170575278</v>
      </c>
      <c r="H26" s="29">
        <f t="shared" si="3"/>
        <v>0</v>
      </c>
      <c r="I26" s="23">
        <f t="shared" si="4"/>
        <v>0</v>
      </c>
      <c r="J26" s="28">
        <f t="shared" si="5"/>
        <v>1.0503801612674598E-4</v>
      </c>
      <c r="L26" s="27" t="s">
        <v>22</v>
      </c>
      <c r="M26" s="26">
        <f t="shared" si="6"/>
        <v>379110.70130492887</v>
      </c>
      <c r="N26" s="25">
        <f t="shared" si="7"/>
        <v>0</v>
      </c>
      <c r="O26" s="24">
        <f t="shared" si="8"/>
        <v>786.5850051058942</v>
      </c>
      <c r="P26" s="214">
        <f t="shared" si="10"/>
        <v>379897.28631003475</v>
      </c>
      <c r="Q26" s="246">
        <f t="shared" si="9"/>
        <v>1.0146050846867701E-2</v>
      </c>
      <c r="S26" s="22"/>
      <c r="T26" s="22"/>
      <c r="U26" s="22"/>
      <c r="V26" s="22"/>
      <c r="W26" s="22"/>
      <c r="X26" s="22"/>
      <c r="Y26" s="22"/>
      <c r="Z26" s="22"/>
    </row>
    <row r="27" spans="1:26">
      <c r="A27" s="27" t="s">
        <v>23</v>
      </c>
      <c r="B27" s="26">
        <v>1746864</v>
      </c>
      <c r="C27" s="25">
        <v>140414</v>
      </c>
      <c r="D27" s="226">
        <f t="shared" si="0"/>
        <v>8.0380613487941815E-2</v>
      </c>
      <c r="E27" s="31">
        <f t="shared" si="1"/>
        <v>5.92266243807769E-3</v>
      </c>
      <c r="F27" s="62">
        <v>194672</v>
      </c>
      <c r="G27" s="213">
        <f t="shared" si="2"/>
        <v>-0.2787149667132407</v>
      </c>
      <c r="H27" s="29">
        <f t="shared" si="3"/>
        <v>0</v>
      </c>
      <c r="I27" s="23">
        <f t="shared" si="4"/>
        <v>0</v>
      </c>
      <c r="J27" s="28">
        <f t="shared" si="5"/>
        <v>6.7365226668832768E-5</v>
      </c>
      <c r="L27" s="27" t="s">
        <v>23</v>
      </c>
      <c r="M27" s="26">
        <f t="shared" si="6"/>
        <v>110880.74670208812</v>
      </c>
      <c r="N27" s="25">
        <f t="shared" si="7"/>
        <v>0</v>
      </c>
      <c r="O27" s="24">
        <f t="shared" si="8"/>
        <v>504.46951605906247</v>
      </c>
      <c r="P27" s="214">
        <f t="shared" si="10"/>
        <v>111385.21621814718</v>
      </c>
      <c r="Q27" s="246">
        <f t="shared" si="9"/>
        <v>2.9748042643726116E-3</v>
      </c>
      <c r="S27" s="22"/>
      <c r="T27" s="22"/>
      <c r="U27" s="22"/>
      <c r="V27" s="22"/>
      <c r="W27" s="22"/>
      <c r="X27" s="22"/>
      <c r="Y27" s="22"/>
      <c r="Z27" s="22"/>
    </row>
    <row r="28" spans="1:26">
      <c r="A28" s="27" t="s">
        <v>24</v>
      </c>
      <c r="B28" s="26">
        <v>63133792</v>
      </c>
      <c r="C28" s="25">
        <v>9156806</v>
      </c>
      <c r="D28" s="226">
        <f t="shared" si="0"/>
        <v>0.14503811207791859</v>
      </c>
      <c r="E28" s="31">
        <f t="shared" si="1"/>
        <v>1.0686802964280113E-2</v>
      </c>
      <c r="F28" s="62">
        <v>7133102</v>
      </c>
      <c r="G28" s="213">
        <f t="shared" si="2"/>
        <v>0.28370602298971748</v>
      </c>
      <c r="H28" s="29">
        <f t="shared" si="3"/>
        <v>0.28370602298971748</v>
      </c>
      <c r="I28" s="23">
        <f t="shared" si="4"/>
        <v>9.9146206006170037E-2</v>
      </c>
      <c r="J28" s="28">
        <f t="shared" si="5"/>
        <v>4.3930826823003971E-3</v>
      </c>
      <c r="L28" s="27" t="s">
        <v>24</v>
      </c>
      <c r="M28" s="26">
        <f t="shared" si="6"/>
        <v>200072.29939683489</v>
      </c>
      <c r="N28" s="25">
        <f t="shared" si="7"/>
        <v>1113695.6194529939</v>
      </c>
      <c r="O28" s="24">
        <f t="shared" si="8"/>
        <v>32897.926784129217</v>
      </c>
      <c r="P28" s="214">
        <f t="shared" si="10"/>
        <v>1346665.8456339578</v>
      </c>
      <c r="Q28" s="246">
        <f t="shared" si="9"/>
        <v>3.5965879820451137E-2</v>
      </c>
      <c r="S28" s="22"/>
      <c r="T28" s="22"/>
      <c r="U28" s="22"/>
      <c r="V28" s="22"/>
      <c r="W28" s="22"/>
      <c r="X28" s="22"/>
      <c r="Y28" s="22"/>
      <c r="Z28" s="22"/>
    </row>
    <row r="29" spans="1:26">
      <c r="A29" s="27" t="s">
        <v>25</v>
      </c>
      <c r="B29" s="26">
        <v>516795710.3599999</v>
      </c>
      <c r="C29" s="25">
        <v>215375991.11000001</v>
      </c>
      <c r="D29" s="226">
        <f t="shared" si="0"/>
        <v>0.41675266801260619</v>
      </c>
      <c r="E29" s="31">
        <f t="shared" si="1"/>
        <v>3.0707471188649249E-2</v>
      </c>
      <c r="F29" s="62">
        <v>259353547.03</v>
      </c>
      <c r="G29" s="213">
        <f t="shared" si="2"/>
        <v>-0.16956604767357586</v>
      </c>
      <c r="H29" s="29">
        <f t="shared" si="3"/>
        <v>0</v>
      </c>
      <c r="I29" s="23">
        <f t="shared" si="4"/>
        <v>0</v>
      </c>
      <c r="J29" s="28">
        <f t="shared" si="5"/>
        <v>0.10332910151515991</v>
      </c>
      <c r="L29" s="27" t="s">
        <v>25</v>
      </c>
      <c r="M29" s="26">
        <f t="shared" si="6"/>
        <v>574887.96133979887</v>
      </c>
      <c r="N29" s="25">
        <f t="shared" si="7"/>
        <v>0</v>
      </c>
      <c r="O29" s="24">
        <f t="shared" si="8"/>
        <v>773787.67078783212</v>
      </c>
      <c r="P29" s="214">
        <f t="shared" si="10"/>
        <v>1348675.632127631</v>
      </c>
      <c r="Q29" s="246">
        <f t="shared" si="9"/>
        <v>3.6019555897356607E-2</v>
      </c>
      <c r="S29" s="22"/>
      <c r="T29" s="22"/>
      <c r="U29" s="22"/>
      <c r="V29" s="22"/>
      <c r="W29" s="22"/>
      <c r="X29" s="22"/>
      <c r="Y29" s="22"/>
      <c r="Z29" s="22"/>
    </row>
    <row r="30" spans="1:26">
      <c r="A30" s="27" t="s">
        <v>26</v>
      </c>
      <c r="B30" s="26">
        <v>997290</v>
      </c>
      <c r="C30" s="25">
        <v>288216.5</v>
      </c>
      <c r="D30" s="226">
        <f t="shared" si="0"/>
        <v>0.28899968915761715</v>
      </c>
      <c r="E30" s="31">
        <f t="shared" si="1"/>
        <v>2.1294283899023957E-2</v>
      </c>
      <c r="F30" s="62">
        <v>294751</v>
      </c>
      <c r="G30" s="213">
        <f t="shared" si="2"/>
        <v>-2.2169560069346672E-2</v>
      </c>
      <c r="H30" s="29">
        <f t="shared" si="3"/>
        <v>0</v>
      </c>
      <c r="I30" s="23">
        <f t="shared" si="4"/>
        <v>0</v>
      </c>
      <c r="J30" s="28">
        <f t="shared" si="5"/>
        <v>1.3827517093877847E-4</v>
      </c>
      <c r="L30" s="27" t="s">
        <v>26</v>
      </c>
      <c r="M30" s="26">
        <f t="shared" si="6"/>
        <v>398659.57648202148</v>
      </c>
      <c r="N30" s="25">
        <f t="shared" si="7"/>
        <v>0</v>
      </c>
      <c r="O30" s="24">
        <f t="shared" si="8"/>
        <v>1035.4839138208213</v>
      </c>
      <c r="P30" s="214">
        <f t="shared" si="10"/>
        <v>399695.0603958423</v>
      </c>
      <c r="Q30" s="246">
        <f t="shared" si="9"/>
        <v>1.0674796983699733E-2</v>
      </c>
      <c r="S30" s="22"/>
      <c r="T30" s="22"/>
      <c r="U30" s="22"/>
      <c r="V30" s="22"/>
      <c r="W30" s="22"/>
      <c r="X30" s="22"/>
      <c r="Y30" s="22"/>
      <c r="Z30" s="22"/>
    </row>
    <row r="31" spans="1:26">
      <c r="A31" s="27" t="s">
        <v>27</v>
      </c>
      <c r="B31" s="26">
        <v>2347113</v>
      </c>
      <c r="C31" s="25">
        <v>518824</v>
      </c>
      <c r="D31" s="226">
        <f t="shared" si="0"/>
        <v>0.22104772970027434</v>
      </c>
      <c r="E31" s="31">
        <f t="shared" si="1"/>
        <v>1.6287398526941593E-2</v>
      </c>
      <c r="F31" s="62">
        <v>501704</v>
      </c>
      <c r="G31" s="213">
        <f t="shared" si="2"/>
        <v>3.4123706408559551E-2</v>
      </c>
      <c r="H31" s="29">
        <f t="shared" si="3"/>
        <v>3.4123706408559551E-2</v>
      </c>
      <c r="I31" s="23">
        <f t="shared" si="4"/>
        <v>1.1925146987097028E-2</v>
      </c>
      <c r="J31" s="28">
        <f t="shared" si="5"/>
        <v>2.4891176350812948E-4</v>
      </c>
      <c r="L31" s="27" t="s">
        <v>27</v>
      </c>
      <c r="M31" s="26">
        <f t="shared" si="6"/>
        <v>304923.49165317812</v>
      </c>
      <c r="N31" s="25">
        <f t="shared" si="7"/>
        <v>133953.52677475658</v>
      </c>
      <c r="O31" s="24">
        <f t="shared" si="8"/>
        <v>1863.9942754983622</v>
      </c>
      <c r="P31" s="214">
        <f t="shared" si="10"/>
        <v>440741.01270343311</v>
      </c>
      <c r="Q31" s="246">
        <f t="shared" si="9"/>
        <v>1.1771025712301533E-2</v>
      </c>
      <c r="S31" s="22"/>
      <c r="T31" s="22"/>
      <c r="U31" s="22"/>
      <c r="V31" s="22"/>
      <c r="W31" s="22"/>
      <c r="X31" s="22"/>
      <c r="Y31" s="22"/>
      <c r="Z31" s="22"/>
    </row>
    <row r="32" spans="1:26">
      <c r="A32" s="27" t="s">
        <v>28</v>
      </c>
      <c r="B32" s="26">
        <v>702996</v>
      </c>
      <c r="C32" s="25">
        <v>336929</v>
      </c>
      <c r="D32" s="226">
        <f t="shared" si="0"/>
        <v>0.47927584225230302</v>
      </c>
      <c r="E32" s="31">
        <f t="shared" si="1"/>
        <v>3.531434888602325E-2</v>
      </c>
      <c r="F32" s="62">
        <v>314751</v>
      </c>
      <c r="G32" s="213">
        <f t="shared" si="2"/>
        <v>7.0462047777449577E-2</v>
      </c>
      <c r="H32" s="29">
        <f t="shared" si="3"/>
        <v>7.0462047777449577E-2</v>
      </c>
      <c r="I32" s="23">
        <f t="shared" si="4"/>
        <v>2.4624238255290091E-2</v>
      </c>
      <c r="J32" s="28">
        <f t="shared" si="5"/>
        <v>1.6164555141441137E-4</v>
      </c>
      <c r="L32" s="27" t="s">
        <v>28</v>
      </c>
      <c r="M32" s="26">
        <f t="shared" si="6"/>
        <v>661135.32802507968</v>
      </c>
      <c r="N32" s="25">
        <f t="shared" si="7"/>
        <v>276600.6626171532</v>
      </c>
      <c r="O32" s="24">
        <f t="shared" si="8"/>
        <v>1210.4947482178691</v>
      </c>
      <c r="P32" s="214">
        <f t="shared" si="10"/>
        <v>938946.48539045069</v>
      </c>
      <c r="Q32" s="246">
        <f t="shared" si="9"/>
        <v>2.507677502988153E-2</v>
      </c>
      <c r="S32" s="22"/>
      <c r="T32" s="22"/>
      <c r="U32" s="22"/>
      <c r="V32" s="22"/>
      <c r="W32" s="22"/>
      <c r="X32" s="22"/>
      <c r="Y32" s="22"/>
      <c r="Z32" s="22"/>
    </row>
    <row r="33" spans="1:26">
      <c r="A33" s="27" t="s">
        <v>29</v>
      </c>
      <c r="B33" s="26">
        <v>1978005</v>
      </c>
      <c r="C33" s="25">
        <v>629171</v>
      </c>
      <c r="D33" s="226">
        <f t="shared" si="0"/>
        <v>0.31808362466222279</v>
      </c>
      <c r="E33" s="31">
        <f t="shared" si="1"/>
        <v>2.3437267448041563E-2</v>
      </c>
      <c r="F33" s="62">
        <v>586273</v>
      </c>
      <c r="G33" s="213">
        <f t="shared" si="2"/>
        <v>7.3170690105121672E-2</v>
      </c>
      <c r="H33" s="29">
        <f t="shared" si="3"/>
        <v>7.3170690105121672E-2</v>
      </c>
      <c r="I33" s="23">
        <f t="shared" si="4"/>
        <v>2.5570822354515022E-2</v>
      </c>
      <c r="J33" s="28">
        <f t="shared" si="5"/>
        <v>3.0185200213978794E-4</v>
      </c>
      <c r="L33" s="27" t="s">
        <v>29</v>
      </c>
      <c r="M33" s="26">
        <f t="shared" si="6"/>
        <v>438779.30617616995</v>
      </c>
      <c r="N33" s="25">
        <f t="shared" si="7"/>
        <v>287233.51088453986</v>
      </c>
      <c r="O33" s="24">
        <f t="shared" si="8"/>
        <v>2260.4411945275856</v>
      </c>
      <c r="P33" s="214">
        <f t="shared" si="10"/>
        <v>728273.25825523736</v>
      </c>
      <c r="Q33" s="246">
        <f t="shared" si="9"/>
        <v>1.9450250830803244E-2</v>
      </c>
      <c r="S33" s="22"/>
      <c r="T33" s="22"/>
      <c r="U33" s="22"/>
      <c r="V33" s="22"/>
      <c r="W33" s="22"/>
      <c r="X33" s="22"/>
      <c r="Y33" s="22"/>
      <c r="Z33" s="22"/>
    </row>
    <row r="34" spans="1:26">
      <c r="A34" s="27" t="s">
        <v>30</v>
      </c>
      <c r="B34" s="26">
        <v>579083</v>
      </c>
      <c r="C34" s="25">
        <v>112915</v>
      </c>
      <c r="D34" s="226">
        <f t="shared" si="0"/>
        <v>0.19498931932037375</v>
      </c>
      <c r="E34" s="31">
        <f t="shared" si="1"/>
        <v>1.4367343906106889E-2</v>
      </c>
      <c r="F34" s="62">
        <v>107675</v>
      </c>
      <c r="G34" s="213">
        <f t="shared" si="2"/>
        <v>4.866496401207332E-2</v>
      </c>
      <c r="H34" s="29">
        <f t="shared" si="3"/>
        <v>4.866496401207332E-2</v>
      </c>
      <c r="I34" s="23">
        <f t="shared" si="4"/>
        <v>1.7006852714574711E-2</v>
      </c>
      <c r="J34" s="28">
        <f t="shared" si="5"/>
        <v>5.4172266079673339E-5</v>
      </c>
      <c r="L34" s="27" t="s">
        <v>30</v>
      </c>
      <c r="M34" s="26">
        <f t="shared" si="6"/>
        <v>268977.31165510847</v>
      </c>
      <c r="N34" s="25">
        <f t="shared" si="7"/>
        <v>191035.62437603934</v>
      </c>
      <c r="O34" s="24">
        <f t="shared" si="8"/>
        <v>405.67304831291068</v>
      </c>
      <c r="P34" s="214">
        <f t="shared" si="10"/>
        <v>460418.60907946073</v>
      </c>
      <c r="Q34" s="246">
        <f t="shared" si="9"/>
        <v>1.2296562220641793E-2</v>
      </c>
      <c r="S34" s="22"/>
      <c r="T34" s="22"/>
      <c r="U34" s="22"/>
      <c r="V34" s="22"/>
      <c r="W34" s="22"/>
      <c r="X34" s="22"/>
      <c r="Y34" s="22"/>
      <c r="Z34" s="22"/>
    </row>
    <row r="35" spans="1:26">
      <c r="A35" s="27" t="s">
        <v>31</v>
      </c>
      <c r="B35" s="26"/>
      <c r="C35" s="25"/>
      <c r="D35" s="226">
        <f t="shared" si="0"/>
        <v>0</v>
      </c>
      <c r="E35" s="31">
        <f t="shared" si="1"/>
        <v>0</v>
      </c>
      <c r="F35" s="62">
        <v>0</v>
      </c>
      <c r="G35" s="213">
        <f t="shared" si="2"/>
        <v>0</v>
      </c>
      <c r="H35" s="29">
        <f t="shared" si="3"/>
        <v>0</v>
      </c>
      <c r="I35" s="23">
        <f t="shared" si="4"/>
        <v>0</v>
      </c>
      <c r="J35" s="28">
        <f t="shared" si="5"/>
        <v>0</v>
      </c>
      <c r="L35" s="27" t="s">
        <v>31</v>
      </c>
      <c r="M35" s="26">
        <f t="shared" si="6"/>
        <v>0</v>
      </c>
      <c r="N35" s="25">
        <f t="shared" si="7"/>
        <v>0</v>
      </c>
      <c r="O35" s="24">
        <f t="shared" si="8"/>
        <v>0</v>
      </c>
      <c r="P35" s="214">
        <f t="shared" si="10"/>
        <v>0</v>
      </c>
      <c r="Q35" s="246">
        <f t="shared" si="9"/>
        <v>0</v>
      </c>
      <c r="S35" s="22"/>
      <c r="T35" s="22"/>
      <c r="U35" s="22"/>
      <c r="V35" s="22"/>
      <c r="W35" s="22"/>
      <c r="X35" s="22"/>
      <c r="Y35" s="22"/>
      <c r="Z35" s="22"/>
    </row>
    <row r="36" spans="1:26">
      <c r="A36" s="27" t="s">
        <v>32</v>
      </c>
      <c r="B36" s="26">
        <v>3788861</v>
      </c>
      <c r="C36" s="25">
        <v>1194083</v>
      </c>
      <c r="D36" s="226">
        <f t="shared" si="0"/>
        <v>0.3151561907391166</v>
      </c>
      <c r="E36" s="31">
        <f t="shared" si="1"/>
        <v>2.3221566146645844E-2</v>
      </c>
      <c r="F36" s="62">
        <v>1383880</v>
      </c>
      <c r="G36" s="213">
        <f t="shared" si="2"/>
        <v>-0.13714845217793448</v>
      </c>
      <c r="H36" s="29">
        <f t="shared" si="3"/>
        <v>0</v>
      </c>
      <c r="I36" s="23">
        <f t="shared" si="4"/>
        <v>0</v>
      </c>
      <c r="J36" s="28">
        <f t="shared" si="5"/>
        <v>5.7287501215263321E-4</v>
      </c>
      <c r="L36" s="27" t="s">
        <v>32</v>
      </c>
      <c r="M36" s="26">
        <f t="shared" si="6"/>
        <v>434741.06803353957</v>
      </c>
      <c r="N36" s="25">
        <f t="shared" si="7"/>
        <v>0</v>
      </c>
      <c r="O36" s="24">
        <f t="shared" si="8"/>
        <v>4290.0171859241491</v>
      </c>
      <c r="P36" s="214">
        <f t="shared" si="10"/>
        <v>439031.08521946374</v>
      </c>
      <c r="Q36" s="246">
        <f t="shared" si="9"/>
        <v>1.1725358075753449E-2</v>
      </c>
      <c r="S36" s="22"/>
      <c r="T36" s="22"/>
      <c r="U36" s="22"/>
      <c r="V36" s="22"/>
      <c r="W36" s="22"/>
      <c r="X36" s="22"/>
      <c r="Y36" s="22"/>
      <c r="Z36" s="22"/>
    </row>
    <row r="37" spans="1:26">
      <c r="A37" s="27" t="s">
        <v>33</v>
      </c>
      <c r="B37" s="26">
        <v>39384069</v>
      </c>
      <c r="C37" s="25">
        <v>10280239</v>
      </c>
      <c r="D37" s="226">
        <f t="shared" si="0"/>
        <v>0.26102531457579969</v>
      </c>
      <c r="E37" s="31">
        <f t="shared" si="1"/>
        <v>1.9233055819577908E-2</v>
      </c>
      <c r="F37" s="62">
        <v>10865396</v>
      </c>
      <c r="G37" s="213">
        <f t="shared" si="2"/>
        <v>-5.385510109341618E-2</v>
      </c>
      <c r="H37" s="29">
        <f t="shared" si="3"/>
        <v>0</v>
      </c>
      <c r="I37" s="23">
        <f t="shared" si="4"/>
        <v>0</v>
      </c>
      <c r="J37" s="28">
        <f t="shared" si="5"/>
        <v>4.9320625467886023E-3</v>
      </c>
      <c r="L37" s="27" t="s">
        <v>33</v>
      </c>
      <c r="M37" s="26">
        <f t="shared" si="6"/>
        <v>360070.42659177905</v>
      </c>
      <c r="N37" s="25">
        <f t="shared" si="7"/>
        <v>0</v>
      </c>
      <c r="O37" s="24">
        <f t="shared" si="8"/>
        <v>36934.117632867812</v>
      </c>
      <c r="P37" s="214">
        <f t="shared" si="10"/>
        <v>397004.54422464687</v>
      </c>
      <c r="Q37" s="246">
        <f t="shared" si="9"/>
        <v>1.0602940419146676E-2</v>
      </c>
      <c r="S37" s="22"/>
      <c r="T37" s="22"/>
      <c r="U37" s="22"/>
      <c r="V37" s="22"/>
      <c r="W37" s="22"/>
      <c r="X37" s="22"/>
      <c r="Y37" s="22"/>
      <c r="Z37" s="22"/>
    </row>
    <row r="38" spans="1:26">
      <c r="A38" s="27" t="s">
        <v>34</v>
      </c>
      <c r="B38" s="26">
        <v>2191945</v>
      </c>
      <c r="C38" s="25">
        <v>940947</v>
      </c>
      <c r="D38" s="226">
        <f t="shared" si="0"/>
        <v>0.42927491337601992</v>
      </c>
      <c r="E38" s="31">
        <f t="shared" si="1"/>
        <v>3.1630144318848842E-2</v>
      </c>
      <c r="F38" s="62">
        <v>1126052</v>
      </c>
      <c r="G38" s="213">
        <f t="shared" si="2"/>
        <v>-0.16438406041639286</v>
      </c>
      <c r="H38" s="29">
        <f t="shared" si="3"/>
        <v>0</v>
      </c>
      <c r="I38" s="23">
        <f t="shared" si="4"/>
        <v>0</v>
      </c>
      <c r="J38" s="28">
        <f t="shared" si="5"/>
        <v>4.5143011336731516E-4</v>
      </c>
      <c r="L38" s="27" t="s">
        <v>34</v>
      </c>
      <c r="M38" s="26">
        <f t="shared" si="6"/>
        <v>592161.72743876465</v>
      </c>
      <c r="N38" s="25">
        <f t="shared" si="7"/>
        <v>0</v>
      </c>
      <c r="O38" s="24">
        <f t="shared" si="8"/>
        <v>3380.5680183402419</v>
      </c>
      <c r="P38" s="214">
        <f t="shared" si="10"/>
        <v>595542.29545710492</v>
      </c>
      <c r="Q38" s="246">
        <f t="shared" si="9"/>
        <v>1.5905358182097887E-2</v>
      </c>
      <c r="S38" s="22"/>
      <c r="T38" s="22"/>
      <c r="U38" s="22"/>
      <c r="V38" s="22"/>
      <c r="W38" s="22"/>
      <c r="X38" s="22"/>
      <c r="Y38" s="22"/>
      <c r="Z38" s="22"/>
    </row>
    <row r="39" spans="1:26">
      <c r="A39" s="27" t="s">
        <v>35</v>
      </c>
      <c r="B39" s="26">
        <v>739738</v>
      </c>
      <c r="C39" s="25">
        <v>301669</v>
      </c>
      <c r="D39" s="226">
        <f t="shared" si="0"/>
        <v>0.40780519589368125</v>
      </c>
      <c r="E39" s="31">
        <f t="shared" si="1"/>
        <v>3.0048197083426677E-2</v>
      </c>
      <c r="F39" s="62">
        <v>319251</v>
      </c>
      <c r="G39" s="213">
        <f t="shared" si="2"/>
        <v>-5.5072654431779333E-2</v>
      </c>
      <c r="H39" s="29">
        <f t="shared" si="3"/>
        <v>0</v>
      </c>
      <c r="I39" s="23">
        <f t="shared" si="4"/>
        <v>0</v>
      </c>
      <c r="J39" s="28">
        <f t="shared" si="5"/>
        <v>1.4472916207757143E-4</v>
      </c>
      <c r="L39" s="27" t="s">
        <v>35</v>
      </c>
      <c r="M39" s="26">
        <f t="shared" si="6"/>
        <v>562545.40327022981</v>
      </c>
      <c r="N39" s="25">
        <f t="shared" si="7"/>
        <v>0</v>
      </c>
      <c r="O39" s="24">
        <f t="shared" si="8"/>
        <v>1083.8151070407605</v>
      </c>
      <c r="P39" s="214">
        <f t="shared" si="10"/>
        <v>563629.21837727062</v>
      </c>
      <c r="Q39" s="246">
        <f t="shared" si="9"/>
        <v>1.5053044374128854E-2</v>
      </c>
      <c r="S39" s="22"/>
      <c r="T39" s="22"/>
      <c r="U39" s="22"/>
      <c r="V39" s="22"/>
      <c r="W39" s="22"/>
      <c r="X39" s="22"/>
      <c r="Y39" s="22"/>
      <c r="Z39" s="22"/>
    </row>
    <row r="40" spans="1:26">
      <c r="A40" s="27" t="s">
        <v>36</v>
      </c>
      <c r="B40" s="26">
        <v>841795</v>
      </c>
      <c r="C40" s="25">
        <v>64774</v>
      </c>
      <c r="D40" s="226">
        <f t="shared" si="0"/>
        <v>7.6947475335443896E-2</v>
      </c>
      <c r="E40" s="31">
        <f t="shared" si="1"/>
        <v>5.6696994722802083E-3</v>
      </c>
      <c r="F40" s="62">
        <v>69817</v>
      </c>
      <c r="G40" s="213">
        <f t="shared" si="2"/>
        <v>-7.2231691421860034E-2</v>
      </c>
      <c r="H40" s="29">
        <f t="shared" si="3"/>
        <v>0</v>
      </c>
      <c r="I40" s="23">
        <f t="shared" si="4"/>
        <v>0</v>
      </c>
      <c r="J40" s="28">
        <f t="shared" si="5"/>
        <v>3.1076069282599838E-5</v>
      </c>
      <c r="L40" s="27" t="s">
        <v>36</v>
      </c>
      <c r="M40" s="26">
        <f t="shared" si="6"/>
        <v>106144.91668833111</v>
      </c>
      <c r="N40" s="25">
        <f t="shared" si="7"/>
        <v>0</v>
      </c>
      <c r="O40" s="24">
        <f t="shared" si="8"/>
        <v>232.71545880901985</v>
      </c>
      <c r="P40" s="214">
        <f t="shared" si="10"/>
        <v>106377.63214714013</v>
      </c>
      <c r="Q40" s="246">
        <f t="shared" si="9"/>
        <v>2.8410649499966238E-3</v>
      </c>
      <c r="S40" s="22"/>
      <c r="T40" s="22"/>
      <c r="U40" s="22"/>
      <c r="V40" s="22"/>
      <c r="W40" s="22"/>
      <c r="X40" s="22"/>
      <c r="Y40" s="22"/>
      <c r="Z40" s="22"/>
    </row>
    <row r="41" spans="1:26">
      <c r="A41" s="27" t="s">
        <v>37</v>
      </c>
      <c r="B41" s="26">
        <v>4742394</v>
      </c>
      <c r="C41" s="25">
        <v>1105076</v>
      </c>
      <c r="D41" s="226">
        <f t="shared" si="0"/>
        <v>0.23302070641958469</v>
      </c>
      <c r="E41" s="31">
        <f t="shared" si="1"/>
        <v>1.7169600048059317E-2</v>
      </c>
      <c r="F41" s="62">
        <v>875732</v>
      </c>
      <c r="G41" s="213">
        <f t="shared" si="2"/>
        <v>0.26188834026848395</v>
      </c>
      <c r="H41" s="29">
        <f t="shared" si="3"/>
        <v>0.26188834026848395</v>
      </c>
      <c r="I41" s="23">
        <f t="shared" si="4"/>
        <v>9.1521621787402585E-2</v>
      </c>
      <c r="J41" s="28">
        <f t="shared" si="5"/>
        <v>5.301728832330611E-4</v>
      </c>
      <c r="L41" s="27" t="s">
        <v>37</v>
      </c>
      <c r="M41" s="26">
        <f t="shared" si="6"/>
        <v>321439.57110662747</v>
      </c>
      <c r="N41" s="25">
        <f t="shared" si="7"/>
        <v>1028049.7194569487</v>
      </c>
      <c r="O41" s="24">
        <f t="shared" si="8"/>
        <v>3970.23911382401</v>
      </c>
      <c r="P41" s="214">
        <f t="shared" si="10"/>
        <v>1353459.5296774001</v>
      </c>
      <c r="Q41" s="246">
        <f t="shared" si="9"/>
        <v>3.6147321136897045E-2</v>
      </c>
      <c r="S41" s="22"/>
      <c r="T41" s="22"/>
      <c r="U41" s="22"/>
      <c r="V41" s="22"/>
      <c r="W41" s="22"/>
      <c r="X41" s="22"/>
      <c r="Y41" s="22"/>
      <c r="Z41" s="22"/>
    </row>
    <row r="42" spans="1:26">
      <c r="A42" s="27" t="s">
        <v>38</v>
      </c>
      <c r="B42" s="26">
        <v>59084249</v>
      </c>
      <c r="C42" s="25">
        <v>16891683.199999999</v>
      </c>
      <c r="D42" s="226">
        <f t="shared" si="0"/>
        <v>0.2858914767622755</v>
      </c>
      <c r="E42" s="31">
        <f t="shared" si="1"/>
        <v>2.1065262347624389E-2</v>
      </c>
      <c r="F42" s="62">
        <v>15135193.17</v>
      </c>
      <c r="G42" s="213">
        <f t="shared" si="2"/>
        <v>0.1160533605531775</v>
      </c>
      <c r="H42" s="29">
        <f t="shared" si="3"/>
        <v>0.1160533605531775</v>
      </c>
      <c r="I42" s="23">
        <f t="shared" si="4"/>
        <v>4.0556947899307347E-2</v>
      </c>
      <c r="J42" s="28">
        <f t="shared" si="5"/>
        <v>8.1039787171230393E-3</v>
      </c>
      <c r="L42" s="27" t="s">
        <v>38</v>
      </c>
      <c r="M42" s="26">
        <f t="shared" si="6"/>
        <v>394371.96412937541</v>
      </c>
      <c r="N42" s="25">
        <f t="shared" si="7"/>
        <v>455570.58644312632</v>
      </c>
      <c r="O42" s="24">
        <f t="shared" si="8"/>
        <v>60687.248061639126</v>
      </c>
      <c r="P42" s="214">
        <f t="shared" si="10"/>
        <v>910629.79863414087</v>
      </c>
      <c r="Q42" s="246">
        <f t="shared" si="9"/>
        <v>2.4320511287029004E-2</v>
      </c>
      <c r="S42" s="22"/>
      <c r="T42" s="22"/>
      <c r="U42" s="22"/>
      <c r="V42" s="22"/>
      <c r="W42" s="22"/>
      <c r="X42" s="22"/>
      <c r="Y42" s="22"/>
      <c r="Z42" s="22"/>
    </row>
    <row r="43" spans="1:26">
      <c r="A43" s="27" t="s">
        <v>39</v>
      </c>
      <c r="B43" s="26"/>
      <c r="C43" s="25"/>
      <c r="D43" s="226">
        <f t="shared" si="0"/>
        <v>0</v>
      </c>
      <c r="E43" s="31">
        <f t="shared" si="1"/>
        <v>0</v>
      </c>
      <c r="F43" s="62">
        <v>0</v>
      </c>
      <c r="G43" s="213">
        <f t="shared" si="2"/>
        <v>0</v>
      </c>
      <c r="H43" s="29">
        <f t="shared" si="3"/>
        <v>0</v>
      </c>
      <c r="I43" s="23">
        <f t="shared" si="4"/>
        <v>0</v>
      </c>
      <c r="J43" s="28">
        <f t="shared" si="5"/>
        <v>0</v>
      </c>
      <c r="L43" s="27" t="s">
        <v>39</v>
      </c>
      <c r="M43" s="26">
        <f t="shared" si="6"/>
        <v>0</v>
      </c>
      <c r="N43" s="25">
        <f t="shared" si="7"/>
        <v>0</v>
      </c>
      <c r="O43" s="24">
        <f t="shared" si="8"/>
        <v>0</v>
      </c>
      <c r="P43" s="214">
        <f t="shared" si="10"/>
        <v>0</v>
      </c>
      <c r="Q43" s="246">
        <f t="shared" si="9"/>
        <v>0</v>
      </c>
      <c r="S43" s="22"/>
      <c r="T43" s="22"/>
      <c r="U43" s="22"/>
      <c r="V43" s="22"/>
      <c r="W43" s="22"/>
      <c r="X43" s="22"/>
      <c r="Y43" s="22"/>
      <c r="Z43" s="22"/>
    </row>
    <row r="44" spans="1:26">
      <c r="A44" s="27" t="s">
        <v>40</v>
      </c>
      <c r="B44" s="26">
        <v>1346236</v>
      </c>
      <c r="C44" s="25">
        <v>451420</v>
      </c>
      <c r="D44" s="226">
        <f t="shared" si="0"/>
        <v>0.33532010732145034</v>
      </c>
      <c r="E44" s="31">
        <f t="shared" si="1"/>
        <v>2.4707298416711626E-2</v>
      </c>
      <c r="F44" s="62">
        <v>468889</v>
      </c>
      <c r="G44" s="213">
        <f t="shared" si="2"/>
        <v>-3.7256152308968615E-2</v>
      </c>
      <c r="H44" s="29">
        <f t="shared" si="3"/>
        <v>0</v>
      </c>
      <c r="I44" s="23">
        <f t="shared" si="4"/>
        <v>0</v>
      </c>
      <c r="J44" s="28">
        <f t="shared" si="5"/>
        <v>2.1657392156654244E-4</v>
      </c>
      <c r="L44" s="27" t="s">
        <v>40</v>
      </c>
      <c r="M44" s="26">
        <f t="shared" si="6"/>
        <v>462556.10987099929</v>
      </c>
      <c r="N44" s="25">
        <f t="shared" si="7"/>
        <v>0</v>
      </c>
      <c r="O44" s="24">
        <f t="shared" si="8"/>
        <v>1621.8299381784011</v>
      </c>
      <c r="P44" s="214">
        <f t="shared" si="10"/>
        <v>464177.93980917771</v>
      </c>
      <c r="Q44" s="246">
        <f t="shared" si="9"/>
        <v>1.2396963992669121E-2</v>
      </c>
      <c r="S44" s="22"/>
      <c r="T44" s="22"/>
      <c r="U44" s="22"/>
      <c r="V44" s="22"/>
      <c r="W44" s="22"/>
      <c r="X44" s="22"/>
      <c r="Y44" s="22"/>
      <c r="Z44" s="22"/>
    </row>
    <row r="45" spans="1:26">
      <c r="A45" s="27" t="s">
        <v>41</v>
      </c>
      <c r="B45" s="26">
        <v>105243330.84</v>
      </c>
      <c r="C45" s="25">
        <v>17252658</v>
      </c>
      <c r="D45" s="226">
        <f t="shared" si="0"/>
        <v>0.16393112857886435</v>
      </c>
      <c r="E45" s="31">
        <f t="shared" si="1"/>
        <v>1.2078891856322714E-2</v>
      </c>
      <c r="F45" s="62">
        <v>15857010</v>
      </c>
      <c r="G45" s="213">
        <f t="shared" si="2"/>
        <v>8.8014575257252092E-2</v>
      </c>
      <c r="H45" s="29">
        <f t="shared" si="3"/>
        <v>8.8014575257252092E-2</v>
      </c>
      <c r="I45" s="23">
        <f t="shared" si="4"/>
        <v>3.0758286757688415E-2</v>
      </c>
      <c r="J45" s="28">
        <f t="shared" si="5"/>
        <v>8.277160516827746E-3</v>
      </c>
      <c r="L45" s="27" t="s">
        <v>41</v>
      </c>
      <c r="M45" s="26">
        <f t="shared" si="6"/>
        <v>226134.20271129513</v>
      </c>
      <c r="N45" s="25">
        <f t="shared" si="7"/>
        <v>345503.58106274734</v>
      </c>
      <c r="O45" s="24">
        <f t="shared" si="8"/>
        <v>61984.132864190993</v>
      </c>
      <c r="P45" s="214">
        <f t="shared" si="10"/>
        <v>633621.91663823347</v>
      </c>
      <c r="Q45" s="246">
        <f t="shared" si="9"/>
        <v>1.692236405883343E-2</v>
      </c>
      <c r="S45" s="22"/>
      <c r="T45" s="22"/>
      <c r="U45" s="22"/>
      <c r="V45" s="22"/>
      <c r="W45" s="22"/>
      <c r="X45" s="22"/>
      <c r="Y45" s="22"/>
      <c r="Z45" s="22"/>
    </row>
    <row r="46" spans="1:26">
      <c r="A46" s="27" t="s">
        <v>42</v>
      </c>
      <c r="B46" s="26">
        <v>7778604</v>
      </c>
      <c r="C46" s="25">
        <v>1075933</v>
      </c>
      <c r="D46" s="226">
        <f t="shared" si="0"/>
        <v>0.13831954936901275</v>
      </c>
      <c r="E46" s="31">
        <f t="shared" si="1"/>
        <v>1.0191760972595446E-2</v>
      </c>
      <c r="F46" s="62">
        <v>1139783</v>
      </c>
      <c r="G46" s="213">
        <f t="shared" si="2"/>
        <v>-5.6019435278469643E-2</v>
      </c>
      <c r="H46" s="29">
        <f t="shared" si="3"/>
        <v>0</v>
      </c>
      <c r="I46" s="23">
        <f t="shared" si="4"/>
        <v>0</v>
      </c>
      <c r="J46" s="28">
        <f t="shared" si="5"/>
        <v>5.1619119479166787E-4</v>
      </c>
      <c r="L46" s="27" t="s">
        <v>42</v>
      </c>
      <c r="M46" s="26">
        <f t="shared" si="6"/>
        <v>190804.40235546636</v>
      </c>
      <c r="N46" s="25">
        <f t="shared" si="7"/>
        <v>0</v>
      </c>
      <c r="O46" s="24">
        <f t="shared" si="8"/>
        <v>3865.536198826152</v>
      </c>
      <c r="P46" s="214">
        <f t="shared" si="10"/>
        <v>194669.93855429252</v>
      </c>
      <c r="Q46" s="246">
        <f t="shared" si="9"/>
        <v>5.1991187252560566E-3</v>
      </c>
      <c r="S46" s="22"/>
      <c r="T46" s="22"/>
      <c r="U46" s="22"/>
      <c r="V46" s="22"/>
      <c r="W46" s="22"/>
      <c r="X46" s="22"/>
      <c r="Y46" s="22"/>
      <c r="Z46" s="22"/>
    </row>
    <row r="47" spans="1:26">
      <c r="A47" s="27" t="s">
        <v>43</v>
      </c>
      <c r="B47" s="26">
        <v>938475</v>
      </c>
      <c r="C47" s="25">
        <v>222448</v>
      </c>
      <c r="D47" s="226">
        <f t="shared" si="0"/>
        <v>0.23703135405844589</v>
      </c>
      <c r="E47" s="31">
        <f t="shared" si="1"/>
        <v>1.7465115485082096E-2</v>
      </c>
      <c r="F47" s="62">
        <v>622808</v>
      </c>
      <c r="G47" s="213">
        <f t="shared" si="2"/>
        <v>-0.64283053525324019</v>
      </c>
      <c r="H47" s="29">
        <f t="shared" si="3"/>
        <v>0</v>
      </c>
      <c r="I47" s="23">
        <f t="shared" si="4"/>
        <v>0</v>
      </c>
      <c r="J47" s="28">
        <f t="shared" si="5"/>
        <v>1.0672197887695325E-4</v>
      </c>
      <c r="L47" s="27" t="s">
        <v>43</v>
      </c>
      <c r="M47" s="26">
        <f t="shared" si="6"/>
        <v>326972.04449366633</v>
      </c>
      <c r="N47" s="25">
        <f t="shared" si="7"/>
        <v>0</v>
      </c>
      <c r="O47" s="24">
        <f t="shared" si="8"/>
        <v>799.19548555205563</v>
      </c>
      <c r="P47" s="214">
        <f t="shared" si="10"/>
        <v>327771.2399792184</v>
      </c>
      <c r="Q47" s="246">
        <f t="shared" si="9"/>
        <v>8.7539021383164391E-3</v>
      </c>
      <c r="S47" s="22"/>
      <c r="T47" s="22"/>
      <c r="U47" s="22"/>
      <c r="V47" s="22"/>
      <c r="W47" s="22"/>
      <c r="X47" s="22"/>
      <c r="Y47" s="22"/>
      <c r="Z47" s="22"/>
    </row>
    <row r="48" spans="1:26">
      <c r="A48" s="27" t="s">
        <v>44</v>
      </c>
      <c r="B48" s="26">
        <v>19310735</v>
      </c>
      <c r="C48" s="25">
        <v>7881801</v>
      </c>
      <c r="D48" s="226">
        <f t="shared" si="0"/>
        <v>0.4081564476960613</v>
      </c>
      <c r="E48" s="31">
        <f t="shared" si="1"/>
        <v>3.0074078272509359E-2</v>
      </c>
      <c r="F48" s="62">
        <v>9313018</v>
      </c>
      <c r="G48" s="213">
        <f t="shared" si="2"/>
        <v>-0.15367918326798036</v>
      </c>
      <c r="H48" s="29">
        <f t="shared" si="3"/>
        <v>0</v>
      </c>
      <c r="I48" s="23">
        <f t="shared" si="4"/>
        <v>0</v>
      </c>
      <c r="J48" s="28">
        <f t="shared" si="5"/>
        <v>3.7813844126912757E-3</v>
      </c>
      <c r="L48" s="27" t="s">
        <v>44</v>
      </c>
      <c r="M48" s="26">
        <f t="shared" si="6"/>
        <v>563029.93629925675</v>
      </c>
      <c r="N48" s="25">
        <f t="shared" si="7"/>
        <v>0</v>
      </c>
      <c r="O48" s="24">
        <f t="shared" si="8"/>
        <v>28317.17874388476</v>
      </c>
      <c r="P48" s="214">
        <f t="shared" si="10"/>
        <v>591347.11504314153</v>
      </c>
      <c r="Q48" s="246">
        <f t="shared" si="9"/>
        <v>1.5793316018792938E-2</v>
      </c>
      <c r="S48" s="22"/>
      <c r="T48" s="22"/>
      <c r="U48" s="22"/>
      <c r="V48" s="22"/>
      <c r="W48" s="22"/>
      <c r="X48" s="22"/>
      <c r="Y48" s="22"/>
      <c r="Z48" s="22"/>
    </row>
    <row r="49" spans="1:26">
      <c r="A49" s="27" t="s">
        <v>45</v>
      </c>
      <c r="B49" s="26">
        <v>125378961.84</v>
      </c>
      <c r="C49" s="25">
        <v>19038713.890000001</v>
      </c>
      <c r="D49" s="226">
        <f t="shared" si="0"/>
        <v>0.15184935024662188</v>
      </c>
      <c r="E49" s="31">
        <f t="shared" si="1"/>
        <v>1.1188673536151671E-2</v>
      </c>
      <c r="F49" s="62">
        <v>20380807</v>
      </c>
      <c r="G49" s="213">
        <f t="shared" si="2"/>
        <v>-6.5850832599513853E-2</v>
      </c>
      <c r="H49" s="29">
        <f t="shared" si="3"/>
        <v>0</v>
      </c>
      <c r="I49" s="23">
        <f t="shared" si="4"/>
        <v>0</v>
      </c>
      <c r="J49" s="28">
        <f t="shared" si="5"/>
        <v>9.1340413112859474E-3</v>
      </c>
      <c r="L49" s="27" t="s">
        <v>45</v>
      </c>
      <c r="M49" s="26">
        <f t="shared" si="6"/>
        <v>209468.0372662016</v>
      </c>
      <c r="N49" s="25">
        <f t="shared" si="7"/>
        <v>0</v>
      </c>
      <c r="O49" s="24">
        <f t="shared" si="8"/>
        <v>68400.948498548954</v>
      </c>
      <c r="P49" s="214">
        <f t="shared" si="10"/>
        <v>277868.98576475057</v>
      </c>
      <c r="Q49" s="246">
        <f t="shared" si="9"/>
        <v>7.4211450303330257E-3</v>
      </c>
      <c r="S49" s="22"/>
      <c r="T49" s="22"/>
      <c r="U49" s="22"/>
      <c r="V49" s="22"/>
      <c r="W49" s="22"/>
      <c r="X49" s="22"/>
      <c r="Y49" s="22"/>
      <c r="Z49" s="22"/>
    </row>
    <row r="50" spans="1:26">
      <c r="A50" s="27" t="s">
        <v>46</v>
      </c>
      <c r="B50" s="26">
        <v>658439418</v>
      </c>
      <c r="C50" s="25">
        <v>306694612.58999997</v>
      </c>
      <c r="D50" s="226">
        <f t="shared" si="0"/>
        <v>0.46579017629530794</v>
      </c>
      <c r="E50" s="31">
        <f t="shared" si="1"/>
        <v>3.4320688303575229E-2</v>
      </c>
      <c r="F50" s="62">
        <v>291911120</v>
      </c>
      <c r="G50" s="213">
        <f t="shared" si="2"/>
        <v>5.0643814425431977E-2</v>
      </c>
      <c r="H50" s="29">
        <f t="shared" si="3"/>
        <v>5.0643814425431977E-2</v>
      </c>
      <c r="I50" s="23">
        <f t="shared" si="4"/>
        <v>1.7698397817039326E-2</v>
      </c>
      <c r="J50" s="28">
        <f t="shared" si="5"/>
        <v>0.14714025734780864</v>
      </c>
      <c r="L50" s="27" t="s">
        <v>46</v>
      </c>
      <c r="M50" s="26">
        <f t="shared" si="6"/>
        <v>642532.5748710389</v>
      </c>
      <c r="N50" s="25">
        <f t="shared" si="7"/>
        <v>198803.65486649587</v>
      </c>
      <c r="O50" s="24">
        <f t="shared" si="8"/>
        <v>1101870.7735069077</v>
      </c>
      <c r="P50" s="214">
        <f t="shared" si="10"/>
        <v>1943207.0032444424</v>
      </c>
      <c r="Q50" s="246">
        <f t="shared" si="9"/>
        <v>5.1897914966461137E-2</v>
      </c>
      <c r="S50" s="22"/>
      <c r="T50" s="22"/>
      <c r="U50" s="22"/>
      <c r="V50" s="22"/>
      <c r="W50" s="22"/>
      <c r="X50" s="22"/>
      <c r="Y50" s="22"/>
      <c r="Z50" s="22"/>
    </row>
    <row r="51" spans="1:26">
      <c r="A51" s="27" t="s">
        <v>47</v>
      </c>
      <c r="B51" s="26">
        <v>1139151243</v>
      </c>
      <c r="C51" s="25">
        <v>671271036.40999997</v>
      </c>
      <c r="D51" s="226">
        <f t="shared" si="0"/>
        <v>0.58927297014765223</v>
      </c>
      <c r="E51" s="31">
        <f t="shared" si="1"/>
        <v>4.3419236736623477E-2</v>
      </c>
      <c r="F51" s="62">
        <v>707374780.13</v>
      </c>
      <c r="G51" s="213">
        <f t="shared" si="2"/>
        <v>-5.1039059822524324E-2</v>
      </c>
      <c r="H51" s="29">
        <f t="shared" si="3"/>
        <v>0</v>
      </c>
      <c r="I51" s="23">
        <f t="shared" si="4"/>
        <v>0</v>
      </c>
      <c r="J51" s="28">
        <f t="shared" si="5"/>
        <v>0.32204997738104424</v>
      </c>
      <c r="L51" s="27" t="s">
        <v>47</v>
      </c>
      <c r="M51" s="26">
        <f t="shared" si="6"/>
        <v>812870.46846352704</v>
      </c>
      <c r="N51" s="25">
        <f t="shared" si="7"/>
        <v>0</v>
      </c>
      <c r="O51" s="24">
        <f t="shared" si="8"/>
        <v>2411695.2361033661</v>
      </c>
      <c r="P51" s="214">
        <f t="shared" si="10"/>
        <v>3224565.7045668932</v>
      </c>
      <c r="Q51" s="246">
        <f t="shared" si="9"/>
        <v>8.6119613844520604E-2</v>
      </c>
      <c r="S51" s="22"/>
      <c r="T51" s="22"/>
      <c r="U51" s="22"/>
      <c r="V51" s="22"/>
      <c r="W51" s="22"/>
      <c r="X51" s="22"/>
      <c r="Y51" s="22"/>
      <c r="Z51" s="22"/>
    </row>
    <row r="52" spans="1:26">
      <c r="A52" s="27" t="s">
        <v>48</v>
      </c>
      <c r="B52" s="26">
        <v>289861941.84000015</v>
      </c>
      <c r="C52" s="25">
        <v>112141719.38</v>
      </c>
      <c r="D52" s="226">
        <f t="shared" si="0"/>
        <v>0.38687976306286082</v>
      </c>
      <c r="E52" s="31">
        <f t="shared" si="1"/>
        <v>2.8506354222943786E-2</v>
      </c>
      <c r="F52" s="62">
        <v>114179634.2</v>
      </c>
      <c r="G52" s="213">
        <f t="shared" si="2"/>
        <v>-1.7848321500402942E-2</v>
      </c>
      <c r="H52" s="29">
        <f t="shared" si="3"/>
        <v>0</v>
      </c>
      <c r="I52" s="23">
        <f t="shared" si="4"/>
        <v>0</v>
      </c>
      <c r="J52" s="28">
        <f t="shared" si="5"/>
        <v>5.3801275834790954E-2</v>
      </c>
      <c r="L52" s="27" t="s">
        <v>48</v>
      </c>
      <c r="M52" s="26">
        <f t="shared" si="6"/>
        <v>533679.89059665671</v>
      </c>
      <c r="N52" s="25">
        <f t="shared" si="7"/>
        <v>0</v>
      </c>
      <c r="O52" s="24">
        <f t="shared" si="8"/>
        <v>402894.86023943336</v>
      </c>
      <c r="P52" s="214">
        <f t="shared" si="10"/>
        <v>936574.75083609007</v>
      </c>
      <c r="Q52" s="246">
        <f t="shared" si="9"/>
        <v>2.5013432278430083E-2</v>
      </c>
      <c r="S52" s="22"/>
      <c r="T52" s="22"/>
      <c r="U52" s="22"/>
      <c r="V52" s="22"/>
      <c r="W52" s="22"/>
      <c r="X52" s="22"/>
      <c r="Y52" s="22"/>
      <c r="Z52" s="22"/>
    </row>
    <row r="53" spans="1:26">
      <c r="A53" s="27" t="s">
        <v>49</v>
      </c>
      <c r="B53" s="26">
        <v>198838484.40000001</v>
      </c>
      <c r="C53" s="25">
        <v>85362095.170000002</v>
      </c>
      <c r="D53" s="226">
        <f t="shared" si="0"/>
        <v>0.4293036905183733</v>
      </c>
      <c r="E53" s="31">
        <f t="shared" si="1"/>
        <v>3.1632264697043236E-2</v>
      </c>
      <c r="F53" s="62">
        <v>77757928.799999997</v>
      </c>
      <c r="G53" s="213">
        <f t="shared" si="2"/>
        <v>9.7792810165489019E-2</v>
      </c>
      <c r="H53" s="29">
        <f t="shared" si="3"/>
        <v>9.7792810165489019E-2</v>
      </c>
      <c r="I53" s="23">
        <f t="shared" si="4"/>
        <v>3.4175467973555369E-2</v>
      </c>
      <c r="J53" s="28">
        <f t="shared" si="5"/>
        <v>4.0953444030178796E-2</v>
      </c>
      <c r="L53" s="27" t="s">
        <v>49</v>
      </c>
      <c r="M53" s="26">
        <f t="shared" si="6"/>
        <v>592201.42396375537</v>
      </c>
      <c r="N53" s="25">
        <f t="shared" si="7"/>
        <v>383888.30504049844</v>
      </c>
      <c r="O53" s="24">
        <f t="shared" si="8"/>
        <v>306682.91509534331</v>
      </c>
      <c r="P53" s="214">
        <f t="shared" si="10"/>
        <v>1282772.6440995971</v>
      </c>
      <c r="Q53" s="246">
        <f t="shared" si="9"/>
        <v>3.4259461546623987E-2</v>
      </c>
      <c r="S53" s="22"/>
      <c r="T53" s="22"/>
      <c r="U53" s="22"/>
      <c r="V53" s="22"/>
      <c r="W53" s="22"/>
      <c r="X53" s="22"/>
      <c r="Y53" s="22"/>
      <c r="Z53" s="22"/>
    </row>
    <row r="54" spans="1:26">
      <c r="A54" s="27" t="s">
        <v>50</v>
      </c>
      <c r="B54" s="26">
        <v>4541705</v>
      </c>
      <c r="C54" s="25">
        <v>1456869</v>
      </c>
      <c r="D54" s="226">
        <f t="shared" si="0"/>
        <v>0.32077578794747785</v>
      </c>
      <c r="E54" s="31">
        <f t="shared" si="1"/>
        <v>2.3635633368315909E-2</v>
      </c>
      <c r="F54" s="62">
        <v>1324391</v>
      </c>
      <c r="G54" s="213">
        <f t="shared" si="2"/>
        <v>0.10002937199059803</v>
      </c>
      <c r="H54" s="29">
        <f t="shared" si="3"/>
        <v>0.10002937199059803</v>
      </c>
      <c r="I54" s="23">
        <f t="shared" si="4"/>
        <v>3.4957074994516751E-2</v>
      </c>
      <c r="J54" s="28">
        <f t="shared" si="5"/>
        <v>6.989496090973531E-4</v>
      </c>
      <c r="L54" s="27" t="s">
        <v>50</v>
      </c>
      <c r="M54" s="26">
        <f t="shared" si="6"/>
        <v>442493.00108791393</v>
      </c>
      <c r="N54" s="25">
        <f t="shared" si="7"/>
        <v>392667.98860523541</v>
      </c>
      <c r="O54" s="24">
        <f t="shared" si="8"/>
        <v>5234.1361929113218</v>
      </c>
      <c r="P54" s="214">
        <f t="shared" si="10"/>
        <v>840395.12588606065</v>
      </c>
      <c r="Q54" s="246">
        <f t="shared" si="9"/>
        <v>2.2444729104332449E-2</v>
      </c>
      <c r="S54" s="22"/>
      <c r="T54" s="22"/>
      <c r="U54" s="22"/>
      <c r="V54" s="22"/>
      <c r="W54" s="22"/>
      <c r="X54" s="22"/>
      <c r="Y54" s="22"/>
      <c r="Z54" s="22"/>
    </row>
    <row r="55" spans="1:26">
      <c r="A55" s="27" t="s">
        <v>51</v>
      </c>
      <c r="B55" s="26">
        <v>3020813</v>
      </c>
      <c r="C55" s="25">
        <v>668168</v>
      </c>
      <c r="D55" s="226">
        <f t="shared" si="0"/>
        <v>0.22118813710084007</v>
      </c>
      <c r="E55" s="31">
        <f t="shared" si="1"/>
        <v>1.6297744126474539E-2</v>
      </c>
      <c r="F55" s="62">
        <v>606247</v>
      </c>
      <c r="G55" s="213">
        <f t="shared" si="2"/>
        <v>0.10213823738509231</v>
      </c>
      <c r="H55" s="29">
        <f t="shared" si="3"/>
        <v>0.10213823738509231</v>
      </c>
      <c r="I55" s="23">
        <f t="shared" si="4"/>
        <v>3.5694056185957272E-2</v>
      </c>
      <c r="J55" s="28">
        <f t="shared" si="5"/>
        <v>3.2056126007991124E-4</v>
      </c>
      <c r="L55" s="27" t="s">
        <v>51</v>
      </c>
      <c r="M55" s="26">
        <f t="shared" si="6"/>
        <v>305117.17613431934</v>
      </c>
      <c r="N55" s="25">
        <f t="shared" si="7"/>
        <v>400946.39639902912</v>
      </c>
      <c r="O55" s="24">
        <f t="shared" si="8"/>
        <v>2400.5468657409638</v>
      </c>
      <c r="P55" s="214">
        <f t="shared" si="10"/>
        <v>708464.11939908937</v>
      </c>
      <c r="Q55" s="246">
        <f t="shared" si="9"/>
        <v>1.892120117104043E-2</v>
      </c>
      <c r="S55" s="22"/>
      <c r="T55" s="22"/>
      <c r="U55" s="22"/>
      <c r="V55" s="22"/>
      <c r="W55" s="22"/>
      <c r="X55" s="22"/>
      <c r="Y55" s="22"/>
      <c r="Z55" s="22"/>
    </row>
    <row r="56" spans="1:26" ht="13.5" thickBot="1">
      <c r="A56" s="227" t="s">
        <v>52</v>
      </c>
      <c r="B56" s="228">
        <f>SUM(B5:B55)</f>
        <v>5122664860.750001</v>
      </c>
      <c r="C56" s="229">
        <f>SUM(C5:C55)</f>
        <v>2084369146.27</v>
      </c>
      <c r="D56" s="230">
        <f>SUM(D5:D55)</f>
        <v>13.571702646965447</v>
      </c>
      <c r="E56" s="231">
        <f>SUM(E5:E55)</f>
        <v>1</v>
      </c>
      <c r="F56" s="232">
        <f>SUM(F5:F55)</f>
        <v>2153395867.8800001</v>
      </c>
      <c r="G56" s="233"/>
      <c r="H56" s="234">
        <f>SUM(H5:H55)</f>
        <v>2.8614914722209539</v>
      </c>
      <c r="I56" s="235">
        <f>SUM(I5:I55)</f>
        <v>0.99999999999999989</v>
      </c>
      <c r="J56" s="236">
        <f>SUM(J5:J55)</f>
        <v>1</v>
      </c>
      <c r="L56" s="227" t="s">
        <v>52</v>
      </c>
      <c r="M56" s="237">
        <f>SUM(M5:M55)</f>
        <v>18721436.155000005</v>
      </c>
      <c r="N56" s="232">
        <f>SUM(N5:N55)</f>
        <v>11232861.693</v>
      </c>
      <c r="O56" s="238">
        <f>SUM(O5:O55)</f>
        <v>7488574.4620000003</v>
      </c>
      <c r="P56" s="239">
        <f>SUM(P5:P55)</f>
        <v>37442872.310000002</v>
      </c>
      <c r="Q56" s="247">
        <f>SUM(Q5:Q55)</f>
        <v>0.99999999999999978</v>
      </c>
      <c r="S56" s="22"/>
      <c r="T56" s="22"/>
      <c r="U56" s="22"/>
      <c r="V56" s="22"/>
      <c r="W56" s="22"/>
      <c r="X56" s="22"/>
      <c r="Y56" s="22"/>
      <c r="Z56" s="22"/>
    </row>
    <row r="57" spans="1:26" ht="13.5" thickTop="1"/>
    <row r="59" spans="1:26">
      <c r="L59" s="485" t="s">
        <v>131</v>
      </c>
      <c r="M59" s="485"/>
      <c r="N59" s="485"/>
      <c r="O59" s="485"/>
      <c r="P59" s="485"/>
      <c r="Q59" s="485"/>
    </row>
    <row r="60" spans="1:26">
      <c r="L60" s="485"/>
      <c r="M60" s="485"/>
      <c r="N60" s="485"/>
      <c r="O60" s="485"/>
      <c r="P60" s="485"/>
      <c r="Q60" s="485"/>
    </row>
    <row r="61" spans="1:26">
      <c r="L61" s="485"/>
      <c r="M61" s="485"/>
      <c r="N61" s="485"/>
      <c r="O61" s="485"/>
      <c r="P61" s="485"/>
      <c r="Q61" s="485"/>
    </row>
    <row r="62" spans="1:26">
      <c r="L62" s="485"/>
      <c r="M62" s="485"/>
      <c r="N62" s="485"/>
      <c r="O62" s="485"/>
      <c r="P62" s="485"/>
      <c r="Q62" s="485"/>
    </row>
    <row r="63" spans="1:26">
      <c r="L63" s="485"/>
      <c r="M63" s="485"/>
      <c r="N63" s="485"/>
      <c r="O63" s="485"/>
      <c r="P63" s="485"/>
      <c r="Q63" s="485"/>
    </row>
    <row r="64" spans="1:2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</row>
    <row r="65" spans="1:22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</row>
    <row r="66" spans="1:22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</row>
    <row r="67" spans="1:22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</row>
    <row r="68" spans="1:22">
      <c r="A68" s="88"/>
      <c r="B68" s="486"/>
      <c r="C68" s="486"/>
      <c r="D68" s="486"/>
      <c r="E68" s="486"/>
      <c r="F68" s="486"/>
      <c r="G68" s="486"/>
      <c r="H68" s="486"/>
      <c r="I68" s="486"/>
      <c r="J68" s="89"/>
      <c r="K68" s="87"/>
      <c r="L68" s="487"/>
      <c r="M68" s="487"/>
      <c r="N68" s="487"/>
      <c r="O68" s="487"/>
      <c r="P68" s="487"/>
      <c r="Q68" s="487"/>
      <c r="R68" s="87"/>
      <c r="S68" s="87"/>
      <c r="T68" s="87"/>
      <c r="U68" s="87"/>
      <c r="V68" s="87"/>
    </row>
    <row r="69" spans="1:22">
      <c r="A69" s="223"/>
      <c r="B69" s="89"/>
      <c r="C69" s="89"/>
      <c r="D69" s="89"/>
      <c r="E69" s="89"/>
      <c r="F69" s="89"/>
      <c r="G69" s="89"/>
      <c r="H69" s="89"/>
      <c r="I69" s="89"/>
      <c r="J69" s="89"/>
      <c r="K69" s="87"/>
      <c r="L69" s="223"/>
      <c r="M69" s="89"/>
      <c r="N69" s="89"/>
      <c r="O69" s="89"/>
      <c r="P69" s="89"/>
      <c r="Q69" s="89"/>
      <c r="R69" s="87"/>
      <c r="S69" s="87"/>
      <c r="T69" s="87"/>
      <c r="U69" s="87"/>
      <c r="V69" s="87"/>
    </row>
    <row r="70" spans="1:22">
      <c r="A70" s="88"/>
      <c r="B70" s="90"/>
      <c r="C70" s="90"/>
      <c r="D70" s="90"/>
      <c r="E70" s="90"/>
      <c r="F70" s="90"/>
      <c r="G70" s="90"/>
      <c r="H70" s="90"/>
      <c r="I70" s="90"/>
      <c r="J70" s="90"/>
      <c r="K70" s="87"/>
      <c r="L70" s="87"/>
      <c r="M70" s="91"/>
      <c r="N70" s="91"/>
      <c r="O70" s="91"/>
      <c r="P70" s="91"/>
      <c r="Q70" s="87"/>
      <c r="R70" s="87"/>
      <c r="S70" s="87"/>
      <c r="T70" s="87"/>
      <c r="U70" s="87"/>
      <c r="V70" s="87"/>
    </row>
    <row r="71" spans="1:22">
      <c r="A71" s="87"/>
      <c r="B71" s="87"/>
      <c r="C71" s="87"/>
      <c r="D71" s="87"/>
      <c r="E71" s="87"/>
      <c r="F71" s="92"/>
      <c r="G71" s="88"/>
      <c r="H71" s="88"/>
      <c r="I71" s="88"/>
      <c r="J71" s="87"/>
      <c r="K71" s="87"/>
      <c r="L71" s="87"/>
      <c r="M71" s="240"/>
      <c r="N71" s="240"/>
      <c r="O71" s="240"/>
      <c r="P71" s="93"/>
      <c r="Q71" s="93"/>
      <c r="R71" s="87"/>
      <c r="S71" s="87"/>
      <c r="T71" s="87"/>
      <c r="U71" s="87"/>
      <c r="V71" s="87"/>
    </row>
    <row r="72" spans="1:22">
      <c r="A72" s="88"/>
      <c r="B72" s="25"/>
      <c r="C72" s="25"/>
      <c r="D72" s="226"/>
      <c r="E72" s="29"/>
      <c r="F72" s="25"/>
      <c r="G72" s="30"/>
      <c r="H72" s="29"/>
      <c r="I72" s="94"/>
      <c r="J72" s="95"/>
      <c r="K72" s="87"/>
      <c r="L72" s="88"/>
      <c r="M72" s="62"/>
      <c r="N72" s="62"/>
      <c r="O72" s="62"/>
      <c r="P72" s="62"/>
      <c r="Q72" s="96"/>
      <c r="R72" s="87"/>
      <c r="S72" s="87"/>
      <c r="T72" s="87"/>
      <c r="U72" s="87"/>
      <c r="V72" s="87"/>
    </row>
    <row r="73" spans="1:22">
      <c r="A73" s="88"/>
      <c r="B73" s="25"/>
      <c r="C73" s="25"/>
      <c r="D73" s="226"/>
      <c r="E73" s="29"/>
      <c r="F73" s="25"/>
      <c r="G73" s="30"/>
      <c r="H73" s="29"/>
      <c r="I73" s="94"/>
      <c r="J73" s="95"/>
      <c r="K73" s="87"/>
      <c r="L73" s="88"/>
      <c r="M73" s="62"/>
      <c r="N73" s="62"/>
      <c r="O73" s="62"/>
      <c r="P73" s="96"/>
      <c r="Q73" s="96"/>
      <c r="R73" s="87"/>
      <c r="S73" s="87"/>
      <c r="T73" s="87"/>
      <c r="U73" s="87"/>
      <c r="V73" s="87"/>
    </row>
    <row r="74" spans="1:22">
      <c r="A74" s="88"/>
      <c r="B74" s="25"/>
      <c r="C74" s="25"/>
      <c r="D74" s="226"/>
      <c r="E74" s="29"/>
      <c r="F74" s="25"/>
      <c r="G74" s="30"/>
      <c r="H74" s="29"/>
      <c r="I74" s="94"/>
      <c r="J74" s="95"/>
      <c r="K74" s="87"/>
      <c r="L74" s="88"/>
      <c r="M74" s="62"/>
      <c r="N74" s="62"/>
      <c r="O74" s="62"/>
      <c r="P74" s="96"/>
      <c r="Q74" s="96"/>
      <c r="R74" s="87"/>
      <c r="S74" s="87"/>
      <c r="T74" s="87"/>
      <c r="U74" s="87"/>
      <c r="V74" s="87"/>
    </row>
    <row r="75" spans="1:22">
      <c r="A75" s="88"/>
      <c r="B75" s="25"/>
      <c r="C75" s="25"/>
      <c r="D75" s="226"/>
      <c r="E75" s="29"/>
      <c r="F75" s="25"/>
      <c r="G75" s="30"/>
      <c r="H75" s="29"/>
      <c r="I75" s="94"/>
      <c r="J75" s="95"/>
      <c r="K75" s="87"/>
      <c r="L75" s="88"/>
      <c r="M75" s="62"/>
      <c r="N75" s="62"/>
      <c r="O75" s="62"/>
      <c r="P75" s="96"/>
      <c r="Q75" s="96"/>
      <c r="R75" s="87"/>
      <c r="S75" s="87"/>
      <c r="T75" s="87"/>
      <c r="U75" s="87"/>
      <c r="V75" s="87"/>
    </row>
    <row r="76" spans="1:22">
      <c r="A76" s="88"/>
      <c r="B76" s="25"/>
      <c r="C76" s="25"/>
      <c r="D76" s="226"/>
      <c r="E76" s="29"/>
      <c r="F76" s="25"/>
      <c r="G76" s="30"/>
      <c r="H76" s="29"/>
      <c r="I76" s="94"/>
      <c r="J76" s="95"/>
      <c r="K76" s="87"/>
      <c r="L76" s="88"/>
      <c r="M76" s="62"/>
      <c r="N76" s="62"/>
      <c r="O76" s="62"/>
      <c r="P76" s="96"/>
      <c r="Q76" s="96"/>
      <c r="R76" s="87"/>
      <c r="S76" s="87"/>
      <c r="T76" s="87"/>
      <c r="U76" s="87"/>
      <c r="V76" s="87"/>
    </row>
    <row r="77" spans="1:22">
      <c r="A77" s="88"/>
      <c r="B77" s="25"/>
      <c r="C77" s="25"/>
      <c r="D77" s="226"/>
      <c r="E77" s="29"/>
      <c r="F77" s="25"/>
      <c r="G77" s="30"/>
      <c r="H77" s="29"/>
      <c r="I77" s="94"/>
      <c r="J77" s="95"/>
      <c r="K77" s="87"/>
      <c r="L77" s="88"/>
      <c r="M77" s="62"/>
      <c r="N77" s="62"/>
      <c r="O77" s="62"/>
      <c r="P77" s="96"/>
      <c r="Q77" s="96"/>
      <c r="R77" s="87"/>
      <c r="S77" s="87"/>
      <c r="T77" s="87"/>
      <c r="U77" s="87"/>
      <c r="V77" s="87"/>
    </row>
    <row r="78" spans="1:22">
      <c r="A78" s="88"/>
      <c r="B78" s="25"/>
      <c r="C78" s="25"/>
      <c r="D78" s="226"/>
      <c r="E78" s="29"/>
      <c r="F78" s="25"/>
      <c r="G78" s="30"/>
      <c r="H78" s="29"/>
      <c r="I78" s="94"/>
      <c r="J78" s="95"/>
      <c r="K78" s="87"/>
      <c r="L78" s="88"/>
      <c r="M78" s="62"/>
      <c r="N78" s="62"/>
      <c r="O78" s="62"/>
      <c r="P78" s="96"/>
      <c r="Q78" s="96"/>
      <c r="R78" s="87"/>
      <c r="S78" s="87"/>
      <c r="T78" s="87"/>
      <c r="U78" s="87"/>
      <c r="V78" s="87"/>
    </row>
    <row r="79" spans="1:22">
      <c r="A79" s="88"/>
      <c r="B79" s="25"/>
      <c r="C79" s="25"/>
      <c r="D79" s="226"/>
      <c r="E79" s="29"/>
      <c r="F79" s="25"/>
      <c r="G79" s="30"/>
      <c r="H79" s="29"/>
      <c r="I79" s="94"/>
      <c r="J79" s="95"/>
      <c r="K79" s="87"/>
      <c r="L79" s="88"/>
      <c r="M79" s="62"/>
      <c r="N79" s="62"/>
      <c r="O79" s="62"/>
      <c r="P79" s="96"/>
      <c r="Q79" s="96"/>
      <c r="R79" s="87"/>
      <c r="S79" s="87"/>
      <c r="T79" s="87"/>
      <c r="U79" s="87"/>
      <c r="V79" s="87"/>
    </row>
    <row r="80" spans="1:22">
      <c r="A80" s="88"/>
      <c r="B80" s="25"/>
      <c r="C80" s="25"/>
      <c r="D80" s="226"/>
      <c r="E80" s="29"/>
      <c r="F80" s="25"/>
      <c r="G80" s="30"/>
      <c r="H80" s="29"/>
      <c r="I80" s="94"/>
      <c r="J80" s="95"/>
      <c r="K80" s="87"/>
      <c r="L80" s="88"/>
      <c r="M80" s="62"/>
      <c r="N80" s="62"/>
      <c r="O80" s="62"/>
      <c r="P80" s="96"/>
      <c r="Q80" s="96"/>
      <c r="R80" s="87"/>
      <c r="S80" s="87"/>
      <c r="T80" s="87"/>
      <c r="U80" s="87"/>
      <c r="V80" s="87"/>
    </row>
    <row r="81" spans="1:22">
      <c r="A81" s="88"/>
      <c r="B81" s="25"/>
      <c r="C81" s="25"/>
      <c r="D81" s="226"/>
      <c r="E81" s="29"/>
      <c r="F81" s="25"/>
      <c r="G81" s="30"/>
      <c r="H81" s="29"/>
      <c r="I81" s="94"/>
      <c r="J81" s="95"/>
      <c r="K81" s="87"/>
      <c r="L81" s="88"/>
      <c r="M81" s="62"/>
      <c r="N81" s="62"/>
      <c r="O81" s="62"/>
      <c r="P81" s="96"/>
      <c r="Q81" s="96"/>
      <c r="R81" s="87"/>
      <c r="S81" s="87"/>
      <c r="T81" s="87"/>
      <c r="U81" s="87"/>
      <c r="V81" s="87"/>
    </row>
    <row r="82" spans="1:22">
      <c r="A82" s="88"/>
      <c r="B82" s="25"/>
      <c r="C82" s="25"/>
      <c r="D82" s="226"/>
      <c r="E82" s="29"/>
      <c r="F82" s="25"/>
      <c r="G82" s="30"/>
      <c r="H82" s="29"/>
      <c r="I82" s="94"/>
      <c r="J82" s="95"/>
      <c r="K82" s="87"/>
      <c r="L82" s="88"/>
      <c r="M82" s="62"/>
      <c r="N82" s="62"/>
      <c r="O82" s="62"/>
      <c r="P82" s="96"/>
      <c r="Q82" s="96"/>
      <c r="R82" s="87"/>
      <c r="S82" s="87"/>
      <c r="T82" s="87"/>
      <c r="U82" s="87"/>
      <c r="V82" s="87"/>
    </row>
    <row r="83" spans="1:22">
      <c r="A83" s="88"/>
      <c r="B83" s="25"/>
      <c r="C83" s="25"/>
      <c r="D83" s="226"/>
      <c r="E83" s="29"/>
      <c r="F83" s="25"/>
      <c r="G83" s="30"/>
      <c r="H83" s="29"/>
      <c r="I83" s="94"/>
      <c r="J83" s="95"/>
      <c r="K83" s="87"/>
      <c r="L83" s="88"/>
      <c r="M83" s="62"/>
      <c r="N83" s="62"/>
      <c r="O83" s="62"/>
      <c r="P83" s="96"/>
      <c r="Q83" s="96"/>
      <c r="R83" s="87"/>
      <c r="S83" s="87"/>
      <c r="T83" s="87"/>
      <c r="U83" s="87"/>
      <c r="V83" s="87"/>
    </row>
    <row r="84" spans="1:22">
      <c r="A84" s="88"/>
      <c r="B84" s="25"/>
      <c r="C84" s="25"/>
      <c r="D84" s="226"/>
      <c r="E84" s="29"/>
      <c r="F84" s="25"/>
      <c r="G84" s="30"/>
      <c r="H84" s="29"/>
      <c r="I84" s="94"/>
      <c r="J84" s="95"/>
      <c r="K84" s="87"/>
      <c r="L84" s="88"/>
      <c r="M84" s="62"/>
      <c r="N84" s="62"/>
      <c r="O84" s="62"/>
      <c r="P84" s="96"/>
      <c r="Q84" s="96"/>
      <c r="R84" s="87"/>
      <c r="S84" s="87"/>
      <c r="T84" s="87"/>
      <c r="U84" s="87"/>
      <c r="V84" s="87"/>
    </row>
    <row r="85" spans="1:22">
      <c r="A85" s="88"/>
      <c r="B85" s="25"/>
      <c r="C85" s="25"/>
      <c r="D85" s="226"/>
      <c r="E85" s="29"/>
      <c r="F85" s="25"/>
      <c r="G85" s="30"/>
      <c r="H85" s="29"/>
      <c r="I85" s="94"/>
      <c r="J85" s="95"/>
      <c r="K85" s="87"/>
      <c r="L85" s="88"/>
      <c r="M85" s="62"/>
      <c r="N85" s="62"/>
      <c r="O85" s="62"/>
      <c r="P85" s="96"/>
      <c r="Q85" s="96"/>
      <c r="R85" s="87"/>
      <c r="S85" s="87"/>
      <c r="T85" s="87"/>
      <c r="U85" s="87"/>
      <c r="V85" s="87"/>
    </row>
    <row r="86" spans="1:22">
      <c r="A86" s="88"/>
      <c r="B86" s="25"/>
      <c r="C86" s="25"/>
      <c r="D86" s="226"/>
      <c r="E86" s="29"/>
      <c r="F86" s="25"/>
      <c r="G86" s="30"/>
      <c r="H86" s="29"/>
      <c r="I86" s="94"/>
      <c r="J86" s="95"/>
      <c r="K86" s="87"/>
      <c r="L86" s="88"/>
      <c r="M86" s="62"/>
      <c r="N86" s="62"/>
      <c r="O86" s="62"/>
      <c r="P86" s="96"/>
      <c r="Q86" s="96"/>
      <c r="R86" s="87"/>
      <c r="S86" s="87"/>
      <c r="T86" s="87"/>
      <c r="U86" s="87"/>
      <c r="V86" s="87"/>
    </row>
    <row r="87" spans="1:22">
      <c r="A87" s="88"/>
      <c r="B87" s="25"/>
      <c r="C87" s="25"/>
      <c r="D87" s="226"/>
      <c r="E87" s="29"/>
      <c r="F87" s="25"/>
      <c r="G87" s="30"/>
      <c r="H87" s="29"/>
      <c r="I87" s="94"/>
      <c r="J87" s="95"/>
      <c r="K87" s="87"/>
      <c r="L87" s="88"/>
      <c r="M87" s="62"/>
      <c r="N87" s="62"/>
      <c r="O87" s="62"/>
      <c r="P87" s="96"/>
      <c r="Q87" s="96"/>
      <c r="R87" s="87"/>
      <c r="S87" s="87"/>
      <c r="T87" s="87"/>
      <c r="U87" s="87"/>
      <c r="V87" s="87"/>
    </row>
    <row r="88" spans="1:22">
      <c r="A88" s="88"/>
      <c r="B88" s="25"/>
      <c r="C88" s="25"/>
      <c r="D88" s="226"/>
      <c r="E88" s="29"/>
      <c r="F88" s="25"/>
      <c r="G88" s="30"/>
      <c r="H88" s="29"/>
      <c r="I88" s="94"/>
      <c r="J88" s="95"/>
      <c r="K88" s="87"/>
      <c r="L88" s="88"/>
      <c r="M88" s="62"/>
      <c r="N88" s="62"/>
      <c r="O88" s="62"/>
      <c r="P88" s="96"/>
      <c r="Q88" s="96"/>
      <c r="R88" s="87"/>
      <c r="S88" s="87"/>
      <c r="T88" s="87"/>
      <c r="U88" s="87"/>
      <c r="V88" s="87"/>
    </row>
    <row r="89" spans="1:22">
      <c r="A89" s="88"/>
      <c r="B89" s="25"/>
      <c r="C89" s="25"/>
      <c r="D89" s="226"/>
      <c r="E89" s="29"/>
      <c r="F89" s="25"/>
      <c r="G89" s="30"/>
      <c r="H89" s="29"/>
      <c r="I89" s="94"/>
      <c r="J89" s="95"/>
      <c r="K89" s="87"/>
      <c r="L89" s="88"/>
      <c r="M89" s="62"/>
      <c r="N89" s="62"/>
      <c r="O89" s="62"/>
      <c r="P89" s="96"/>
      <c r="Q89" s="96"/>
      <c r="R89" s="87"/>
      <c r="S89" s="87"/>
      <c r="T89" s="87"/>
      <c r="U89" s="87"/>
      <c r="V89" s="87"/>
    </row>
    <row r="90" spans="1:22">
      <c r="A90" s="88"/>
      <c r="B90" s="25"/>
      <c r="C90" s="25"/>
      <c r="D90" s="226"/>
      <c r="E90" s="29"/>
      <c r="F90" s="25"/>
      <c r="G90" s="30"/>
      <c r="H90" s="29"/>
      <c r="I90" s="94"/>
      <c r="J90" s="95"/>
      <c r="K90" s="87"/>
      <c r="L90" s="88"/>
      <c r="M90" s="62"/>
      <c r="N90" s="62"/>
      <c r="O90" s="62"/>
      <c r="P90" s="96"/>
      <c r="Q90" s="96"/>
      <c r="R90" s="87"/>
      <c r="S90" s="87"/>
      <c r="T90" s="87"/>
      <c r="U90" s="87"/>
      <c r="V90" s="87"/>
    </row>
    <row r="91" spans="1:22">
      <c r="A91" s="88"/>
      <c r="B91" s="25"/>
      <c r="C91" s="25"/>
      <c r="D91" s="226"/>
      <c r="E91" s="29"/>
      <c r="F91" s="25"/>
      <c r="G91" s="30"/>
      <c r="H91" s="29"/>
      <c r="I91" s="94"/>
      <c r="J91" s="95"/>
      <c r="K91" s="87"/>
      <c r="L91" s="88"/>
      <c r="M91" s="62"/>
      <c r="N91" s="62"/>
      <c r="O91" s="62"/>
      <c r="P91" s="96"/>
      <c r="Q91" s="96"/>
      <c r="R91" s="87"/>
      <c r="S91" s="87"/>
      <c r="T91" s="87"/>
      <c r="U91" s="87"/>
      <c r="V91" s="87"/>
    </row>
    <row r="92" spans="1:22">
      <c r="A92" s="88"/>
      <c r="B92" s="25"/>
      <c r="C92" s="25"/>
      <c r="D92" s="226"/>
      <c r="E92" s="29"/>
      <c r="F92" s="25"/>
      <c r="G92" s="30"/>
      <c r="H92" s="29"/>
      <c r="I92" s="94"/>
      <c r="J92" s="95"/>
      <c r="K92" s="87"/>
      <c r="L92" s="88"/>
      <c r="M92" s="62"/>
      <c r="N92" s="62"/>
      <c r="O92" s="62"/>
      <c r="P92" s="96"/>
      <c r="Q92" s="96"/>
      <c r="R92" s="87"/>
      <c r="S92" s="87"/>
      <c r="T92" s="87"/>
      <c r="U92" s="87"/>
      <c r="V92" s="87"/>
    </row>
    <row r="93" spans="1:22">
      <c r="A93" s="88"/>
      <c r="B93" s="25"/>
      <c r="C93" s="25"/>
      <c r="D93" s="226"/>
      <c r="E93" s="29"/>
      <c r="F93" s="25"/>
      <c r="G93" s="30"/>
      <c r="H93" s="29"/>
      <c r="I93" s="94"/>
      <c r="J93" s="95"/>
      <c r="K93" s="87"/>
      <c r="L93" s="88"/>
      <c r="M93" s="62"/>
      <c r="N93" s="62"/>
      <c r="O93" s="62"/>
      <c r="P93" s="96"/>
      <c r="Q93" s="96"/>
      <c r="R93" s="87"/>
      <c r="S93" s="87"/>
      <c r="T93" s="87"/>
      <c r="U93" s="87"/>
      <c r="V93" s="87"/>
    </row>
    <row r="94" spans="1:22">
      <c r="A94" s="88"/>
      <c r="B94" s="25"/>
      <c r="C94" s="25"/>
      <c r="D94" s="226"/>
      <c r="E94" s="29"/>
      <c r="F94" s="25"/>
      <c r="G94" s="30"/>
      <c r="H94" s="29"/>
      <c r="I94" s="94"/>
      <c r="J94" s="95"/>
      <c r="K94" s="87"/>
      <c r="L94" s="88"/>
      <c r="M94" s="62"/>
      <c r="N94" s="62"/>
      <c r="O94" s="62"/>
      <c r="P94" s="96"/>
      <c r="Q94" s="96"/>
      <c r="R94" s="87"/>
      <c r="S94" s="87"/>
      <c r="T94" s="87"/>
      <c r="U94" s="87"/>
      <c r="V94" s="87"/>
    </row>
    <row r="95" spans="1:22">
      <c r="A95" s="88"/>
      <c r="B95" s="25"/>
      <c r="C95" s="25"/>
      <c r="D95" s="226"/>
      <c r="E95" s="29"/>
      <c r="F95" s="25"/>
      <c r="G95" s="30"/>
      <c r="H95" s="29"/>
      <c r="I95" s="94"/>
      <c r="J95" s="95"/>
      <c r="K95" s="87"/>
      <c r="L95" s="88"/>
      <c r="M95" s="62"/>
      <c r="N95" s="62"/>
      <c r="O95" s="62"/>
      <c r="P95" s="96"/>
      <c r="Q95" s="96"/>
      <c r="R95" s="87"/>
      <c r="S95" s="87"/>
      <c r="T95" s="87"/>
      <c r="U95" s="87"/>
      <c r="V95" s="87"/>
    </row>
    <row r="96" spans="1:22">
      <c r="A96" s="88"/>
      <c r="B96" s="25"/>
      <c r="C96" s="25"/>
      <c r="D96" s="226"/>
      <c r="E96" s="29"/>
      <c r="F96" s="25"/>
      <c r="G96" s="30"/>
      <c r="H96" s="29"/>
      <c r="I96" s="94"/>
      <c r="J96" s="95"/>
      <c r="K96" s="87"/>
      <c r="L96" s="88"/>
      <c r="M96" s="62"/>
      <c r="N96" s="62"/>
      <c r="O96" s="62"/>
      <c r="P96" s="96"/>
      <c r="Q96" s="96"/>
      <c r="R96" s="87"/>
      <c r="S96" s="87"/>
      <c r="T96" s="87"/>
      <c r="U96" s="87"/>
      <c r="V96" s="87"/>
    </row>
    <row r="97" spans="1:22">
      <c r="A97" s="88"/>
      <c r="B97" s="25"/>
      <c r="C97" s="25"/>
      <c r="D97" s="226"/>
      <c r="E97" s="29"/>
      <c r="F97" s="25"/>
      <c r="G97" s="30"/>
      <c r="H97" s="29"/>
      <c r="I97" s="94"/>
      <c r="J97" s="95"/>
      <c r="K97" s="87"/>
      <c r="L97" s="88"/>
      <c r="M97" s="62"/>
      <c r="N97" s="62"/>
      <c r="O97" s="62"/>
      <c r="P97" s="96"/>
      <c r="Q97" s="96"/>
      <c r="R97" s="87"/>
      <c r="S97" s="87"/>
      <c r="T97" s="87"/>
      <c r="U97" s="87"/>
      <c r="V97" s="87"/>
    </row>
    <row r="98" spans="1:22">
      <c r="A98" s="88"/>
      <c r="B98" s="25"/>
      <c r="C98" s="25"/>
      <c r="D98" s="226"/>
      <c r="E98" s="29"/>
      <c r="F98" s="25"/>
      <c r="G98" s="30"/>
      <c r="H98" s="29"/>
      <c r="I98" s="94"/>
      <c r="J98" s="95"/>
      <c r="K98" s="87"/>
      <c r="L98" s="88"/>
      <c r="M98" s="62"/>
      <c r="N98" s="62"/>
      <c r="O98" s="62"/>
      <c r="P98" s="96"/>
      <c r="Q98" s="96"/>
      <c r="R98" s="87"/>
      <c r="S98" s="87"/>
      <c r="T98" s="87"/>
      <c r="U98" s="87"/>
      <c r="V98" s="87"/>
    </row>
    <row r="99" spans="1:22">
      <c r="A99" s="88"/>
      <c r="B99" s="25"/>
      <c r="C99" s="25"/>
      <c r="D99" s="226"/>
      <c r="E99" s="29"/>
      <c r="F99" s="25"/>
      <c r="G99" s="30"/>
      <c r="H99" s="29"/>
      <c r="I99" s="94"/>
      <c r="J99" s="95"/>
      <c r="K99" s="87"/>
      <c r="L99" s="88"/>
      <c r="M99" s="62"/>
      <c r="N99" s="62"/>
      <c r="O99" s="62"/>
      <c r="P99" s="96"/>
      <c r="Q99" s="96"/>
      <c r="R99" s="87"/>
      <c r="S99" s="87"/>
      <c r="T99" s="87"/>
      <c r="U99" s="87"/>
      <c r="V99" s="87"/>
    </row>
    <row r="100" spans="1:22">
      <c r="A100" s="88"/>
      <c r="B100" s="25"/>
      <c r="C100" s="25"/>
      <c r="D100" s="226"/>
      <c r="E100" s="29"/>
      <c r="F100" s="25"/>
      <c r="G100" s="30"/>
      <c r="H100" s="29"/>
      <c r="I100" s="94"/>
      <c r="J100" s="95"/>
      <c r="K100" s="87"/>
      <c r="L100" s="88"/>
      <c r="M100" s="62"/>
      <c r="N100" s="62"/>
      <c r="O100" s="62"/>
      <c r="P100" s="96"/>
      <c r="Q100" s="96"/>
      <c r="R100" s="87"/>
      <c r="S100" s="87"/>
      <c r="T100" s="87"/>
      <c r="U100" s="87"/>
      <c r="V100" s="87"/>
    </row>
    <row r="101" spans="1:22">
      <c r="A101" s="88"/>
      <c r="B101" s="25"/>
      <c r="C101" s="25"/>
      <c r="D101" s="226"/>
      <c r="E101" s="29"/>
      <c r="F101" s="25"/>
      <c r="G101" s="30"/>
      <c r="H101" s="29"/>
      <c r="I101" s="94"/>
      <c r="J101" s="95"/>
      <c r="K101" s="87"/>
      <c r="L101" s="88"/>
      <c r="M101" s="62"/>
      <c r="N101" s="62"/>
      <c r="O101" s="62"/>
      <c r="P101" s="96"/>
      <c r="Q101" s="96"/>
      <c r="R101" s="87"/>
      <c r="S101" s="87"/>
      <c r="T101" s="87"/>
      <c r="U101" s="87"/>
      <c r="V101" s="87"/>
    </row>
    <row r="102" spans="1:22">
      <c r="A102" s="88"/>
      <c r="B102" s="25"/>
      <c r="C102" s="25"/>
      <c r="D102" s="226"/>
      <c r="E102" s="29"/>
      <c r="F102" s="25"/>
      <c r="G102" s="30"/>
      <c r="H102" s="29"/>
      <c r="I102" s="94"/>
      <c r="J102" s="95"/>
      <c r="K102" s="87"/>
      <c r="L102" s="88"/>
      <c r="M102" s="62"/>
      <c r="N102" s="62"/>
      <c r="O102" s="62"/>
      <c r="P102" s="96"/>
      <c r="Q102" s="96"/>
      <c r="R102" s="87"/>
      <c r="S102" s="87"/>
      <c r="T102" s="87"/>
      <c r="U102" s="87"/>
      <c r="V102" s="87"/>
    </row>
    <row r="103" spans="1:22">
      <c r="A103" s="88"/>
      <c r="B103" s="25"/>
      <c r="C103" s="25"/>
      <c r="D103" s="226"/>
      <c r="E103" s="29"/>
      <c r="F103" s="25"/>
      <c r="G103" s="30"/>
      <c r="H103" s="29"/>
      <c r="I103" s="94"/>
      <c r="J103" s="95"/>
      <c r="K103" s="87"/>
      <c r="L103" s="88"/>
      <c r="M103" s="62"/>
      <c r="N103" s="62"/>
      <c r="O103" s="62"/>
      <c r="P103" s="96"/>
      <c r="Q103" s="96"/>
      <c r="R103" s="87"/>
      <c r="S103" s="87"/>
      <c r="T103" s="87"/>
      <c r="U103" s="87"/>
      <c r="V103" s="87"/>
    </row>
    <row r="104" spans="1:22">
      <c r="A104" s="88"/>
      <c r="B104" s="25"/>
      <c r="C104" s="25"/>
      <c r="D104" s="226"/>
      <c r="E104" s="29"/>
      <c r="F104" s="25"/>
      <c r="G104" s="30"/>
      <c r="H104" s="29"/>
      <c r="I104" s="94"/>
      <c r="J104" s="95"/>
      <c r="K104" s="87"/>
      <c r="L104" s="88"/>
      <c r="M104" s="62"/>
      <c r="N104" s="62"/>
      <c r="O104" s="62"/>
      <c r="P104" s="96"/>
      <c r="Q104" s="96"/>
      <c r="R104" s="87"/>
      <c r="S104" s="87"/>
      <c r="T104" s="87"/>
      <c r="U104" s="87"/>
      <c r="V104" s="87"/>
    </row>
    <row r="105" spans="1:22">
      <c r="A105" s="88"/>
      <c r="B105" s="25"/>
      <c r="C105" s="25"/>
      <c r="D105" s="226"/>
      <c r="E105" s="29"/>
      <c r="F105" s="25"/>
      <c r="G105" s="30"/>
      <c r="H105" s="29"/>
      <c r="I105" s="94"/>
      <c r="J105" s="95"/>
      <c r="K105" s="87"/>
      <c r="L105" s="88"/>
      <c r="M105" s="62"/>
      <c r="N105" s="62"/>
      <c r="O105" s="62"/>
      <c r="P105" s="96"/>
      <c r="Q105" s="96"/>
      <c r="R105" s="87"/>
      <c r="S105" s="87"/>
      <c r="T105" s="87"/>
      <c r="U105" s="87"/>
      <c r="V105" s="87"/>
    </row>
    <row r="106" spans="1:22">
      <c r="A106" s="88"/>
      <c r="B106" s="25"/>
      <c r="C106" s="25"/>
      <c r="D106" s="226"/>
      <c r="E106" s="29"/>
      <c r="F106" s="25"/>
      <c r="G106" s="30"/>
      <c r="H106" s="29"/>
      <c r="I106" s="94"/>
      <c r="J106" s="95"/>
      <c r="K106" s="87"/>
      <c r="L106" s="88"/>
      <c r="M106" s="62"/>
      <c r="N106" s="62"/>
      <c r="O106" s="62"/>
      <c r="P106" s="96"/>
      <c r="Q106" s="96"/>
      <c r="R106" s="87"/>
      <c r="S106" s="87"/>
      <c r="T106" s="87"/>
      <c r="U106" s="87"/>
      <c r="V106" s="87"/>
    </row>
    <row r="107" spans="1:22">
      <c r="A107" s="88"/>
      <c r="B107" s="25"/>
      <c r="C107" s="25"/>
      <c r="D107" s="226"/>
      <c r="E107" s="29"/>
      <c r="F107" s="25"/>
      <c r="G107" s="30"/>
      <c r="H107" s="29"/>
      <c r="I107" s="94"/>
      <c r="J107" s="95"/>
      <c r="K107" s="87"/>
      <c r="L107" s="88"/>
      <c r="M107" s="62"/>
      <c r="N107" s="62"/>
      <c r="O107" s="62"/>
      <c r="P107" s="96"/>
      <c r="Q107" s="96"/>
      <c r="R107" s="87"/>
      <c r="S107" s="87"/>
      <c r="T107" s="87"/>
      <c r="U107" s="87"/>
      <c r="V107" s="87"/>
    </row>
    <row r="108" spans="1:22">
      <c r="A108" s="88"/>
      <c r="B108" s="25"/>
      <c r="C108" s="25"/>
      <c r="D108" s="226"/>
      <c r="E108" s="29"/>
      <c r="F108" s="25"/>
      <c r="G108" s="30"/>
      <c r="H108" s="29"/>
      <c r="I108" s="94"/>
      <c r="J108" s="95"/>
      <c r="K108" s="87"/>
      <c r="L108" s="88"/>
      <c r="M108" s="62"/>
      <c r="N108" s="62"/>
      <c r="O108" s="62"/>
      <c r="P108" s="96"/>
      <c r="Q108" s="96"/>
      <c r="R108" s="87"/>
      <c r="S108" s="87"/>
      <c r="T108" s="87"/>
      <c r="U108" s="87"/>
      <c r="V108" s="87"/>
    </row>
    <row r="109" spans="1:22">
      <c r="A109" s="88"/>
      <c r="B109" s="25"/>
      <c r="C109" s="25"/>
      <c r="D109" s="226"/>
      <c r="E109" s="29"/>
      <c r="F109" s="25"/>
      <c r="G109" s="30"/>
      <c r="H109" s="29"/>
      <c r="I109" s="94"/>
      <c r="J109" s="95"/>
      <c r="K109" s="87"/>
      <c r="L109" s="88"/>
      <c r="M109" s="62"/>
      <c r="N109" s="62"/>
      <c r="O109" s="62"/>
      <c r="P109" s="96"/>
      <c r="Q109" s="96"/>
      <c r="R109" s="87"/>
      <c r="S109" s="87"/>
      <c r="T109" s="87"/>
      <c r="U109" s="87"/>
      <c r="V109" s="87"/>
    </row>
    <row r="110" spans="1:22">
      <c r="A110" s="88"/>
      <c r="B110" s="25"/>
      <c r="C110" s="25"/>
      <c r="D110" s="226"/>
      <c r="E110" s="29"/>
      <c r="F110" s="25"/>
      <c r="G110" s="30"/>
      <c r="H110" s="29"/>
      <c r="I110" s="94"/>
      <c r="J110" s="95"/>
      <c r="K110" s="87"/>
      <c r="L110" s="88"/>
      <c r="M110" s="62"/>
      <c r="N110" s="62"/>
      <c r="O110" s="62"/>
      <c r="P110" s="96"/>
      <c r="Q110" s="96"/>
      <c r="R110" s="87"/>
      <c r="S110" s="87"/>
      <c r="T110" s="87"/>
      <c r="U110" s="87"/>
      <c r="V110" s="87"/>
    </row>
    <row r="111" spans="1:22">
      <c r="A111" s="88"/>
      <c r="B111" s="25"/>
      <c r="C111" s="25"/>
      <c r="D111" s="226"/>
      <c r="E111" s="29"/>
      <c r="F111" s="25"/>
      <c r="G111" s="30"/>
      <c r="H111" s="29"/>
      <c r="I111" s="94"/>
      <c r="J111" s="95"/>
      <c r="K111" s="87"/>
      <c r="L111" s="88"/>
      <c r="M111" s="62"/>
      <c r="N111" s="62"/>
      <c r="O111" s="62"/>
      <c r="P111" s="96"/>
      <c r="Q111" s="96"/>
      <c r="R111" s="87"/>
      <c r="S111" s="87"/>
      <c r="T111" s="87"/>
      <c r="U111" s="87"/>
      <c r="V111" s="87"/>
    </row>
    <row r="112" spans="1:22">
      <c r="A112" s="88"/>
      <c r="B112" s="25"/>
      <c r="C112" s="25"/>
      <c r="D112" s="226"/>
      <c r="E112" s="29"/>
      <c r="F112" s="25"/>
      <c r="G112" s="30"/>
      <c r="H112" s="29"/>
      <c r="I112" s="94"/>
      <c r="J112" s="95"/>
      <c r="K112" s="87"/>
      <c r="L112" s="88"/>
      <c r="M112" s="62"/>
      <c r="N112" s="62"/>
      <c r="O112" s="62"/>
      <c r="P112" s="96"/>
      <c r="Q112" s="96"/>
      <c r="R112" s="87"/>
      <c r="S112" s="87"/>
      <c r="T112" s="87"/>
      <c r="U112" s="87"/>
      <c r="V112" s="87"/>
    </row>
    <row r="113" spans="1:22">
      <c r="A113" s="88"/>
      <c r="B113" s="25"/>
      <c r="C113" s="25"/>
      <c r="D113" s="226"/>
      <c r="E113" s="29"/>
      <c r="F113" s="25"/>
      <c r="G113" s="30"/>
      <c r="H113" s="29"/>
      <c r="I113" s="94"/>
      <c r="J113" s="95"/>
      <c r="K113" s="87"/>
      <c r="L113" s="88"/>
      <c r="M113" s="62"/>
      <c r="N113" s="62"/>
      <c r="O113" s="62"/>
      <c r="P113" s="96"/>
      <c r="Q113" s="96"/>
      <c r="R113" s="87"/>
      <c r="S113" s="87"/>
      <c r="T113" s="87"/>
      <c r="U113" s="87"/>
      <c r="V113" s="87"/>
    </row>
    <row r="114" spans="1:22">
      <c r="A114" s="88"/>
      <c r="B114" s="25"/>
      <c r="C114" s="25"/>
      <c r="D114" s="226"/>
      <c r="E114" s="29"/>
      <c r="F114" s="25"/>
      <c r="G114" s="30"/>
      <c r="H114" s="29"/>
      <c r="I114" s="94"/>
      <c r="J114" s="95"/>
      <c r="K114" s="87"/>
      <c r="L114" s="88"/>
      <c r="M114" s="62"/>
      <c r="N114" s="62"/>
      <c r="O114" s="62"/>
      <c r="P114" s="96"/>
      <c r="Q114" s="96"/>
      <c r="R114" s="87"/>
      <c r="S114" s="87"/>
      <c r="T114" s="87"/>
      <c r="U114" s="87"/>
      <c r="V114" s="87"/>
    </row>
    <row r="115" spans="1:22">
      <c r="A115" s="88"/>
      <c r="B115" s="25"/>
      <c r="C115" s="25"/>
      <c r="D115" s="226"/>
      <c r="E115" s="29"/>
      <c r="F115" s="25"/>
      <c r="G115" s="30"/>
      <c r="H115" s="29"/>
      <c r="I115" s="94"/>
      <c r="J115" s="95"/>
      <c r="K115" s="87"/>
      <c r="L115" s="88"/>
      <c r="M115" s="62"/>
      <c r="N115" s="62"/>
      <c r="O115" s="62"/>
      <c r="P115" s="96"/>
      <c r="Q115" s="96"/>
      <c r="R115" s="87"/>
      <c r="S115" s="87"/>
      <c r="T115" s="87"/>
      <c r="U115" s="87"/>
      <c r="V115" s="87"/>
    </row>
    <row r="116" spans="1:22">
      <c r="A116" s="88"/>
      <c r="B116" s="25"/>
      <c r="C116" s="25"/>
      <c r="D116" s="226"/>
      <c r="E116" s="29"/>
      <c r="F116" s="25"/>
      <c r="G116" s="30"/>
      <c r="H116" s="29"/>
      <c r="I116" s="94"/>
      <c r="J116" s="95"/>
      <c r="K116" s="87"/>
      <c r="L116" s="88"/>
      <c r="M116" s="62"/>
      <c r="N116" s="62"/>
      <c r="O116" s="62"/>
      <c r="P116" s="96"/>
      <c r="Q116" s="96"/>
      <c r="R116" s="87"/>
      <c r="S116" s="87"/>
      <c r="T116" s="87"/>
      <c r="U116" s="87"/>
      <c r="V116" s="87"/>
    </row>
    <row r="117" spans="1:22">
      <c r="A117" s="88"/>
      <c r="B117" s="25"/>
      <c r="C117" s="25"/>
      <c r="D117" s="226"/>
      <c r="E117" s="29"/>
      <c r="F117" s="25"/>
      <c r="G117" s="30"/>
      <c r="H117" s="29"/>
      <c r="I117" s="94"/>
      <c r="J117" s="95"/>
      <c r="K117" s="87"/>
      <c r="L117" s="88"/>
      <c r="M117" s="62"/>
      <c r="N117" s="62"/>
      <c r="O117" s="62"/>
      <c r="P117" s="96"/>
      <c r="Q117" s="96"/>
      <c r="R117" s="87"/>
      <c r="S117" s="87"/>
      <c r="T117" s="87"/>
      <c r="U117" s="87"/>
      <c r="V117" s="87"/>
    </row>
    <row r="118" spans="1:22">
      <c r="A118" s="88"/>
      <c r="B118" s="25"/>
      <c r="C118" s="25"/>
      <c r="D118" s="226"/>
      <c r="E118" s="29"/>
      <c r="F118" s="25"/>
      <c r="G118" s="30"/>
      <c r="H118" s="29"/>
      <c r="I118" s="94"/>
      <c r="J118" s="95"/>
      <c r="K118" s="87"/>
      <c r="L118" s="88"/>
      <c r="M118" s="62"/>
      <c r="N118" s="62"/>
      <c r="O118" s="62"/>
      <c r="P118" s="96"/>
      <c r="Q118" s="96"/>
      <c r="R118" s="87"/>
      <c r="S118" s="87"/>
      <c r="T118" s="87"/>
      <c r="U118" s="87"/>
      <c r="V118" s="87"/>
    </row>
    <row r="119" spans="1:22">
      <c r="A119" s="88"/>
      <c r="B119" s="25"/>
      <c r="C119" s="25"/>
      <c r="D119" s="226"/>
      <c r="E119" s="29"/>
      <c r="F119" s="25"/>
      <c r="G119" s="30"/>
      <c r="H119" s="29"/>
      <c r="I119" s="94"/>
      <c r="J119" s="95"/>
      <c r="K119" s="87"/>
      <c r="L119" s="88"/>
      <c r="M119" s="62"/>
      <c r="N119" s="62"/>
      <c r="O119" s="62"/>
      <c r="P119" s="96"/>
      <c r="Q119" s="96"/>
      <c r="R119" s="87"/>
      <c r="S119" s="87"/>
      <c r="T119" s="87"/>
      <c r="U119" s="87"/>
      <c r="V119" s="87"/>
    </row>
    <row r="120" spans="1:22">
      <c r="A120" s="88"/>
      <c r="B120" s="25"/>
      <c r="C120" s="25"/>
      <c r="D120" s="226"/>
      <c r="E120" s="29"/>
      <c r="F120" s="25"/>
      <c r="G120" s="30"/>
      <c r="H120" s="29"/>
      <c r="I120" s="94"/>
      <c r="J120" s="95"/>
      <c r="K120" s="87"/>
      <c r="L120" s="88"/>
      <c r="M120" s="62"/>
      <c r="N120" s="62"/>
      <c r="O120" s="62"/>
      <c r="P120" s="96"/>
      <c r="Q120" s="96"/>
      <c r="R120" s="87"/>
      <c r="S120" s="87"/>
      <c r="T120" s="87"/>
      <c r="U120" s="87"/>
      <c r="V120" s="87"/>
    </row>
    <row r="121" spans="1:22">
      <c r="A121" s="88"/>
      <c r="B121" s="25"/>
      <c r="C121" s="25"/>
      <c r="D121" s="226"/>
      <c r="E121" s="29"/>
      <c r="F121" s="25"/>
      <c r="G121" s="30"/>
      <c r="H121" s="29"/>
      <c r="I121" s="94"/>
      <c r="J121" s="95"/>
      <c r="K121" s="87"/>
      <c r="L121" s="88"/>
      <c r="M121" s="62"/>
      <c r="N121" s="62"/>
      <c r="O121" s="62"/>
      <c r="P121" s="96"/>
      <c r="Q121" s="96"/>
      <c r="R121" s="87"/>
      <c r="S121" s="87"/>
      <c r="T121" s="87"/>
      <c r="U121" s="87"/>
      <c r="V121" s="87"/>
    </row>
    <row r="122" spans="1:22">
      <c r="A122" s="88"/>
      <c r="B122" s="25"/>
      <c r="C122" s="25"/>
      <c r="D122" s="226"/>
      <c r="E122" s="29"/>
      <c r="F122" s="25"/>
      <c r="G122" s="30"/>
      <c r="H122" s="29"/>
      <c r="I122" s="94"/>
      <c r="J122" s="95"/>
      <c r="K122" s="87"/>
      <c r="L122" s="88"/>
      <c r="M122" s="62"/>
      <c r="N122" s="62"/>
      <c r="O122" s="62"/>
      <c r="P122" s="96"/>
      <c r="Q122" s="96"/>
      <c r="R122" s="87"/>
      <c r="S122" s="87"/>
      <c r="T122" s="87"/>
      <c r="U122" s="87"/>
      <c r="V122" s="87"/>
    </row>
    <row r="123" spans="1:22">
      <c r="A123" s="88"/>
      <c r="B123" s="97"/>
      <c r="C123" s="97"/>
      <c r="D123" s="241"/>
      <c r="E123" s="98"/>
      <c r="F123" s="99"/>
      <c r="G123" s="100"/>
      <c r="H123" s="98"/>
      <c r="I123" s="101"/>
      <c r="J123" s="102"/>
      <c r="K123" s="87"/>
      <c r="L123" s="88"/>
      <c r="M123" s="103"/>
      <c r="N123" s="103"/>
      <c r="O123" s="103"/>
      <c r="P123" s="104"/>
      <c r="Q123" s="103"/>
      <c r="R123" s="87"/>
      <c r="S123" s="87"/>
      <c r="T123" s="87"/>
      <c r="U123" s="87"/>
      <c r="V123" s="87"/>
    </row>
    <row r="124" spans="1:22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</row>
    <row r="125" spans="1:22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</row>
    <row r="126" spans="1:22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482"/>
      <c r="M126" s="482"/>
      <c r="N126" s="482"/>
      <c r="O126" s="482"/>
      <c r="P126" s="482"/>
      <c r="Q126" s="482"/>
      <c r="R126" s="87"/>
      <c r="S126" s="87"/>
      <c r="T126" s="87"/>
      <c r="U126" s="87"/>
      <c r="V126" s="87"/>
    </row>
    <row r="127" spans="1:22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482"/>
      <c r="M127" s="482"/>
      <c r="N127" s="482"/>
      <c r="O127" s="482"/>
      <c r="P127" s="482"/>
      <c r="Q127" s="482"/>
      <c r="R127" s="87"/>
      <c r="S127" s="87"/>
      <c r="T127" s="87"/>
      <c r="U127" s="87"/>
      <c r="V127" s="87"/>
    </row>
    <row r="128" spans="1:22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482"/>
      <c r="M128" s="482"/>
      <c r="N128" s="482"/>
      <c r="O128" s="482"/>
      <c r="P128" s="482"/>
      <c r="Q128" s="482"/>
      <c r="R128" s="87"/>
      <c r="S128" s="87"/>
      <c r="T128" s="87"/>
      <c r="U128" s="87"/>
      <c r="V128" s="87"/>
    </row>
    <row r="129" spans="1:22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482"/>
      <c r="M129" s="482"/>
      <c r="N129" s="482"/>
      <c r="O129" s="482"/>
      <c r="P129" s="482"/>
      <c r="Q129" s="482"/>
      <c r="R129" s="87"/>
      <c r="S129" s="87"/>
      <c r="T129" s="87"/>
      <c r="U129" s="87"/>
      <c r="V129" s="87"/>
    </row>
    <row r="130" spans="1:22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482"/>
      <c r="M130" s="482"/>
      <c r="N130" s="482"/>
      <c r="O130" s="482"/>
      <c r="P130" s="482"/>
      <c r="Q130" s="482"/>
      <c r="R130" s="87"/>
      <c r="S130" s="87"/>
      <c r="T130" s="87"/>
      <c r="U130" s="87"/>
      <c r="V130" s="87"/>
    </row>
    <row r="131" spans="1:22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223"/>
      <c r="M131" s="89"/>
      <c r="N131" s="89"/>
      <c r="O131" s="89"/>
      <c r="P131" s="89"/>
      <c r="Q131" s="89"/>
      <c r="R131" s="87"/>
      <c r="S131" s="87"/>
      <c r="T131" s="87"/>
      <c r="U131" s="87"/>
      <c r="V131" s="87"/>
    </row>
    <row r="132" spans="1:2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91"/>
      <c r="N132" s="91"/>
      <c r="O132" s="91"/>
      <c r="P132" s="91"/>
      <c r="Q132" s="87"/>
      <c r="R132" s="87"/>
      <c r="S132" s="87"/>
      <c r="T132" s="87"/>
      <c r="U132" s="87"/>
      <c r="V132" s="87"/>
    </row>
    <row r="133" spans="1:22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240"/>
      <c r="N133" s="240"/>
      <c r="O133" s="240"/>
      <c r="P133" s="93"/>
      <c r="Q133" s="93"/>
      <c r="R133" s="87"/>
      <c r="S133" s="87"/>
      <c r="T133" s="87"/>
      <c r="U133" s="87"/>
      <c r="V133" s="87"/>
    </row>
    <row r="134" spans="1:22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8"/>
      <c r="M134" s="62"/>
      <c r="N134" s="62"/>
      <c r="O134" s="62"/>
      <c r="P134" s="105"/>
      <c r="Q134" s="96"/>
      <c r="R134" s="87"/>
      <c r="S134" s="87"/>
      <c r="T134" s="87"/>
      <c r="U134" s="87"/>
      <c r="V134" s="87"/>
    </row>
    <row r="135" spans="1:22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8"/>
      <c r="M135" s="62"/>
      <c r="N135" s="62"/>
      <c r="O135" s="62"/>
      <c r="P135" s="105"/>
      <c r="Q135" s="96"/>
      <c r="R135" s="87"/>
      <c r="S135" s="87"/>
      <c r="T135" s="87"/>
      <c r="U135" s="87"/>
      <c r="V135" s="87"/>
    </row>
    <row r="136" spans="1:22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8"/>
      <c r="M136" s="62"/>
      <c r="N136" s="62"/>
      <c r="O136" s="62"/>
      <c r="P136" s="105"/>
      <c r="Q136" s="96"/>
      <c r="R136" s="87"/>
      <c r="S136" s="87"/>
      <c r="T136" s="87"/>
      <c r="U136" s="87"/>
      <c r="V136" s="87"/>
    </row>
    <row r="137" spans="1:22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8"/>
      <c r="M137" s="62"/>
      <c r="N137" s="62"/>
      <c r="O137" s="62"/>
      <c r="P137" s="105"/>
      <c r="Q137" s="96"/>
      <c r="R137" s="87"/>
      <c r="S137" s="87"/>
      <c r="T137" s="87"/>
      <c r="U137" s="87"/>
      <c r="V137" s="87"/>
    </row>
    <row r="138" spans="1:22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8"/>
      <c r="M138" s="62"/>
      <c r="N138" s="62"/>
      <c r="O138" s="62"/>
      <c r="P138" s="105"/>
      <c r="Q138" s="96"/>
      <c r="R138" s="87"/>
      <c r="S138" s="87"/>
      <c r="T138" s="87"/>
      <c r="U138" s="87"/>
      <c r="V138" s="87"/>
    </row>
    <row r="139" spans="1:22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8"/>
      <c r="M139" s="62"/>
      <c r="N139" s="62"/>
      <c r="O139" s="62"/>
      <c r="P139" s="105"/>
      <c r="Q139" s="96"/>
      <c r="R139" s="87"/>
      <c r="S139" s="87"/>
      <c r="T139" s="87"/>
      <c r="U139" s="87"/>
      <c r="V139" s="87"/>
    </row>
    <row r="140" spans="1:22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8"/>
      <c r="M140" s="62"/>
      <c r="N140" s="62"/>
      <c r="O140" s="62"/>
      <c r="P140" s="105"/>
      <c r="Q140" s="96"/>
      <c r="R140" s="87"/>
      <c r="S140" s="87"/>
      <c r="T140" s="87"/>
      <c r="U140" s="87"/>
      <c r="V140" s="87"/>
    </row>
    <row r="141" spans="1:22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8"/>
      <c r="M141" s="62"/>
      <c r="N141" s="62"/>
      <c r="O141" s="62"/>
      <c r="P141" s="105"/>
      <c r="Q141" s="96"/>
      <c r="R141" s="87"/>
      <c r="S141" s="87"/>
      <c r="T141" s="87"/>
      <c r="U141" s="87"/>
      <c r="V141" s="87"/>
    </row>
    <row r="142" spans="1:2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8"/>
      <c r="M142" s="62"/>
      <c r="N142" s="62"/>
      <c r="O142" s="62"/>
      <c r="P142" s="105"/>
      <c r="Q142" s="96"/>
      <c r="R142" s="87"/>
      <c r="S142" s="87"/>
      <c r="T142" s="87"/>
      <c r="U142" s="87"/>
      <c r="V142" s="87"/>
    </row>
    <row r="143" spans="1:22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8"/>
      <c r="M143" s="62"/>
      <c r="N143" s="62"/>
      <c r="O143" s="62"/>
      <c r="P143" s="105"/>
      <c r="Q143" s="96"/>
      <c r="R143" s="87"/>
      <c r="S143" s="87"/>
      <c r="T143" s="87"/>
      <c r="U143" s="87"/>
      <c r="V143" s="87"/>
    </row>
    <row r="144" spans="1:22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8"/>
      <c r="M144" s="62"/>
      <c r="N144" s="62"/>
      <c r="O144" s="62"/>
      <c r="P144" s="105"/>
      <c r="Q144" s="96"/>
      <c r="R144" s="87"/>
      <c r="S144" s="87"/>
      <c r="T144" s="87"/>
      <c r="U144" s="87"/>
      <c r="V144" s="87"/>
    </row>
    <row r="145" spans="1:22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8"/>
      <c r="M145" s="62"/>
      <c r="N145" s="62"/>
      <c r="O145" s="62"/>
      <c r="P145" s="105"/>
      <c r="Q145" s="96"/>
      <c r="R145" s="87"/>
      <c r="S145" s="87"/>
      <c r="T145" s="87"/>
      <c r="U145" s="87"/>
      <c r="V145" s="87"/>
    </row>
    <row r="146" spans="1:22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8"/>
      <c r="M146" s="62"/>
      <c r="N146" s="62"/>
      <c r="O146" s="62"/>
      <c r="P146" s="105"/>
      <c r="Q146" s="96"/>
      <c r="R146" s="87"/>
      <c r="S146" s="87"/>
      <c r="T146" s="87"/>
      <c r="U146" s="87"/>
      <c r="V146" s="87"/>
    </row>
    <row r="147" spans="1:22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8"/>
      <c r="M147" s="62"/>
      <c r="N147" s="62"/>
      <c r="O147" s="62"/>
      <c r="P147" s="105"/>
      <c r="Q147" s="96"/>
      <c r="R147" s="87"/>
      <c r="S147" s="87"/>
      <c r="T147" s="87"/>
      <c r="U147" s="87"/>
      <c r="V147" s="87"/>
    </row>
    <row r="148" spans="1:22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M148" s="62"/>
      <c r="N148" s="62"/>
      <c r="O148" s="62"/>
      <c r="P148" s="105"/>
      <c r="Q148" s="96"/>
      <c r="R148" s="87"/>
      <c r="S148" s="87"/>
      <c r="T148" s="87"/>
      <c r="U148" s="87"/>
      <c r="V148" s="87"/>
    </row>
    <row r="149" spans="1:22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8"/>
      <c r="M149" s="62"/>
      <c r="N149" s="62"/>
      <c r="O149" s="62"/>
      <c r="P149" s="105"/>
      <c r="Q149" s="96"/>
      <c r="R149" s="87"/>
      <c r="S149" s="87"/>
      <c r="T149" s="87"/>
      <c r="U149" s="87"/>
      <c r="V149" s="87"/>
    </row>
    <row r="150" spans="1:22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8"/>
      <c r="M150" s="62"/>
      <c r="N150" s="62"/>
      <c r="O150" s="62"/>
      <c r="P150" s="105"/>
      <c r="Q150" s="96"/>
      <c r="R150" s="87"/>
      <c r="S150" s="87"/>
      <c r="T150" s="87"/>
      <c r="U150" s="87"/>
      <c r="V150" s="87"/>
    </row>
    <row r="151" spans="1:22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8"/>
      <c r="M151" s="62"/>
      <c r="N151" s="62"/>
      <c r="O151" s="62"/>
      <c r="P151" s="105"/>
      <c r="Q151" s="96"/>
      <c r="R151" s="87"/>
      <c r="S151" s="87"/>
      <c r="T151" s="87"/>
      <c r="U151" s="87"/>
      <c r="V151" s="87"/>
    </row>
    <row r="152" spans="1:2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8"/>
      <c r="M152" s="62"/>
      <c r="N152" s="62"/>
      <c r="O152" s="62"/>
      <c r="P152" s="105"/>
      <c r="Q152" s="96"/>
      <c r="R152" s="87"/>
      <c r="S152" s="87"/>
      <c r="T152" s="87"/>
      <c r="U152" s="87"/>
      <c r="V152" s="87"/>
    </row>
    <row r="153" spans="1:22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8"/>
      <c r="M153" s="62"/>
      <c r="N153" s="62"/>
      <c r="O153" s="62"/>
      <c r="P153" s="105"/>
      <c r="Q153" s="96"/>
      <c r="R153" s="87"/>
      <c r="S153" s="87"/>
      <c r="T153" s="87"/>
      <c r="U153" s="87"/>
      <c r="V153" s="87"/>
    </row>
    <row r="154" spans="1:22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8"/>
      <c r="M154" s="62"/>
      <c r="N154" s="62"/>
      <c r="O154" s="62"/>
      <c r="P154" s="105"/>
      <c r="Q154" s="96"/>
      <c r="R154" s="87"/>
      <c r="S154" s="87"/>
      <c r="T154" s="87"/>
      <c r="U154" s="87"/>
      <c r="V154" s="87"/>
    </row>
    <row r="155" spans="1:22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8"/>
      <c r="M155" s="62"/>
      <c r="N155" s="62"/>
      <c r="O155" s="62"/>
      <c r="P155" s="105"/>
      <c r="Q155" s="96"/>
      <c r="R155" s="87"/>
      <c r="S155" s="87"/>
      <c r="T155" s="87"/>
      <c r="U155" s="87"/>
      <c r="V155" s="87"/>
    </row>
    <row r="156" spans="1:22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8"/>
      <c r="M156" s="62"/>
      <c r="N156" s="62"/>
      <c r="O156" s="62"/>
      <c r="P156" s="105"/>
      <c r="Q156" s="96"/>
      <c r="R156" s="87"/>
      <c r="S156" s="87"/>
      <c r="T156" s="87"/>
      <c r="U156" s="87"/>
      <c r="V156" s="87"/>
    </row>
    <row r="157" spans="1:22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8"/>
      <c r="M157" s="62"/>
      <c r="N157" s="62"/>
      <c r="O157" s="62"/>
      <c r="P157" s="105"/>
      <c r="Q157" s="96"/>
      <c r="R157" s="87"/>
      <c r="S157" s="87"/>
      <c r="T157" s="87"/>
      <c r="U157" s="87"/>
      <c r="V157" s="87"/>
    </row>
    <row r="158" spans="1:22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8"/>
      <c r="M158" s="62"/>
      <c r="N158" s="62"/>
      <c r="O158" s="62"/>
      <c r="P158" s="105"/>
      <c r="Q158" s="96"/>
      <c r="R158" s="87"/>
      <c r="S158" s="87"/>
      <c r="T158" s="87"/>
      <c r="U158" s="87"/>
      <c r="V158" s="87"/>
    </row>
    <row r="159" spans="1:22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8"/>
      <c r="M159" s="62"/>
      <c r="N159" s="62"/>
      <c r="O159" s="62"/>
      <c r="P159" s="105"/>
      <c r="Q159" s="96"/>
      <c r="R159" s="87"/>
      <c r="S159" s="87"/>
      <c r="T159" s="87"/>
      <c r="U159" s="87"/>
      <c r="V159" s="87"/>
    </row>
    <row r="160" spans="1:22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8"/>
      <c r="M160" s="62"/>
      <c r="N160" s="62"/>
      <c r="O160" s="62"/>
      <c r="P160" s="105"/>
      <c r="Q160" s="96"/>
      <c r="R160" s="87"/>
      <c r="S160" s="87"/>
      <c r="T160" s="87"/>
      <c r="U160" s="87"/>
      <c r="V160" s="87"/>
    </row>
    <row r="161" spans="1:22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8"/>
      <c r="M161" s="62"/>
      <c r="N161" s="62"/>
      <c r="O161" s="62"/>
      <c r="P161" s="105"/>
      <c r="Q161" s="96"/>
      <c r="R161" s="87"/>
      <c r="S161" s="87"/>
      <c r="T161" s="87"/>
      <c r="U161" s="87"/>
      <c r="V161" s="87"/>
    </row>
    <row r="162" spans="1:2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8"/>
      <c r="M162" s="62"/>
      <c r="N162" s="62"/>
      <c r="O162" s="62"/>
      <c r="P162" s="105"/>
      <c r="Q162" s="96"/>
      <c r="R162" s="87"/>
      <c r="S162" s="87"/>
      <c r="T162" s="87"/>
      <c r="U162" s="87"/>
      <c r="V162" s="87"/>
    </row>
    <row r="163" spans="1:22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8"/>
      <c r="M163" s="62"/>
      <c r="N163" s="62"/>
      <c r="O163" s="62"/>
      <c r="P163" s="105"/>
      <c r="Q163" s="96"/>
      <c r="R163" s="87"/>
      <c r="S163" s="87"/>
      <c r="T163" s="87"/>
      <c r="U163" s="87"/>
      <c r="V163" s="87"/>
    </row>
    <row r="164" spans="1:22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M164" s="62"/>
      <c r="N164" s="62"/>
      <c r="O164" s="62"/>
      <c r="P164" s="105"/>
      <c r="Q164" s="96"/>
      <c r="R164" s="87"/>
      <c r="S164" s="87"/>
      <c r="T164" s="87"/>
      <c r="U164" s="87"/>
      <c r="V164" s="87"/>
    </row>
    <row r="165" spans="1:22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8"/>
      <c r="M165" s="62"/>
      <c r="N165" s="62"/>
      <c r="O165" s="62"/>
      <c r="P165" s="105"/>
      <c r="Q165" s="96"/>
      <c r="R165" s="87"/>
      <c r="S165" s="87"/>
      <c r="T165" s="87"/>
      <c r="U165" s="87"/>
      <c r="V165" s="87"/>
    </row>
    <row r="166" spans="1:22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8"/>
      <c r="M166" s="62"/>
      <c r="N166" s="62"/>
      <c r="O166" s="62"/>
      <c r="P166" s="105"/>
      <c r="Q166" s="96"/>
      <c r="R166" s="87"/>
      <c r="S166" s="87"/>
      <c r="T166" s="87"/>
      <c r="U166" s="87"/>
      <c r="V166" s="87"/>
    </row>
    <row r="167" spans="1:22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8"/>
      <c r="M167" s="62"/>
      <c r="N167" s="62"/>
      <c r="O167" s="62"/>
      <c r="P167" s="105"/>
      <c r="Q167" s="96"/>
      <c r="R167" s="87"/>
      <c r="S167" s="87"/>
      <c r="T167" s="87"/>
      <c r="U167" s="87"/>
      <c r="V167" s="87"/>
    </row>
    <row r="168" spans="1:22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8"/>
      <c r="M168" s="62"/>
      <c r="N168" s="62"/>
      <c r="O168" s="62"/>
      <c r="P168" s="105"/>
      <c r="Q168" s="96"/>
      <c r="R168" s="87"/>
      <c r="S168" s="87"/>
      <c r="T168" s="87"/>
      <c r="U168" s="87"/>
      <c r="V168" s="87"/>
    </row>
    <row r="169" spans="1:22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8"/>
      <c r="M169" s="62"/>
      <c r="N169" s="62"/>
      <c r="O169" s="62"/>
      <c r="P169" s="105"/>
      <c r="Q169" s="96"/>
      <c r="R169" s="87"/>
      <c r="S169" s="87"/>
      <c r="T169" s="87"/>
      <c r="U169" s="87"/>
      <c r="V169" s="87"/>
    </row>
    <row r="170" spans="1:22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8"/>
      <c r="M170" s="62"/>
      <c r="N170" s="62"/>
      <c r="O170" s="62"/>
      <c r="P170" s="105"/>
      <c r="Q170" s="96"/>
      <c r="R170" s="87"/>
      <c r="S170" s="87"/>
      <c r="T170" s="87"/>
      <c r="U170" s="87"/>
      <c r="V170" s="87"/>
    </row>
    <row r="171" spans="1:22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8"/>
      <c r="M171" s="62"/>
      <c r="N171" s="62"/>
      <c r="O171" s="62"/>
      <c r="P171" s="105"/>
      <c r="Q171" s="96"/>
      <c r="R171" s="87"/>
      <c r="S171" s="87"/>
      <c r="T171" s="87"/>
      <c r="U171" s="87"/>
      <c r="V171" s="87"/>
    </row>
    <row r="172" spans="1:2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8"/>
      <c r="M172" s="62"/>
      <c r="N172" s="62"/>
      <c r="O172" s="62"/>
      <c r="P172" s="105"/>
      <c r="Q172" s="96"/>
      <c r="R172" s="87"/>
      <c r="S172" s="87"/>
      <c r="T172" s="87"/>
      <c r="U172" s="87"/>
      <c r="V172" s="87"/>
    </row>
    <row r="173" spans="1:22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8"/>
      <c r="M173" s="62"/>
      <c r="N173" s="62"/>
      <c r="O173" s="62"/>
      <c r="P173" s="105"/>
      <c r="Q173" s="96"/>
      <c r="R173" s="87"/>
      <c r="S173" s="87"/>
      <c r="T173" s="87"/>
      <c r="U173" s="87"/>
      <c r="V173" s="87"/>
    </row>
    <row r="174" spans="1:22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8"/>
      <c r="M174" s="62"/>
      <c r="N174" s="62"/>
      <c r="O174" s="62"/>
      <c r="P174" s="105"/>
      <c r="Q174" s="96"/>
      <c r="R174" s="87"/>
      <c r="S174" s="87"/>
      <c r="T174" s="87"/>
      <c r="U174" s="87"/>
      <c r="V174" s="87"/>
    </row>
    <row r="175" spans="1:22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8"/>
      <c r="M175" s="62"/>
      <c r="N175" s="62"/>
      <c r="O175" s="62"/>
      <c r="P175" s="105"/>
      <c r="Q175" s="96"/>
      <c r="R175" s="87"/>
      <c r="S175" s="87"/>
      <c r="T175" s="87"/>
      <c r="U175" s="87"/>
      <c r="V175" s="87"/>
    </row>
    <row r="176" spans="1:22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8"/>
      <c r="M176" s="62"/>
      <c r="N176" s="62"/>
      <c r="O176" s="62"/>
      <c r="P176" s="105"/>
      <c r="Q176" s="96"/>
      <c r="R176" s="87"/>
      <c r="S176" s="87"/>
      <c r="T176" s="87"/>
      <c r="U176" s="87"/>
      <c r="V176" s="87"/>
    </row>
    <row r="177" spans="1:22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8"/>
      <c r="M177" s="62"/>
      <c r="N177" s="62"/>
      <c r="O177" s="62"/>
      <c r="P177" s="105"/>
      <c r="Q177" s="96"/>
      <c r="R177" s="87"/>
      <c r="S177" s="87"/>
      <c r="T177" s="87"/>
      <c r="U177" s="87"/>
      <c r="V177" s="87"/>
    </row>
    <row r="178" spans="1:22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8"/>
      <c r="M178" s="62"/>
      <c r="N178" s="62"/>
      <c r="O178" s="62"/>
      <c r="P178" s="105"/>
      <c r="Q178" s="96"/>
      <c r="R178" s="87"/>
      <c r="S178" s="87"/>
      <c r="T178" s="87"/>
      <c r="U178" s="87"/>
      <c r="V178" s="87"/>
    </row>
    <row r="179" spans="1:22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8"/>
      <c r="M179" s="62"/>
      <c r="N179" s="62"/>
      <c r="O179" s="62"/>
      <c r="P179" s="105"/>
      <c r="Q179" s="96"/>
      <c r="R179" s="87"/>
      <c r="S179" s="87"/>
      <c r="T179" s="87"/>
      <c r="U179" s="87"/>
      <c r="V179" s="87"/>
    </row>
    <row r="180" spans="1:22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M180" s="62"/>
      <c r="N180" s="62"/>
      <c r="O180" s="62"/>
      <c r="P180" s="105"/>
      <c r="Q180" s="96"/>
      <c r="R180" s="87"/>
      <c r="S180" s="87"/>
      <c r="T180" s="87"/>
      <c r="U180" s="87"/>
      <c r="V180" s="87"/>
    </row>
    <row r="181" spans="1:22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8"/>
      <c r="M181" s="62"/>
      <c r="N181" s="62"/>
      <c r="O181" s="62"/>
      <c r="P181" s="105"/>
      <c r="Q181" s="96"/>
      <c r="R181" s="87"/>
      <c r="S181" s="87"/>
      <c r="T181" s="87"/>
      <c r="U181" s="87"/>
      <c r="V181" s="87"/>
    </row>
    <row r="182" spans="1:2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8"/>
      <c r="M182" s="62"/>
      <c r="N182" s="62"/>
      <c r="O182" s="62"/>
      <c r="P182" s="105"/>
      <c r="Q182" s="96"/>
      <c r="R182" s="87"/>
      <c r="S182" s="87"/>
      <c r="T182" s="87"/>
      <c r="U182" s="87"/>
      <c r="V182" s="87"/>
    </row>
    <row r="183" spans="1:22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8"/>
      <c r="M183" s="62"/>
      <c r="N183" s="62"/>
      <c r="O183" s="62"/>
      <c r="P183" s="105"/>
      <c r="Q183" s="96"/>
      <c r="R183" s="87"/>
      <c r="S183" s="87"/>
      <c r="T183" s="87"/>
      <c r="U183" s="87"/>
      <c r="V183" s="87"/>
    </row>
    <row r="184" spans="1:22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8"/>
      <c r="M184" s="62"/>
      <c r="N184" s="62"/>
      <c r="O184" s="62"/>
      <c r="P184" s="105"/>
      <c r="Q184" s="96"/>
      <c r="R184" s="87"/>
      <c r="S184" s="87"/>
      <c r="T184" s="87"/>
      <c r="U184" s="87"/>
      <c r="V184" s="87"/>
    </row>
    <row r="185" spans="1:22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8"/>
      <c r="M185" s="103"/>
      <c r="N185" s="103"/>
      <c r="O185" s="103"/>
      <c r="P185" s="104"/>
      <c r="Q185" s="103"/>
      <c r="R185" s="87"/>
      <c r="S185" s="87"/>
      <c r="T185" s="87"/>
      <c r="U185" s="87"/>
      <c r="V185" s="87"/>
    </row>
    <row r="186" spans="1:22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</row>
    <row r="187" spans="1:22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</row>
    <row r="188" spans="1:22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</row>
    <row r="189" spans="1:22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</row>
    <row r="190" spans="1:22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</row>
    <row r="191" spans="1:22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</row>
    <row r="192" spans="1:2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</row>
    <row r="193" spans="1:22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</row>
    <row r="194" spans="1:22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</row>
    <row r="195" spans="1:22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</row>
    <row r="196" spans="1:22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</row>
    <row r="197" spans="1:22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</row>
    <row r="198" spans="1:22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</row>
    <row r="199" spans="1:22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</row>
    <row r="200" spans="1:22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</row>
    <row r="201" spans="1:22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</row>
    <row r="202" spans="1:2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</row>
    <row r="203" spans="1:22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</row>
    <row r="204" spans="1:22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</row>
    <row r="205" spans="1:22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</row>
    <row r="206" spans="1:22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</row>
    <row r="207" spans="1:22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</row>
    <row r="208" spans="1:22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</row>
    <row r="209" spans="1:22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</row>
    <row r="210" spans="1:22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</row>
    <row r="211" spans="1:22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</row>
    <row r="212" spans="1:2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</row>
    <row r="213" spans="1:22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</row>
    <row r="214" spans="1:22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</row>
    <row r="215" spans="1:22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</row>
    <row r="216" spans="1:22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</row>
    <row r="217" spans="1:22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</row>
    <row r="218" spans="1:22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</row>
    <row r="219" spans="1:22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</row>
    <row r="220" spans="1:22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</row>
    <row r="221" spans="1:22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</row>
    <row r="222" spans="1: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11</vt:i4>
      </vt:variant>
    </vt:vector>
  </HeadingPairs>
  <TitlesOfParts>
    <vt:vector size="25" baseType="lpstr">
      <vt:lpstr>PART MES</vt:lpstr>
      <vt:lpstr>DIST MES ENERO</vt:lpstr>
      <vt:lpstr>CENSO POB 2020</vt:lpstr>
      <vt:lpstr>TERRITORIO INEGI 2021</vt:lpstr>
      <vt:lpstr>COEF Art 14 F I </vt:lpstr>
      <vt:lpstr>CALCULO GARANTIA</vt:lpstr>
      <vt:lpstr>PART PEF2022 </vt:lpstr>
      <vt:lpstr>COEF Art 14 F II</vt:lpstr>
      <vt:lpstr>Art.14 Frac.III</vt:lpstr>
      <vt:lpstr>ISAI</vt:lpstr>
      <vt:lpstr>ISR ENERO </vt:lpstr>
      <vt:lpstr>Ajuste 2021</vt:lpstr>
      <vt:lpstr>ISR_Nóm_2021</vt:lpstr>
      <vt:lpstr>Ajuste Semestral </vt:lpstr>
      <vt:lpstr>'Ajuste Semestral '!Área_de_impresión</vt:lpstr>
      <vt:lpstr>'Art.14 Frac.III'!Área_de_impresión</vt:lpstr>
      <vt:lpstr>'CALCULO GARANTIA'!Área_de_impresión</vt:lpstr>
      <vt:lpstr>'COEF Art 14 F I '!Área_de_impresión</vt:lpstr>
      <vt:lpstr>'COEF Art 14 F II'!Área_de_impresión</vt:lpstr>
      <vt:lpstr>'DIST MES ENERO'!Área_de_impresión</vt:lpstr>
      <vt:lpstr>ISAI!Área_de_impresión</vt:lpstr>
      <vt:lpstr>'PART MES'!Área_de_impresión</vt:lpstr>
      <vt:lpstr>'PART PEF2022 '!Área_de_impresión</vt:lpstr>
      <vt:lpstr>'COEF Art 14 F I '!Títulos_a_imprimir</vt:lpstr>
      <vt:lpstr>'DIST MES ENERO'!Títulos_a_imprimir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Adolfo Angel</cp:lastModifiedBy>
  <cp:lastPrinted>2022-01-31T21:37:01Z</cp:lastPrinted>
  <dcterms:created xsi:type="dcterms:W3CDTF">2009-12-17T23:31:03Z</dcterms:created>
  <dcterms:modified xsi:type="dcterms:W3CDTF">2022-12-02T16:57:33Z</dcterms:modified>
</cp:coreProperties>
</file>