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JUNIO 2022\"/>
    </mc:Choice>
  </mc:AlternateContent>
  <bookViews>
    <workbookView showHorizontalScroll="0" showVerticalScroll="0" xWindow="0" yWindow="0" windowWidth="28800" windowHeight="12435" activeTab="2"/>
  </bookViews>
  <sheets>
    <sheet name="Part JUNI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JUNIO 2022'!$A$1:$J$21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C13" i="9"/>
  <c r="E12" i="9" l="1"/>
  <c r="D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I2" i="7"/>
  <c r="H2" i="7"/>
  <c r="G2" i="7"/>
  <c r="J18" i="9" l="1"/>
  <c r="D5" i="11" s="1"/>
  <c r="G12" i="9" l="1"/>
  <c r="H12" i="9" s="1"/>
  <c r="B13" i="9" l="1"/>
  <c r="E13" i="9" l="1"/>
  <c r="G10" i="9" l="1"/>
  <c r="G9" i="9"/>
  <c r="G7" i="9"/>
  <c r="G6" i="9"/>
  <c r="G4" i="9"/>
  <c r="H4" i="9" l="1"/>
  <c r="G8" i="9"/>
  <c r="H8" i="9" s="1"/>
  <c r="G11" i="9"/>
  <c r="H11" i="9" s="1"/>
  <c r="G5" i="9"/>
  <c r="H9" i="9"/>
  <c r="H7" i="9"/>
  <c r="H10" i="9"/>
  <c r="G13" i="9" l="1"/>
  <c r="H13" i="9"/>
  <c r="D6" i="11"/>
  <c r="D68" i="11" s="1"/>
  <c r="B6" i="11"/>
  <c r="B67" i="11" s="1"/>
  <c r="D24" i="11"/>
  <c r="B58" i="7"/>
  <c r="C25" i="7" s="1"/>
  <c r="B17" i="7"/>
  <c r="C5" i="7" s="1"/>
  <c r="B45" i="11" l="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J13" i="9"/>
  <c r="C58" i="7" l="1"/>
  <c r="D27" i="11"/>
  <c r="D69" i="11"/>
  <c r="D70" i="11" s="1"/>
  <c r="B27" i="11"/>
  <c r="B69" i="11"/>
  <c r="B70" i="11" s="1"/>
  <c r="B5" i="11"/>
  <c r="B8" i="11" s="1"/>
  <c r="D8" i="11"/>
  <c r="C17" i="7"/>
  <c r="F5" i="11" l="1"/>
  <c r="J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<sst xmlns="http://schemas.openxmlformats.org/spreadsheetml/2006/main" count="277" uniqueCount="153">
  <si>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</si>
  <si>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</si>
  <si>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</si>
  <si>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</si>
  <si>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</si>
  <si>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</si>
  <si>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</si>
  <si>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</si>
  <si>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</si>
  <si>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</si>
  <si>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</si>
  <si>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</si>
  <si>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</si>
  <si>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</si>
  <si>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</si>
  <si>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</si>
  <si>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</si>
  <si>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</si>
  <si>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</si>
  <si>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</si>
  <si>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</si>
  <si>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</si>
  <si>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</si>
  <si>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</si>
  <si>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</si>
  <si>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</si>
  <si>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</si>
  <si>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</si>
  <si>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</si>
  <si>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</si>
  <si>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</si>
  <si>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</si>
  <si>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</si>
  <si>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</si>
  <si>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</si>
  <si>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</si>
  <si>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</si>
  <si>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</si>
  <si>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</si>
  <si>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</si>
  <si>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</si>
  <si>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</si>
  <si>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</si>
  <si>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</si>
  <si>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</si>
  <si>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</si>
  <si>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</si>
  <si>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</si>
  <si>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</si>
  <si>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</si>
  <si>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</si>
  <si>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</si>
  <si>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</si>
  <si>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</si>
  <si>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</si>
  <si>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</si>
  <si>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</si>
  <si>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</si>
  <si>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</si>
  <si>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</si>
  <si>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</si>
  <si>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</si>
  <si>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</si>
  <si>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</si>
  <si>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</si>
  <si>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</si>
  <si>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</si>
  <si>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</si>
  <si>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</si>
  <si>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</si>
  <si>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</si>
  <si>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</si>
  <si>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</si>
  <si>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</si>
  <si>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</si>
  <si>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</si>
  <si>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</si>
  <si>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</si>
  <si>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</si>
  <si>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</si>
  <si>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</si>
  <si>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</si>
  <si>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</si>
  <si>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</si>
  <si>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</si>
  <si>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</si>
  <si>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</si>
  <si>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</si>
  <si>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</si>
  <si>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</si>
  <si>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</si>
  <si>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</si>
  <si>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</si>
  <si>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</si>
  <si>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</si>
  <si>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</si>
  <si>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</si>
  <si>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</si>
  <si>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</si>
  <si>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</si>
  <si>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</si>
  <si>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</si>
  <si>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</si>
  <si>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</si>
  <si>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</si>
  <si>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</si>
  <si>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</si>
  <si>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</si>
  <si>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</si>
  <si>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</si>
  <si>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</si>
  <si>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</si>
  <si>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</si>
  <si>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</si>
  <si>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</si>
  <si>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</si>
  <si>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</si>
  <si>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</si>
  <si>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</si>
  <si>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</si>
  <si>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</si>
  <si>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</si>
  <si>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</si>
  <si>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</si>
  <si>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</si>
  <si>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</si>
  <si>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</si>
  <si>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</si>
  <si>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</si>
  <si>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</si>
  <si>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</si>
  <si>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</si>
  <si>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</si>
  <si>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</si>
  <si>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</si>
  <si>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</si>
  <si>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</si>
  <si>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</si>
  <si>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</si>
  <si>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</si>
  <si>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</si>
  <si>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</si>
  <si>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</si>
  <si>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</si>
  <si>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</si>
  <si>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</si>
  <si>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LEY EGRESOS 2022</t>
  </si>
  <si>
    <t>PRESUPUESTO LEY DE EGRESOS 2022</t>
  </si>
  <si>
    <t>SECRETARÍA DE FINANZAS Y TESORERÍA GENERAL DEL ESTADO</t>
  </si>
  <si>
    <t>Faltante Inicial de FEIEF</t>
  </si>
  <si>
    <t>CÁLCULO DE DISTRIBUCIÓN DEL FONDO PARA SEGURIDAD PARA LOS MUNICIPIOS JUNIO 2022</t>
  </si>
  <si>
    <t>Participaciones Junio 2022</t>
  </si>
  <si>
    <t>1ER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</si>
</sst>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8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0" fontId="33" fillId="24" borderId="30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31" xfId="0" applyFont="1" applyFill="1" applyBorder="1" applyAlignment="1" applyProtection="1">
      <alignment horizontal="center" vertical="center" wrapText="1"/>
    </xf>
    <xf numFmtId="0" fontId="33" fillId="24" borderId="30" xfId="0" applyFont="1" applyFill="1" applyBorder="1" applyAlignment="1" applyProtection="1">
      <alignment horizontal="left" vertical="center" wrapText="1"/>
    </xf>
    <xf numFmtId="0" fontId="33" fillId="24" borderId="0" xfId="0" applyFont="1" applyFill="1" applyBorder="1" applyAlignment="1" applyProtection="1">
      <alignment horizontal="left" vertical="center" wrapText="1"/>
    </xf>
    <xf numFmtId="177" fontId="33" fillId="24" borderId="0" xfId="0" applyNumberFormat="1" applyFont="1" applyFill="1" applyBorder="1" applyAlignment="1" applyProtection="1">
      <alignment horizontal="right" vertical="center" wrapText="1"/>
    </xf>
    <xf numFmtId="0" fontId="34" fillId="24" borderId="30" xfId="0" applyFont="1" applyFill="1" applyBorder="1" applyAlignment="1" applyProtection="1">
      <alignment horizontal="left" vertical="center" wrapText="1"/>
    </xf>
    <xf numFmtId="0" fontId="34" fillId="24" borderId="0" xfId="0" applyFont="1" applyFill="1" applyBorder="1" applyAlignment="1" applyProtection="1">
      <alignment horizontal="left" vertical="center" wrapText="1"/>
    </xf>
    <xf numFmtId="177" fontId="34" fillId="24" borderId="0" xfId="0" applyNumberFormat="1" applyFont="1" applyFill="1" applyBorder="1" applyAlignment="1" applyProtection="1">
      <alignment horizontal="right" vertical="center" wrapText="1"/>
    </xf>
    <xf numFmtId="177" fontId="34" fillId="24" borderId="31" xfId="0" applyNumberFormat="1" applyFont="1" applyFill="1" applyBorder="1" applyAlignment="1" applyProtection="1">
      <alignment horizontal="right" vertical="center" wrapText="1"/>
    </xf>
    <xf numFmtId="0" fontId="34" fillId="24" borderId="32" xfId="0" applyFont="1" applyFill="1" applyBorder="1" applyAlignment="1" applyProtection="1">
      <alignment horizontal="left" vertical="center" wrapText="1"/>
    </xf>
    <xf numFmtId="0" fontId="34" fillId="24" borderId="33" xfId="0" applyFont="1" applyFill="1" applyBorder="1" applyAlignment="1" applyProtection="1">
      <alignment horizontal="left" vertical="center" wrapText="1"/>
    </xf>
    <xf numFmtId="177" fontId="34" fillId="24" borderId="33" xfId="0" applyNumberFormat="1" applyFont="1" applyFill="1" applyBorder="1" applyAlignment="1" applyProtection="1">
      <alignment horizontal="right" vertical="center" wrapText="1"/>
    </xf>
    <xf numFmtId="177" fontId="34" fillId="24" borderId="34" xfId="0" applyNumberFormat="1" applyFont="1" applyFill="1" applyBorder="1" applyAlignment="1" applyProtection="1">
      <alignment horizontal="right" vertical="center" wrapText="1"/>
    </xf>
    <xf numFmtId="0" fontId="35" fillId="24" borderId="0" xfId="0" applyFont="1" applyFill="1"/>
    <xf numFmtId="0" fontId="36" fillId="24" borderId="0" xfId="0" applyFont="1" applyFill="1"/>
    <xf numFmtId="3" fontId="6" fillId="0" borderId="36" xfId="46" applyNumberFormat="1" applyFont="1" applyBorder="1" applyAlignment="1">
      <alignment vertical="center"/>
    </xf>
    <xf numFmtId="0" fontId="36" fillId="0" borderId="0" xfId="46" applyFont="1"/>
    <xf numFmtId="0" fontId="36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7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8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165" fontId="11" fillId="24" borderId="8" xfId="1" applyNumberFormat="1" applyFont="1" applyFill="1" applyBorder="1" applyProtection="1"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" fontId="11" fillId="24" borderId="21" xfId="0" applyNumberFormat="1" applyFont="1" applyFill="1" applyBorder="1" applyProtection="1">
      <protection hidden="1"/>
    </xf>
    <xf numFmtId="176" fontId="11" fillId="24" borderId="21" xfId="0" applyNumberFormat="1" applyFont="1" applyFill="1" applyBorder="1" applyProtection="1"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" fontId="12" fillId="24" borderId="10" xfId="0" applyNumberFormat="1" applyFont="1" applyFill="1" applyBorder="1" applyProtection="1">
      <protection hidden="1"/>
    </xf>
    <xf numFmtId="165" fontId="6" fillId="24" borderId="1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38" fontId="4" fillId="0" borderId="3" xfId="1" applyNumberFormat="1" applyFont="1" applyFill="1" applyBorder="1" applyAlignment="1">
      <alignment vertical="center" wrapText="1"/>
    </xf>
    <xf numFmtId="0" fontId="32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zoomScaleSheetLayoutView="100" workbookViewId="0">
      <selection activeCell="H18" sqref="H18"/>
    </sheetView>
  </sheetViews>
  <sheetFormatPr baseColWidth="10" defaultColWidth="11.42578125" defaultRowHeight="12.75" x14ac:dyDescent="0.2"/>
  <cols>
    <col min="1" max="1" width="58.5703125" style="10" customWidth="1"/>
    <col min="2" max="5" width="17.42578125" style="10" customWidth="1"/>
    <col min="6" max="6" width="15.140625" style="10" customWidth="1"/>
    <col min="7" max="7" width="17.42578125" style="10" customWidth="1"/>
    <col min="8" max="8" width="17.140625" style="10" customWidth="1"/>
    <col min="9" max="9" width="13.85546875" style="10" customWidth="1"/>
    <col min="10" max="10" width="16.5703125" style="10" bestFit="1" customWidth="1"/>
    <col min="11" max="16384" width="11.42578125" style="10"/>
  </cols>
  <sheetData>
    <row r="1" spans="1:12" ht="27.75" customHeight="1" x14ac:dyDescent="0.2">
      <c r="A1" s="127" t="s">
        <v>151</v>
      </c>
      <c r="B1" s="127"/>
      <c r="C1" s="127"/>
      <c r="D1" s="127"/>
      <c r="E1" s="127"/>
      <c r="F1" s="127"/>
      <c r="G1" s="127"/>
      <c r="H1" s="127"/>
      <c r="I1" s="127"/>
      <c r="J1" s="127"/>
    </row>
    <row r="3" spans="1:12" ht="38.25" x14ac:dyDescent="0.2">
      <c r="A3" s="20" t="s">
        <v>58</v>
      </c>
      <c r="B3" s="20" t="s">
        <v>145</v>
      </c>
      <c r="C3" s="100" t="s">
        <v>152</v>
      </c>
      <c r="D3" s="100" t="s">
        <v>149</v>
      </c>
      <c r="E3" s="20" t="s">
        <v>88</v>
      </c>
      <c r="F3" s="20" t="s">
        <v>68</v>
      </c>
      <c r="G3" s="20" t="s">
        <v>69</v>
      </c>
      <c r="H3" s="21" t="s">
        <v>66</v>
      </c>
      <c r="I3" s="20" t="s">
        <v>59</v>
      </c>
      <c r="J3" s="20" t="s">
        <v>60</v>
      </c>
    </row>
    <row r="4" spans="1:12" ht="25.5" customHeight="1" x14ac:dyDescent="0.2">
      <c r="A4" s="22" t="s">
        <v>61</v>
      </c>
      <c r="B4" s="126">
        <v>2592316549</v>
      </c>
      <c r="C4" s="124">
        <v>-106009718</v>
      </c>
      <c r="D4" s="124">
        <v>-11684495.48</v>
      </c>
      <c r="E4" s="98">
        <f>+B4+C4+D4</f>
        <v>2474622335.52</v>
      </c>
      <c r="F4" s="56">
        <v>20</v>
      </c>
      <c r="G4" s="56">
        <f t="shared" ref="G4:G12" si="0">+F4/100*E4</f>
        <v>494924467.10400003</v>
      </c>
      <c r="H4" s="55">
        <f>+E4-G4</f>
        <v>1979697868.4159999</v>
      </c>
    </row>
    <row r="5" spans="1:12" ht="25.5" customHeight="1" x14ac:dyDescent="0.2">
      <c r="A5" s="54" t="s">
        <v>142</v>
      </c>
      <c r="B5" s="126">
        <v>68960681</v>
      </c>
      <c r="C5" s="124">
        <v>-11071675</v>
      </c>
      <c r="D5" s="124"/>
      <c r="E5" s="98">
        <f t="shared" ref="E5:E11" si="1">+B5+C5+D5</f>
        <v>57889006</v>
      </c>
      <c r="F5" s="56">
        <v>100</v>
      </c>
      <c r="G5" s="56">
        <f t="shared" si="0"/>
        <v>57889006</v>
      </c>
      <c r="H5" s="55">
        <v>0</v>
      </c>
    </row>
    <row r="6" spans="1:12" ht="25.5" customHeight="1" x14ac:dyDescent="0.2">
      <c r="A6" s="54" t="s">
        <v>143</v>
      </c>
      <c r="B6" s="126">
        <v>18258721.800000001</v>
      </c>
      <c r="C6" s="124">
        <v>-6760044</v>
      </c>
      <c r="D6" s="124"/>
      <c r="E6" s="98">
        <f t="shared" si="1"/>
        <v>11498677.800000001</v>
      </c>
      <c r="F6" s="56">
        <v>100</v>
      </c>
      <c r="G6" s="56">
        <f t="shared" si="0"/>
        <v>11498677.800000001</v>
      </c>
      <c r="H6" s="55">
        <v>0</v>
      </c>
    </row>
    <row r="7" spans="1:12" ht="25.5" customHeight="1" x14ac:dyDescent="0.2">
      <c r="A7" s="22" t="s">
        <v>62</v>
      </c>
      <c r="B7" s="126">
        <v>87259968</v>
      </c>
      <c r="C7" s="124">
        <v>-26289855</v>
      </c>
      <c r="D7" s="124"/>
      <c r="E7" s="98">
        <f t="shared" si="1"/>
        <v>60970113</v>
      </c>
      <c r="F7" s="56">
        <v>20</v>
      </c>
      <c r="G7" s="56">
        <f t="shared" si="0"/>
        <v>12194022.600000001</v>
      </c>
      <c r="H7" s="55">
        <f t="shared" ref="H7:H12" si="2">+E7-G7</f>
        <v>48776090.399999999</v>
      </c>
    </row>
    <row r="8" spans="1:12" ht="25.5" customHeight="1" x14ac:dyDescent="0.2">
      <c r="A8" s="22" t="s">
        <v>63</v>
      </c>
      <c r="B8" s="126">
        <v>75298111</v>
      </c>
      <c r="C8" s="124">
        <v>0</v>
      </c>
      <c r="D8" s="124"/>
      <c r="E8" s="98">
        <f t="shared" si="1"/>
        <v>75298111</v>
      </c>
      <c r="F8" s="56">
        <v>20</v>
      </c>
      <c r="G8" s="56">
        <f t="shared" si="0"/>
        <v>15059622.200000001</v>
      </c>
      <c r="H8" s="55">
        <f t="shared" si="2"/>
        <v>60238488.799999997</v>
      </c>
    </row>
    <row r="9" spans="1:12" ht="25.5" customHeight="1" x14ac:dyDescent="0.2">
      <c r="A9" s="54" t="s">
        <v>82</v>
      </c>
      <c r="B9" s="126">
        <v>115038530</v>
      </c>
      <c r="C9" s="124"/>
      <c r="D9" s="124"/>
      <c r="E9" s="98">
        <f t="shared" si="1"/>
        <v>115038530</v>
      </c>
      <c r="F9" s="56">
        <v>20</v>
      </c>
      <c r="G9" s="56">
        <f t="shared" si="0"/>
        <v>23007706</v>
      </c>
      <c r="H9" s="55">
        <f t="shared" si="2"/>
        <v>92030824</v>
      </c>
    </row>
    <row r="10" spans="1:12" ht="25.5" customHeight="1" x14ac:dyDescent="0.2">
      <c r="A10" s="22" t="s">
        <v>81</v>
      </c>
      <c r="B10" s="126">
        <v>17306482</v>
      </c>
      <c r="C10" s="124"/>
      <c r="D10" s="124"/>
      <c r="E10" s="98">
        <f t="shared" si="1"/>
        <v>17306482</v>
      </c>
      <c r="F10" s="56">
        <v>20</v>
      </c>
      <c r="G10" s="56">
        <f t="shared" si="0"/>
        <v>3461296.4000000004</v>
      </c>
      <c r="H10" s="55">
        <f t="shared" si="2"/>
        <v>13845185.6</v>
      </c>
    </row>
    <row r="11" spans="1:12" ht="25.5" customHeight="1" x14ac:dyDescent="0.2">
      <c r="A11" s="22" t="s">
        <v>64</v>
      </c>
      <c r="B11" s="126">
        <v>70986014</v>
      </c>
      <c r="C11" s="124"/>
      <c r="D11" s="124"/>
      <c r="E11" s="98">
        <f t="shared" si="1"/>
        <v>70986014</v>
      </c>
      <c r="F11" s="56">
        <v>20</v>
      </c>
      <c r="G11" s="56">
        <f t="shared" si="0"/>
        <v>14197202.800000001</v>
      </c>
      <c r="H11" s="55">
        <f t="shared" si="2"/>
        <v>56788811.200000003</v>
      </c>
    </row>
    <row r="12" spans="1:12" ht="25.5" customHeight="1" x14ac:dyDescent="0.2">
      <c r="A12" s="54" t="s">
        <v>144</v>
      </c>
      <c r="B12" s="126">
        <v>57071879</v>
      </c>
      <c r="C12" s="124"/>
      <c r="D12" s="124"/>
      <c r="E12" s="98">
        <f t="shared" ref="E12" si="3">SUM(B12:D12)</f>
        <v>57071879</v>
      </c>
      <c r="F12" s="56">
        <v>20</v>
      </c>
      <c r="G12" s="56">
        <f t="shared" si="0"/>
        <v>11414375.800000001</v>
      </c>
      <c r="H12" s="55">
        <f t="shared" si="2"/>
        <v>45657503.200000003</v>
      </c>
    </row>
    <row r="13" spans="1:12" ht="25.5" customHeight="1" x14ac:dyDescent="0.2">
      <c r="A13" s="125" t="s">
        <v>65</v>
      </c>
      <c r="B13" s="79">
        <f>SUM(B4:B12)</f>
        <v>3102496935.8000002</v>
      </c>
      <c r="C13" s="79">
        <f>SUM(C4:C12)</f>
        <v>-150131292</v>
      </c>
      <c r="D13" s="99">
        <f t="shared" ref="D13" si="4">SUM(D4:D12)</f>
        <v>-11684495.48</v>
      </c>
      <c r="E13" s="97">
        <f t="shared" ref="E13" si="5">SUM(E4:E12)</f>
        <v>2940681148.3200002</v>
      </c>
      <c r="F13" s="23"/>
      <c r="G13" s="38">
        <f>SUM(G4:G12)</f>
        <v>643646376.704</v>
      </c>
      <c r="H13" s="38">
        <f>SUM(H4:H12)</f>
        <v>2297034771.6159997</v>
      </c>
      <c r="I13" s="39">
        <v>1.84E-2</v>
      </c>
      <c r="J13" s="40">
        <f>+H13*I13</f>
        <v>42265439.797734395</v>
      </c>
    </row>
    <row r="14" spans="1:12" x14ac:dyDescent="0.2">
      <c r="A14" s="11"/>
      <c r="B14" s="12"/>
      <c r="C14" s="12"/>
      <c r="D14" s="12"/>
      <c r="E14" s="12"/>
      <c r="F14" s="12"/>
      <c r="G14" s="12"/>
    </row>
    <row r="15" spans="1:12" x14ac:dyDescent="0.2">
      <c r="A15" s="13"/>
    </row>
    <row r="16" spans="1:12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1:12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0"/>
      <c r="L17" s="80"/>
    </row>
    <row r="18" spans="1:12" x14ac:dyDescent="0.2">
      <c r="A18" s="82" t="s">
        <v>80</v>
      </c>
      <c r="B18" s="82"/>
      <c r="C18" s="82"/>
      <c r="D18" s="82"/>
      <c r="E18" s="82"/>
      <c r="F18" s="82"/>
      <c r="G18" s="82"/>
      <c r="H18" s="83">
        <v>41544257</v>
      </c>
      <c r="I18" s="84">
        <v>0.35</v>
      </c>
      <c r="J18" s="83">
        <f>+H18*I18</f>
        <v>14540489.949999999</v>
      </c>
      <c r="K18" s="13"/>
      <c r="L18" s="80"/>
    </row>
    <row r="19" spans="1:12" x14ac:dyDescent="0.2">
      <c r="A19" s="101" t="s">
        <v>146</v>
      </c>
      <c r="B19" s="85" t="s">
        <v>80</v>
      </c>
      <c r="C19" s="85"/>
      <c r="D19" s="85"/>
      <c r="E19" s="85"/>
      <c r="F19" s="82" t="s">
        <v>80</v>
      </c>
      <c r="G19" s="86" t="s">
        <v>80</v>
      </c>
      <c r="H19" s="87" t="s">
        <v>80</v>
      </c>
      <c r="I19" s="88">
        <v>1.84E-2</v>
      </c>
      <c r="J19" s="89">
        <v>28961828</v>
      </c>
      <c r="K19" s="13"/>
      <c r="L19" s="80"/>
    </row>
    <row r="20" spans="1:12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3"/>
      <c r="L20" s="80"/>
    </row>
    <row r="21" spans="1:12" ht="15" x14ac:dyDescent="0.25">
      <c r="A21" s="82"/>
      <c r="B21" s="82"/>
      <c r="C21" s="82"/>
      <c r="D21" s="82"/>
      <c r="E21" s="82"/>
      <c r="F21" s="82"/>
      <c r="G21" s="82"/>
      <c r="H21" s="128" t="s">
        <v>79</v>
      </c>
      <c r="I21" s="128"/>
      <c r="J21" s="90">
        <f>+J18+J19</f>
        <v>43502317.950000003</v>
      </c>
      <c r="K21" s="13"/>
      <c r="L21" s="80"/>
    </row>
    <row r="22" spans="1:12" x14ac:dyDescent="0.2">
      <c r="A22" s="82"/>
      <c r="B22" s="82"/>
      <c r="C22" s="82"/>
      <c r="D22" s="82"/>
      <c r="E22" s="82"/>
      <c r="F22" s="82"/>
      <c r="G22" s="82"/>
      <c r="H22" s="82"/>
      <c r="I22" s="82"/>
      <c r="J22" s="91" t="s">
        <v>80</v>
      </c>
      <c r="K22" s="13"/>
      <c r="L22" s="80"/>
    </row>
    <row r="23" spans="1:12" x14ac:dyDescent="0.2">
      <c r="A23" s="82"/>
      <c r="B23" s="82"/>
      <c r="C23" s="82"/>
      <c r="D23" s="82"/>
      <c r="E23" s="82"/>
      <c r="F23" s="82"/>
      <c r="G23" s="82"/>
      <c r="H23" s="82"/>
      <c r="I23" s="92"/>
      <c r="J23" s="93"/>
      <c r="K23" s="13"/>
      <c r="L23" s="80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94"/>
      <c r="J24" s="95"/>
      <c r="K24" s="13"/>
      <c r="L24" s="80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96"/>
      <c r="K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mergeCells count="2">
    <mergeCell ref="A1:J1"/>
    <mergeCell ref="H21:I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zoomScaleNormal="100" zoomScaleSheetLayoutView="100" workbookViewId="0">
      <selection activeCell="P14" sqref="P14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9.7109375" style="1"/>
    <col min="5" max="5" width="21.28515625" style="1" hidden="1" customWidth="1"/>
    <col min="6" max="6" width="33.42578125" style="1" hidden="1" customWidth="1"/>
    <col min="7" max="7" width="18.28515625" style="1" hidden="1" customWidth="1"/>
    <col min="8" max="8" width="13.85546875" style="1" hidden="1" customWidth="1"/>
    <col min="9" max="9" width="17" style="1" hidden="1" customWidth="1"/>
    <col min="10" max="16384" width="9.7109375" style="1"/>
  </cols>
  <sheetData>
    <row r="1" spans="1:51" ht="21.75" customHeight="1" thickBot="1" x14ac:dyDescent="0.3">
      <c r="A1" s="129" t="s">
        <v>0</v>
      </c>
      <c r="B1" s="129"/>
      <c r="C1" s="129"/>
      <c r="D1" s="53"/>
      <c r="E1" s="63"/>
      <c r="F1" s="64"/>
      <c r="G1" s="64"/>
      <c r="H1" s="64"/>
      <c r="I1" s="65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ht="26.25" thickBot="1" x14ac:dyDescent="0.25">
      <c r="A2" s="102" t="s">
        <v>1</v>
      </c>
      <c r="B2" s="102" t="s">
        <v>87</v>
      </c>
      <c r="C2" s="103" t="s">
        <v>2</v>
      </c>
      <c r="D2" s="53"/>
      <c r="E2" s="66" t="s">
        <v>89</v>
      </c>
      <c r="F2" s="67" t="s">
        <v>88</v>
      </c>
      <c r="G2" s="68">
        <f>SUM(G3:G53)</f>
        <v>5784442</v>
      </c>
      <c r="H2" s="68">
        <f>SUM(H3:H53)</f>
        <v>2890950</v>
      </c>
      <c r="I2" s="68">
        <f>SUM(I3:I53)</f>
        <v>2893492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ht="15.75" x14ac:dyDescent="0.2">
      <c r="A3" s="104"/>
      <c r="B3" s="104"/>
      <c r="C3" s="105"/>
      <c r="D3" s="53"/>
      <c r="E3" s="69" t="s">
        <v>89</v>
      </c>
      <c r="F3" s="70" t="s">
        <v>90</v>
      </c>
      <c r="G3" s="71">
        <v>2974</v>
      </c>
      <c r="H3" s="71">
        <v>1442</v>
      </c>
      <c r="I3" s="72">
        <v>1532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spans="1:51" s="4" customFormat="1" ht="16.5" thickBot="1" x14ac:dyDescent="0.25">
      <c r="A4" s="106"/>
      <c r="B4" s="106" t="s">
        <v>3</v>
      </c>
      <c r="C4" s="107" t="s">
        <v>4</v>
      </c>
      <c r="D4" s="108"/>
      <c r="E4" s="69" t="s">
        <v>89</v>
      </c>
      <c r="F4" s="70" t="s">
        <v>91</v>
      </c>
      <c r="G4" s="71">
        <v>3382</v>
      </c>
      <c r="H4" s="71">
        <v>1690</v>
      </c>
      <c r="I4" s="72">
        <v>1692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</row>
    <row r="5" spans="1:51" ht="16.5" thickTop="1" x14ac:dyDescent="0.2">
      <c r="A5" s="109" t="s">
        <v>10</v>
      </c>
      <c r="B5" s="110">
        <f>+G7</f>
        <v>656464</v>
      </c>
      <c r="C5" s="111">
        <f>+B5/$B$17</f>
        <v>0.13399633689240861</v>
      </c>
      <c r="D5" s="53"/>
      <c r="E5" s="69" t="s">
        <v>89</v>
      </c>
      <c r="F5" s="70" t="s">
        <v>92</v>
      </c>
      <c r="G5" s="71">
        <v>35289</v>
      </c>
      <c r="H5" s="71">
        <v>17829</v>
      </c>
      <c r="I5" s="72">
        <v>17460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x14ac:dyDescent="0.2">
      <c r="A6" s="112" t="s">
        <v>13</v>
      </c>
      <c r="B6" s="113">
        <f>+G10</f>
        <v>122337</v>
      </c>
      <c r="C6" s="114">
        <f t="shared" ref="C6:C16" si="0">+B6/$B$17</f>
        <v>2.4971224418104562E-2</v>
      </c>
      <c r="D6" s="53"/>
      <c r="E6" s="69" t="s">
        <v>89</v>
      </c>
      <c r="F6" s="70" t="s">
        <v>93</v>
      </c>
      <c r="G6" s="71">
        <v>18030</v>
      </c>
      <c r="H6" s="71">
        <v>8852</v>
      </c>
      <c r="I6" s="72">
        <v>9178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5.75" x14ac:dyDescent="0.2">
      <c r="A7" s="112" t="s">
        <v>22</v>
      </c>
      <c r="B7" s="113">
        <f>+G19</f>
        <v>397205</v>
      </c>
      <c r="C7" s="114">
        <f t="shared" si="0"/>
        <v>8.1076822179661279E-2</v>
      </c>
      <c r="D7" s="53"/>
      <c r="E7" s="69" t="s">
        <v>89</v>
      </c>
      <c r="F7" s="70" t="s">
        <v>94</v>
      </c>
      <c r="G7" s="71">
        <v>656464</v>
      </c>
      <c r="H7" s="71">
        <v>331513</v>
      </c>
      <c r="I7" s="72">
        <v>324951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x14ac:dyDescent="0.2">
      <c r="A8" s="112" t="s">
        <v>24</v>
      </c>
      <c r="B8" s="113">
        <f>+G21</f>
        <v>481213</v>
      </c>
      <c r="C8" s="114">
        <f t="shared" si="0"/>
        <v>9.8224395039189699E-2</v>
      </c>
      <c r="D8" s="53"/>
      <c r="E8" s="69" t="s">
        <v>89</v>
      </c>
      <c r="F8" s="70" t="s">
        <v>95</v>
      </c>
      <c r="G8" s="71">
        <v>14992</v>
      </c>
      <c r="H8" s="71">
        <v>7667</v>
      </c>
      <c r="I8" s="72">
        <v>7325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5.75" x14ac:dyDescent="0.2">
      <c r="A9" s="112" t="s">
        <v>29</v>
      </c>
      <c r="B9" s="113">
        <f>+G26</f>
        <v>643143</v>
      </c>
      <c r="C9" s="114">
        <f t="shared" si="0"/>
        <v>0.13127727658789265</v>
      </c>
      <c r="D9" s="53"/>
      <c r="E9" s="69" t="s">
        <v>89</v>
      </c>
      <c r="F9" s="70" t="s">
        <v>96</v>
      </c>
      <c r="G9" s="71">
        <v>3661</v>
      </c>
      <c r="H9" s="71">
        <v>1824</v>
      </c>
      <c r="I9" s="72">
        <v>1837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x14ac:dyDescent="0.2">
      <c r="A10" s="112" t="s">
        <v>35</v>
      </c>
      <c r="B10" s="113">
        <f>+G31</f>
        <v>471523</v>
      </c>
      <c r="C10" s="114">
        <f t="shared" si="0"/>
        <v>9.6246488399240757E-2</v>
      </c>
      <c r="D10" s="53"/>
      <c r="E10" s="69" t="s">
        <v>89</v>
      </c>
      <c r="F10" s="70" t="s">
        <v>97</v>
      </c>
      <c r="G10" s="71">
        <v>122337</v>
      </c>
      <c r="H10" s="71">
        <v>62377</v>
      </c>
      <c r="I10" s="72">
        <v>59960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5.75" x14ac:dyDescent="0.2">
      <c r="A11" s="112" t="s">
        <v>43</v>
      </c>
      <c r="B11" s="113">
        <f>+G42</f>
        <v>1142994</v>
      </c>
      <c r="C11" s="114">
        <f t="shared" si="0"/>
        <v>0.23330602910441653</v>
      </c>
      <c r="D11" s="53"/>
      <c r="E11" s="69" t="s">
        <v>89</v>
      </c>
      <c r="F11" s="70" t="s">
        <v>98</v>
      </c>
      <c r="G11" s="71">
        <v>7340</v>
      </c>
      <c r="H11" s="71">
        <v>3707</v>
      </c>
      <c r="I11" s="72">
        <v>3633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x14ac:dyDescent="0.2">
      <c r="A12" s="112" t="s">
        <v>49</v>
      </c>
      <c r="B12" s="113">
        <f>+G47</f>
        <v>86766</v>
      </c>
      <c r="C12" s="114">
        <f t="shared" si="0"/>
        <v>1.7710531220000984E-2</v>
      </c>
      <c r="D12" s="53"/>
      <c r="E12" s="69" t="s">
        <v>89</v>
      </c>
      <c r="F12" s="70" t="s">
        <v>99</v>
      </c>
      <c r="G12" s="71">
        <v>9930</v>
      </c>
      <c r="H12" s="71">
        <v>4961</v>
      </c>
      <c r="I12" s="72">
        <v>4969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5.75" x14ac:dyDescent="0.2">
      <c r="A13" s="112" t="s">
        <v>50</v>
      </c>
      <c r="B13" s="113">
        <f>+G48</f>
        <v>412199</v>
      </c>
      <c r="C13" s="114">
        <f t="shared" si="0"/>
        <v>8.4137372454108586E-2</v>
      </c>
      <c r="D13" s="53"/>
      <c r="E13" s="69" t="s">
        <v>89</v>
      </c>
      <c r="F13" s="70" t="s">
        <v>100</v>
      </c>
      <c r="G13" s="71">
        <v>68747</v>
      </c>
      <c r="H13" s="71">
        <v>35206</v>
      </c>
      <c r="I13" s="72">
        <v>33541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x14ac:dyDescent="0.2">
      <c r="A14" s="112" t="s">
        <v>51</v>
      </c>
      <c r="B14" s="113">
        <f>+G49</f>
        <v>132169</v>
      </c>
      <c r="C14" s="114">
        <f t="shared" si="0"/>
        <v>2.6978115861239542E-2</v>
      </c>
      <c r="D14" s="53"/>
      <c r="E14" s="69" t="s">
        <v>89</v>
      </c>
      <c r="F14" s="70" t="s">
        <v>101</v>
      </c>
      <c r="G14" s="71">
        <v>36088</v>
      </c>
      <c r="H14" s="71">
        <v>18060</v>
      </c>
      <c r="I14" s="72">
        <v>18028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5.75" x14ac:dyDescent="0.2">
      <c r="A15" s="112" t="s">
        <v>52</v>
      </c>
      <c r="B15" s="113">
        <f>+G50</f>
        <v>306322</v>
      </c>
      <c r="C15" s="114">
        <f t="shared" si="0"/>
        <v>6.252593578559737E-2</v>
      </c>
      <c r="D15" s="53"/>
      <c r="E15" s="69" t="s">
        <v>89</v>
      </c>
      <c r="F15" s="70" t="s">
        <v>102</v>
      </c>
      <c r="G15" s="71">
        <v>1360</v>
      </c>
      <c r="H15" s="71">
        <v>657</v>
      </c>
      <c r="I15" s="72">
        <v>703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5.75" x14ac:dyDescent="0.2">
      <c r="A16" s="112" t="s">
        <v>53</v>
      </c>
      <c r="B16" s="113">
        <f>+G51</f>
        <v>46784</v>
      </c>
      <c r="C16" s="114">
        <f t="shared" si="0"/>
        <v>9.5494720581394323E-3</v>
      </c>
      <c r="D16" s="53"/>
      <c r="E16" s="69" t="s">
        <v>89</v>
      </c>
      <c r="F16" s="70" t="s">
        <v>103</v>
      </c>
      <c r="G16" s="71">
        <v>3256</v>
      </c>
      <c r="H16" s="71">
        <v>1672</v>
      </c>
      <c r="I16" s="72">
        <v>1584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5.75" x14ac:dyDescent="0.2">
      <c r="A17" s="115" t="s">
        <v>57</v>
      </c>
      <c r="B17" s="113">
        <f>SUM(B5:B16)</f>
        <v>4899119</v>
      </c>
      <c r="C17" s="116">
        <f>SUM(C5:C16)</f>
        <v>1</v>
      </c>
      <c r="D17" s="53"/>
      <c r="E17" s="69" t="s">
        <v>89</v>
      </c>
      <c r="F17" s="70" t="s">
        <v>104</v>
      </c>
      <c r="G17" s="71">
        <v>104478</v>
      </c>
      <c r="H17" s="71">
        <v>52883</v>
      </c>
      <c r="I17" s="72">
        <v>51595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6.5" thickBot="1" x14ac:dyDescent="0.25">
      <c r="A18" s="112"/>
      <c r="B18" s="113"/>
      <c r="C18" s="114"/>
      <c r="D18" s="53"/>
      <c r="E18" s="69" t="s">
        <v>89</v>
      </c>
      <c r="F18" s="70" t="s">
        <v>105</v>
      </c>
      <c r="G18" s="71">
        <v>40903</v>
      </c>
      <c r="H18" s="71">
        <v>20444</v>
      </c>
      <c r="I18" s="72">
        <v>20459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6.5" thickTop="1" x14ac:dyDescent="0.2">
      <c r="A19" s="109" t="s">
        <v>5</v>
      </c>
      <c r="B19" s="110">
        <f>+G3</f>
        <v>2974</v>
      </c>
      <c r="C19" s="111">
        <f>+B19/$B$58</f>
        <v>3.3592259548210087E-3</v>
      </c>
      <c r="D19" s="53"/>
      <c r="E19" s="69" t="s">
        <v>89</v>
      </c>
      <c r="F19" s="70" t="s">
        <v>106</v>
      </c>
      <c r="G19" s="71">
        <v>397205</v>
      </c>
      <c r="H19" s="71">
        <v>200708</v>
      </c>
      <c r="I19" s="72">
        <v>196497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x14ac:dyDescent="0.2">
      <c r="A20" s="112" t="s">
        <v>6</v>
      </c>
      <c r="B20" s="113">
        <f>+G4</f>
        <v>3382</v>
      </c>
      <c r="C20" s="114">
        <f t="shared" ref="C20:C57" si="1">+B20/$B$58</f>
        <v>3.8200747071972601E-3</v>
      </c>
      <c r="D20" s="53"/>
      <c r="E20" s="69" t="s">
        <v>89</v>
      </c>
      <c r="F20" s="70" t="s">
        <v>107</v>
      </c>
      <c r="G20" s="71">
        <v>5506</v>
      </c>
      <c r="H20" s="71">
        <v>2796</v>
      </c>
      <c r="I20" s="72">
        <v>2710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5.75" x14ac:dyDescent="0.2">
      <c r="A21" s="112" t="s">
        <v>7</v>
      </c>
      <c r="B21" s="113">
        <f>+G34</f>
        <v>1407</v>
      </c>
      <c r="C21" s="114">
        <f t="shared" si="1"/>
        <v>1.5892504769445728E-3</v>
      </c>
      <c r="D21" s="53"/>
      <c r="E21" s="69" t="s">
        <v>89</v>
      </c>
      <c r="F21" s="70" t="s">
        <v>108</v>
      </c>
      <c r="G21" s="71">
        <v>481213</v>
      </c>
      <c r="H21" s="71">
        <v>242161</v>
      </c>
      <c r="I21" s="72">
        <v>239052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3.5" customHeight="1" x14ac:dyDescent="0.2">
      <c r="A22" s="112" t="s">
        <v>8</v>
      </c>
      <c r="B22" s="113">
        <f>+G5</f>
        <v>35289</v>
      </c>
      <c r="C22" s="114">
        <f t="shared" si="1"/>
        <v>3.9860028486778269E-2</v>
      </c>
      <c r="D22" s="53"/>
      <c r="E22" s="69" t="s">
        <v>89</v>
      </c>
      <c r="F22" s="70" t="s">
        <v>109</v>
      </c>
      <c r="G22" s="71">
        <v>14109</v>
      </c>
      <c r="H22" s="71">
        <v>7115</v>
      </c>
      <c r="I22" s="72">
        <v>6994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5.75" x14ac:dyDescent="0.2">
      <c r="A23" s="112" t="s">
        <v>9</v>
      </c>
      <c r="B23" s="113">
        <f>+G6</f>
        <v>18030</v>
      </c>
      <c r="C23" s="114">
        <f t="shared" si="1"/>
        <v>2.0365448542509344E-2</v>
      </c>
      <c r="D23" s="53"/>
      <c r="E23" s="69" t="s">
        <v>89</v>
      </c>
      <c r="F23" s="70" t="s">
        <v>110</v>
      </c>
      <c r="G23" s="71">
        <v>1808</v>
      </c>
      <c r="H23" s="71">
        <v>890</v>
      </c>
      <c r="I23" s="72">
        <v>918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x14ac:dyDescent="0.2">
      <c r="A24" s="112" t="s">
        <v>11</v>
      </c>
      <c r="B24" s="113">
        <f>+G8</f>
        <v>14992</v>
      </c>
      <c r="C24" s="114">
        <f t="shared" si="1"/>
        <v>1.6933932587315591E-2</v>
      </c>
      <c r="D24" s="53"/>
      <c r="E24" s="69" t="s">
        <v>89</v>
      </c>
      <c r="F24" s="70" t="s">
        <v>111</v>
      </c>
      <c r="G24" s="71">
        <v>6282</v>
      </c>
      <c r="H24" s="71">
        <v>3224</v>
      </c>
      <c r="I24" s="72">
        <v>3058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5.75" x14ac:dyDescent="0.2">
      <c r="A25" s="112" t="s">
        <v>12</v>
      </c>
      <c r="B25" s="113">
        <f>+G9</f>
        <v>3661</v>
      </c>
      <c r="C25" s="114">
        <f t="shared" si="1"/>
        <v>4.1352139275721966E-3</v>
      </c>
      <c r="D25" s="53"/>
      <c r="E25" s="69" t="s">
        <v>89</v>
      </c>
      <c r="F25" s="70" t="s">
        <v>112</v>
      </c>
      <c r="G25" s="71">
        <v>102149</v>
      </c>
      <c r="H25" s="71">
        <v>51844</v>
      </c>
      <c r="I25" s="72">
        <v>50305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x14ac:dyDescent="0.2">
      <c r="A26" s="112" t="s">
        <v>14</v>
      </c>
      <c r="B26" s="113">
        <f>+G17</f>
        <v>104478</v>
      </c>
      <c r="C26" s="114">
        <f t="shared" si="1"/>
        <v>0.11801116654599508</v>
      </c>
      <c r="D26" s="53"/>
      <c r="E26" s="69" t="s">
        <v>89</v>
      </c>
      <c r="F26" s="70" t="s">
        <v>113</v>
      </c>
      <c r="G26" s="71">
        <v>643143</v>
      </c>
      <c r="H26" s="71">
        <v>318993</v>
      </c>
      <c r="I26" s="72">
        <v>324150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5.75" x14ac:dyDescent="0.2">
      <c r="A27" s="112" t="s">
        <v>15</v>
      </c>
      <c r="B27" s="113">
        <f t="shared" ref="B27:B32" si="2">+G11</f>
        <v>7340</v>
      </c>
      <c r="C27" s="114">
        <f t="shared" si="1"/>
        <v>8.2907594177492275E-3</v>
      </c>
      <c r="D27" s="53"/>
      <c r="E27" s="69" t="s">
        <v>89</v>
      </c>
      <c r="F27" s="70" t="s">
        <v>114</v>
      </c>
      <c r="G27" s="71">
        <v>16086</v>
      </c>
      <c r="H27" s="71">
        <v>8082</v>
      </c>
      <c r="I27" s="72">
        <v>8004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x14ac:dyDescent="0.2">
      <c r="A28" s="112" t="s">
        <v>16</v>
      </c>
      <c r="B28" s="113">
        <f t="shared" si="2"/>
        <v>9930</v>
      </c>
      <c r="C28" s="114">
        <f t="shared" si="1"/>
        <v>1.1216245370333765E-2</v>
      </c>
      <c r="D28" s="53"/>
      <c r="E28" s="69" t="s">
        <v>89</v>
      </c>
      <c r="F28" s="70" t="s">
        <v>115</v>
      </c>
      <c r="G28" s="71">
        <v>1386</v>
      </c>
      <c r="H28" s="71">
        <v>724</v>
      </c>
      <c r="I28" s="72">
        <v>662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5.75" x14ac:dyDescent="0.2">
      <c r="A29" s="112" t="s">
        <v>17</v>
      </c>
      <c r="B29" s="113">
        <f t="shared" si="2"/>
        <v>68747</v>
      </c>
      <c r="C29" s="114">
        <f t="shared" si="1"/>
        <v>7.7651885244142529E-2</v>
      </c>
      <c r="D29" s="53"/>
      <c r="E29" s="69" t="s">
        <v>89</v>
      </c>
      <c r="F29" s="70" t="s">
        <v>116</v>
      </c>
      <c r="G29" s="71">
        <v>7026</v>
      </c>
      <c r="H29" s="71">
        <v>3480</v>
      </c>
      <c r="I29" s="72">
        <v>3546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x14ac:dyDescent="0.2">
      <c r="A30" s="112" t="s">
        <v>18</v>
      </c>
      <c r="B30" s="113">
        <f t="shared" si="2"/>
        <v>36088</v>
      </c>
      <c r="C30" s="114">
        <f t="shared" si="1"/>
        <v>4.0762523960181762E-2</v>
      </c>
      <c r="D30" s="53"/>
      <c r="E30" s="69" t="s">
        <v>89</v>
      </c>
      <c r="F30" s="70" t="s">
        <v>117</v>
      </c>
      <c r="G30" s="71">
        <v>3298</v>
      </c>
      <c r="H30" s="71">
        <v>1716</v>
      </c>
      <c r="I30" s="72">
        <v>1582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5.75" x14ac:dyDescent="0.2">
      <c r="A31" s="112" t="s">
        <v>19</v>
      </c>
      <c r="B31" s="113">
        <f t="shared" si="2"/>
        <v>1360</v>
      </c>
      <c r="C31" s="114">
        <f t="shared" si="1"/>
        <v>1.536162507920838E-3</v>
      </c>
      <c r="D31" s="53"/>
      <c r="E31" s="69" t="s">
        <v>89</v>
      </c>
      <c r="F31" s="70" t="s">
        <v>118</v>
      </c>
      <c r="G31" s="71">
        <v>471523</v>
      </c>
      <c r="H31" s="71">
        <v>237717</v>
      </c>
      <c r="I31" s="72">
        <v>233806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x14ac:dyDescent="0.2">
      <c r="A32" s="112" t="s">
        <v>20</v>
      </c>
      <c r="B32" s="113">
        <f t="shared" si="2"/>
        <v>3256</v>
      </c>
      <c r="C32" s="114">
        <f t="shared" si="1"/>
        <v>3.6777537689634179E-3</v>
      </c>
      <c r="D32" s="53"/>
      <c r="E32" s="69" t="s">
        <v>89</v>
      </c>
      <c r="F32" s="70" t="s">
        <v>119</v>
      </c>
      <c r="G32" s="71">
        <v>5351</v>
      </c>
      <c r="H32" s="71">
        <v>2657</v>
      </c>
      <c r="I32" s="72">
        <v>2694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5.75" x14ac:dyDescent="0.2">
      <c r="A33" s="112" t="s">
        <v>21</v>
      </c>
      <c r="B33" s="113">
        <f>+G18</f>
        <v>40903</v>
      </c>
      <c r="C33" s="114">
        <f t="shared" si="1"/>
        <v>4.6201216956975023E-2</v>
      </c>
      <c r="D33" s="53"/>
      <c r="E33" s="69" t="s">
        <v>89</v>
      </c>
      <c r="F33" s="70" t="s">
        <v>120</v>
      </c>
      <c r="G33" s="71">
        <v>84666</v>
      </c>
      <c r="H33" s="71">
        <v>41878</v>
      </c>
      <c r="I33" s="72">
        <v>42788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x14ac:dyDescent="0.2">
      <c r="A34" s="112" t="s">
        <v>23</v>
      </c>
      <c r="B34" s="113">
        <f>+G20</f>
        <v>5506</v>
      </c>
      <c r="C34" s="114">
        <f t="shared" si="1"/>
        <v>6.219199094567745E-3</v>
      </c>
      <c r="D34" s="53"/>
      <c r="E34" s="69" t="s">
        <v>89</v>
      </c>
      <c r="F34" s="70" t="s">
        <v>121</v>
      </c>
      <c r="G34" s="71">
        <v>1407</v>
      </c>
      <c r="H34" s="71">
        <v>699</v>
      </c>
      <c r="I34" s="72">
        <v>708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5.75" x14ac:dyDescent="0.2">
      <c r="A35" s="112" t="s">
        <v>25</v>
      </c>
      <c r="B35" s="113">
        <f>+G22</f>
        <v>14109</v>
      </c>
      <c r="C35" s="114">
        <f t="shared" si="1"/>
        <v>1.5936556488422869E-2</v>
      </c>
      <c r="D35" s="53"/>
      <c r="E35" s="69" t="s">
        <v>89</v>
      </c>
      <c r="F35" s="70" t="s">
        <v>122</v>
      </c>
      <c r="G35" s="71">
        <v>1959</v>
      </c>
      <c r="H35" s="71">
        <v>989</v>
      </c>
      <c r="I35" s="72">
        <v>970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x14ac:dyDescent="0.2">
      <c r="A36" s="112" t="s">
        <v>26</v>
      </c>
      <c r="B36" s="113">
        <f>+G23</f>
        <v>1808</v>
      </c>
      <c r="C36" s="114">
        <f t="shared" si="1"/>
        <v>2.0421925105300553E-3</v>
      </c>
      <c r="D36" s="53"/>
      <c r="E36" s="69" t="s">
        <v>89</v>
      </c>
      <c r="F36" s="70" t="s">
        <v>123</v>
      </c>
      <c r="G36" s="71">
        <v>5389</v>
      </c>
      <c r="H36" s="71">
        <v>2776</v>
      </c>
      <c r="I36" s="72">
        <v>2613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spans="1:51" ht="15.75" x14ac:dyDescent="0.2">
      <c r="A37" s="112" t="s">
        <v>27</v>
      </c>
      <c r="B37" s="113">
        <f>+G24</f>
        <v>6282</v>
      </c>
      <c r="C37" s="114">
        <f t="shared" si="1"/>
        <v>7.0957153490872824E-3</v>
      </c>
      <c r="D37" s="53"/>
      <c r="E37" s="69" t="s">
        <v>89</v>
      </c>
      <c r="F37" s="70" t="s">
        <v>124</v>
      </c>
      <c r="G37" s="71">
        <v>5119</v>
      </c>
      <c r="H37" s="71">
        <v>2639</v>
      </c>
      <c r="I37" s="72">
        <v>2480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x14ac:dyDescent="0.2">
      <c r="A38" s="112" t="s">
        <v>28</v>
      </c>
      <c r="B38" s="113">
        <f>+G25</f>
        <v>102149</v>
      </c>
      <c r="C38" s="114">
        <f t="shared" si="1"/>
        <v>0.11538048825118065</v>
      </c>
      <c r="D38" s="53"/>
      <c r="E38" s="69" t="s">
        <v>89</v>
      </c>
      <c r="F38" s="70" t="s">
        <v>125</v>
      </c>
      <c r="G38" s="71">
        <v>1483</v>
      </c>
      <c r="H38" s="71">
        <v>764</v>
      </c>
      <c r="I38" s="72">
        <v>719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15.75" x14ac:dyDescent="0.2">
      <c r="A39" s="112" t="s">
        <v>30</v>
      </c>
      <c r="B39" s="113">
        <f>+G35</f>
        <v>1959</v>
      </c>
      <c r="C39" s="114">
        <f t="shared" si="1"/>
        <v>2.2127517301595012E-3</v>
      </c>
      <c r="D39" s="53"/>
      <c r="E39" s="69" t="s">
        <v>89</v>
      </c>
      <c r="F39" s="70" t="s">
        <v>126</v>
      </c>
      <c r="G39" s="71">
        <v>7652</v>
      </c>
      <c r="H39" s="71">
        <v>3795</v>
      </c>
      <c r="I39" s="72">
        <v>3857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x14ac:dyDescent="0.2">
      <c r="A40" s="112" t="s">
        <v>31</v>
      </c>
      <c r="B40" s="113">
        <f>+G27</f>
        <v>16086</v>
      </c>
      <c r="C40" s="114">
        <f t="shared" si="1"/>
        <v>1.8169639781187207E-2</v>
      </c>
      <c r="D40" s="53"/>
      <c r="E40" s="69" t="s">
        <v>89</v>
      </c>
      <c r="F40" s="70" t="s">
        <v>127</v>
      </c>
      <c r="G40" s="71">
        <v>6048</v>
      </c>
      <c r="H40" s="71">
        <v>3056</v>
      </c>
      <c r="I40" s="72">
        <v>2992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15.75" x14ac:dyDescent="0.2">
      <c r="A41" s="112" t="s">
        <v>32</v>
      </c>
      <c r="B41" s="113">
        <f>+G28</f>
        <v>1386</v>
      </c>
      <c r="C41" s="114">
        <f t="shared" si="1"/>
        <v>1.5655303205722657E-3</v>
      </c>
      <c r="D41" s="53"/>
      <c r="E41" s="69" t="s">
        <v>89</v>
      </c>
      <c r="F41" s="70" t="s">
        <v>128</v>
      </c>
      <c r="G41" s="71">
        <v>67428</v>
      </c>
      <c r="H41" s="71">
        <v>33569</v>
      </c>
      <c r="I41" s="72">
        <v>33859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x14ac:dyDescent="0.2">
      <c r="A42" s="112" t="s">
        <v>33</v>
      </c>
      <c r="B42" s="113">
        <f>+G29</f>
        <v>7026</v>
      </c>
      <c r="C42" s="114">
        <f t="shared" si="1"/>
        <v>7.9360866034204457E-3</v>
      </c>
      <c r="D42" s="53"/>
      <c r="E42" s="69" t="s">
        <v>89</v>
      </c>
      <c r="F42" s="70" t="s">
        <v>129</v>
      </c>
      <c r="G42" s="71">
        <v>1142994</v>
      </c>
      <c r="H42" s="71">
        <v>564805</v>
      </c>
      <c r="I42" s="72">
        <v>578189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15.75" x14ac:dyDescent="0.2">
      <c r="A43" s="112" t="s">
        <v>34</v>
      </c>
      <c r="B43" s="113">
        <f>+G30</f>
        <v>3298</v>
      </c>
      <c r="C43" s="114">
        <f t="shared" si="1"/>
        <v>3.7251940817080321E-3</v>
      </c>
      <c r="D43" s="53"/>
      <c r="E43" s="69" t="s">
        <v>89</v>
      </c>
      <c r="F43" s="70" t="s">
        <v>130</v>
      </c>
      <c r="G43" s="71">
        <v>906</v>
      </c>
      <c r="H43" s="71">
        <v>457</v>
      </c>
      <c r="I43" s="72">
        <v>449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x14ac:dyDescent="0.2">
      <c r="A44" s="112" t="s">
        <v>36</v>
      </c>
      <c r="B44" s="113">
        <f>+G32</f>
        <v>5351</v>
      </c>
      <c r="C44" s="114">
        <f t="shared" si="1"/>
        <v>6.0441217499150029E-3</v>
      </c>
      <c r="D44" s="53"/>
      <c r="E44" s="69" t="s">
        <v>89</v>
      </c>
      <c r="F44" s="70" t="s">
        <v>131</v>
      </c>
      <c r="G44" s="71">
        <v>147624</v>
      </c>
      <c r="H44" s="71">
        <v>76004</v>
      </c>
      <c r="I44" s="72">
        <v>71620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15.75" x14ac:dyDescent="0.2">
      <c r="A45" s="112" t="s">
        <v>37</v>
      </c>
      <c r="B45" s="113">
        <f>+G33</f>
        <v>84666</v>
      </c>
      <c r="C45" s="114">
        <f t="shared" si="1"/>
        <v>9.5632893305607106E-2</v>
      </c>
      <c r="D45" s="53"/>
      <c r="E45" s="69" t="s">
        <v>89</v>
      </c>
      <c r="F45" s="70" t="s">
        <v>132</v>
      </c>
      <c r="G45" s="71">
        <v>2377</v>
      </c>
      <c r="H45" s="71">
        <v>1230</v>
      </c>
      <c r="I45" s="72">
        <v>1147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x14ac:dyDescent="0.2">
      <c r="A46" s="112" t="s">
        <v>38</v>
      </c>
      <c r="B46" s="113">
        <f>+G37</f>
        <v>5119</v>
      </c>
      <c r="C46" s="114">
        <f t="shared" si="1"/>
        <v>5.7820704985638008E-3</v>
      </c>
      <c r="D46" s="53"/>
      <c r="E46" s="69" t="s">
        <v>89</v>
      </c>
      <c r="F46" s="70" t="s">
        <v>133</v>
      </c>
      <c r="G46" s="71">
        <v>34709</v>
      </c>
      <c r="H46" s="71">
        <v>17035</v>
      </c>
      <c r="I46" s="72">
        <v>17674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15.75" x14ac:dyDescent="0.2">
      <c r="A47" s="112" t="s">
        <v>39</v>
      </c>
      <c r="B47" s="113">
        <f>+G38</f>
        <v>1483</v>
      </c>
      <c r="C47" s="114">
        <f t="shared" si="1"/>
        <v>1.6750948523872079E-3</v>
      </c>
      <c r="D47" s="53"/>
      <c r="E47" s="69" t="s">
        <v>89</v>
      </c>
      <c r="F47" s="70" t="s">
        <v>134</v>
      </c>
      <c r="G47" s="71">
        <v>86766</v>
      </c>
      <c r="H47" s="71">
        <v>44135</v>
      </c>
      <c r="I47" s="72">
        <v>42631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x14ac:dyDescent="0.2">
      <c r="A48" s="112" t="s">
        <v>40</v>
      </c>
      <c r="B48" s="113">
        <f>+G39</f>
        <v>7652</v>
      </c>
      <c r="C48" s="114">
        <f t="shared" si="1"/>
        <v>8.6431731695663615E-3</v>
      </c>
      <c r="D48" s="53"/>
      <c r="E48" s="69" t="s">
        <v>89</v>
      </c>
      <c r="F48" s="70" t="s">
        <v>135</v>
      </c>
      <c r="G48" s="71">
        <v>412199</v>
      </c>
      <c r="H48" s="71">
        <v>202958</v>
      </c>
      <c r="I48" s="72">
        <v>209241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spans="1:51" ht="15.75" x14ac:dyDescent="0.2">
      <c r="A49" s="112" t="s">
        <v>41</v>
      </c>
      <c r="B49" s="113">
        <f>+G40</f>
        <v>6048</v>
      </c>
      <c r="C49" s="114">
        <f t="shared" si="1"/>
        <v>6.8314050352244323E-3</v>
      </c>
      <c r="D49" s="53"/>
      <c r="E49" s="69" t="s">
        <v>89</v>
      </c>
      <c r="F49" s="70" t="s">
        <v>136</v>
      </c>
      <c r="G49" s="71">
        <v>132169</v>
      </c>
      <c r="H49" s="71">
        <v>62586</v>
      </c>
      <c r="I49" s="72">
        <v>69583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x14ac:dyDescent="0.2">
      <c r="A50" s="112" t="s">
        <v>42</v>
      </c>
      <c r="B50" s="113">
        <f>+G41</f>
        <v>67428</v>
      </c>
      <c r="C50" s="114">
        <f t="shared" si="1"/>
        <v>7.616203351771049E-2</v>
      </c>
      <c r="D50" s="53"/>
      <c r="E50" s="69" t="s">
        <v>89</v>
      </c>
      <c r="F50" s="70" t="s">
        <v>137</v>
      </c>
      <c r="G50" s="71">
        <v>306322</v>
      </c>
      <c r="H50" s="71">
        <v>152617</v>
      </c>
      <c r="I50" s="72">
        <v>153705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spans="1:51" ht="15.75" x14ac:dyDescent="0.2">
      <c r="A51" s="112" t="s">
        <v>44</v>
      </c>
      <c r="B51" s="113">
        <f>+G43</f>
        <v>906</v>
      </c>
      <c r="C51" s="114">
        <f t="shared" si="1"/>
        <v>1.0233553177766759E-3</v>
      </c>
      <c r="D51" s="53"/>
      <c r="E51" s="69" t="s">
        <v>89</v>
      </c>
      <c r="F51" s="70" t="s">
        <v>138</v>
      </c>
      <c r="G51" s="71">
        <v>46784</v>
      </c>
      <c r="H51" s="71">
        <v>23460</v>
      </c>
      <c r="I51" s="72">
        <v>23324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x14ac:dyDescent="0.2">
      <c r="A52" s="112" t="s">
        <v>45</v>
      </c>
      <c r="B52" s="113">
        <f>+G44</f>
        <v>147624</v>
      </c>
      <c r="C52" s="114">
        <f t="shared" si="1"/>
        <v>0.16674592210978367</v>
      </c>
      <c r="D52" s="53"/>
      <c r="E52" s="69" t="s">
        <v>89</v>
      </c>
      <c r="F52" s="70" t="s">
        <v>139</v>
      </c>
      <c r="G52" s="71">
        <v>1552</v>
      </c>
      <c r="H52" s="71">
        <v>820</v>
      </c>
      <c r="I52" s="72">
        <v>732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spans="1:51" ht="15.75" x14ac:dyDescent="0.2">
      <c r="A53" s="112" t="s">
        <v>46</v>
      </c>
      <c r="B53" s="113">
        <f>+G36</f>
        <v>5389</v>
      </c>
      <c r="C53" s="114">
        <f t="shared" si="1"/>
        <v>6.0870439376363205E-3</v>
      </c>
      <c r="D53" s="53"/>
      <c r="E53" s="73" t="s">
        <v>89</v>
      </c>
      <c r="F53" s="74" t="s">
        <v>140</v>
      </c>
      <c r="G53" s="75">
        <v>3573</v>
      </c>
      <c r="H53" s="75">
        <v>1787</v>
      </c>
      <c r="I53" s="76">
        <v>1786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x14ac:dyDescent="0.2">
      <c r="A54" s="112" t="s">
        <v>47</v>
      </c>
      <c r="B54" s="113">
        <f>+G45</f>
        <v>2377</v>
      </c>
      <c r="C54" s="114">
        <f t="shared" si="1"/>
        <v>2.6848957950939938E-3</v>
      </c>
      <c r="D54" s="53"/>
      <c r="E54" s="77" t="s">
        <v>141</v>
      </c>
      <c r="F54" s="78"/>
      <c r="G54" s="78"/>
      <c r="H54" s="78"/>
      <c r="I54" s="78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spans="1:51" x14ac:dyDescent="0.2">
      <c r="A55" s="112" t="s">
        <v>48</v>
      </c>
      <c r="B55" s="113">
        <f>+G46</f>
        <v>34709</v>
      </c>
      <c r="C55" s="114">
        <f t="shared" si="1"/>
        <v>3.9204900358400269E-2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x14ac:dyDescent="0.2">
      <c r="A56" s="112" t="s">
        <v>54</v>
      </c>
      <c r="B56" s="113">
        <f>+G52</f>
        <v>1552</v>
      </c>
      <c r="C56" s="114">
        <f t="shared" si="1"/>
        <v>1.7530325090390738E-3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spans="1:51" x14ac:dyDescent="0.2">
      <c r="A57" s="112" t="s">
        <v>55</v>
      </c>
      <c r="B57" s="113">
        <f>+G53</f>
        <v>3573</v>
      </c>
      <c r="C57" s="114">
        <f t="shared" si="1"/>
        <v>4.0358151770596724E-3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x14ac:dyDescent="0.2">
      <c r="A58" s="117" t="s">
        <v>57</v>
      </c>
      <c r="B58" s="118">
        <f>SUM(B19:B57)</f>
        <v>885323</v>
      </c>
      <c r="C58" s="119">
        <f>SUM(C19:C57)</f>
        <v>0.99999999999999989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spans="1:51" ht="13.5" thickBot="1" x14ac:dyDescent="0.25">
      <c r="A59" s="120" t="s">
        <v>56</v>
      </c>
      <c r="B59" s="121">
        <f>SUM(B58,B17)</f>
        <v>5784442</v>
      </c>
      <c r="C59" s="12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3.5" thickTop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spans="1:51" ht="15.75" customHeight="1" x14ac:dyDescent="0.2">
      <c r="A61" s="123" t="s">
        <v>86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s="2" customForma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spans="1:5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spans="1:5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spans="1:5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spans="1:5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spans="1:5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spans="1:5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spans="1:5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spans="1:5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spans="1:5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spans="1:5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spans="1:5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spans="1:5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spans="1:5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5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spans="1:5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spans="1:5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spans="1:5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spans="1:5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spans="1:5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spans="1:5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spans="1:5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spans="1:5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spans="1:5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spans="1:5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spans="1:5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spans="1:5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spans="1:5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spans="1:5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spans="1:5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spans="1:5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spans="1:5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spans="1:5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spans="1:5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spans="1:5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spans="1:5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spans="1:5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spans="1:5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spans="1:5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spans="1:5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spans="1:5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spans="1:5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spans="1:5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spans="1:5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spans="1:5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spans="1:5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spans="1:5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spans="1:5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spans="1:5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spans="1:5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spans="1:5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spans="1:5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spans="1:5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spans="1:5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spans="1:5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spans="1:5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spans="1:5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spans="1:5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spans="1:5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spans="1:5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spans="1:5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spans="1:5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spans="1:5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spans="1:5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spans="1:5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spans="1:5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spans="1:5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spans="1:5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spans="1:5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spans="1:5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spans="1:5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spans="1:5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spans="1:5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spans="1:5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spans="1:5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spans="1:5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spans="1:5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spans="1:5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spans="1:5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spans="1:5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spans="1:5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spans="1:5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spans="1:5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spans="1:5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spans="1:5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spans="1:5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spans="1:5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spans="1:5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spans="1:5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spans="1:5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spans="1:5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spans="1:5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spans="1:5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spans="1:5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spans="1:5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spans="1:5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spans="1:5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spans="1:5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spans="1:5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spans="1:5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spans="1:5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spans="1:5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spans="1:5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spans="1:5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spans="1:5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spans="1:5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spans="1:5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spans="1:5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spans="1:5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spans="1:5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spans="1:5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spans="1:5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spans="1:5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spans="1:5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spans="1:5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spans="1:5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spans="1:5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spans="1:5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spans="1:5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spans="1:5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spans="1:5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spans="1:5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spans="1:5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spans="1:5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spans="1:5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spans="1:5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spans="1:5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spans="1:5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spans="1:5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spans="1:5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spans="1:5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spans="1:5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spans="1:5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spans="1:5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spans="1:5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spans="1:5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spans="1:5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spans="1:5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spans="1:5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spans="1:5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spans="1:5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spans="1:5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spans="1:5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spans="1:5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spans="1:5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spans="1:5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spans="1:5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spans="1:5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spans="1:5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spans="1:5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spans="1:5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spans="1:5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spans="1:5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spans="1:5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spans="1:5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spans="1:5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spans="1:5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spans="1:5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spans="1:5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spans="1:5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spans="1:5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spans="1:5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spans="1:5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spans="1:5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spans="1:5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spans="1:5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spans="1:5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spans="1:5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spans="1:5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spans="1:5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spans="1:5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spans="1:5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spans="1:5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spans="1:5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spans="1:5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spans="1:5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spans="1:5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spans="1:5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spans="1:5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spans="1:5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spans="1:5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spans="1:5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spans="1:5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spans="1:5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spans="1:5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spans="1:5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spans="1:5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spans="1:5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spans="1:5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spans="1:5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spans="1:5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spans="1:5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spans="1:5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spans="1:5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spans="1:5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spans="1:5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spans="1:5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spans="1:5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spans="1:5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spans="1:5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spans="1:5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spans="1:5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spans="1:5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spans="1:5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spans="1:5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spans="1:5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spans="1:5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spans="1:5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spans="1:5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spans="1:5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spans="1:5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spans="1:5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spans="1:5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spans="1:5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spans="1:5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spans="1:5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spans="1:5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spans="1:5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spans="1:5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spans="1:5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spans="1:5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spans="1:5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spans="1:5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spans="1:5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spans="1:5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spans="1:5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spans="1:5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spans="1:5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spans="1:5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spans="1:5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spans="1:5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spans="1:5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spans="1:5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spans="1:5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spans="1:5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spans="1:5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spans="1:5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spans="1:5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spans="1:5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spans="1:5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spans="1:5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spans="1:5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spans="1:5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spans="1:5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spans="1:5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spans="1:5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spans="1:5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spans="1:5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spans="1:5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spans="1:5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spans="1:5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spans="1:5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spans="1:5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spans="1:5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spans="1:5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spans="1:5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spans="1:5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spans="1:5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spans="1:5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spans="1:5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spans="1:5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spans="1:5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spans="1:5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spans="1:5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spans="1:5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spans="1:5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spans="1:5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spans="1:5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spans="1:5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spans="1:5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spans="1:5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spans="1:5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spans="1:5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spans="1:5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spans="1:5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spans="1:5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spans="1:5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spans="1:5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spans="1:5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spans="1:5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spans="1:5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spans="1:5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spans="1:5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spans="1:5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spans="1:5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spans="1:5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spans="1:5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spans="1:5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spans="1:5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spans="1:5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spans="1:5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spans="1:5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spans="1:5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spans="1:5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spans="1:5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spans="1:5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spans="1:5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spans="1:5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spans="1:5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spans="1:5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spans="1:5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spans="1:5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spans="1:5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spans="1:5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spans="1:5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spans="1:5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spans="1:5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spans="1:5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spans="1:5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spans="1:5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spans="1:5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spans="1:5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spans="1:5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spans="1:5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spans="1:5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spans="1:5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spans="1:5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spans="1:5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spans="1:5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spans="1:5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spans="1:5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spans="1:5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spans="1:5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spans="1:5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spans="1:5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spans="1:5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spans="1:5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spans="1:5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spans="1:5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spans="1:5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spans="1:5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spans="1:5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spans="1:5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spans="1:5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spans="1:5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spans="1:5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spans="1:5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spans="1:5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spans="1:5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spans="1:5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spans="1:5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spans="1:5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spans="1:5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spans="1:5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spans="1:5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spans="1:5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spans="1:5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spans="1:5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spans="1:5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spans="1:5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spans="1:5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spans="1:5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spans="1:5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spans="1:5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spans="1:5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spans="1:5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spans="1:5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spans="1:5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spans="1:5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spans="1:5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spans="1:5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spans="1:5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spans="1:5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spans="1:5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spans="1:5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spans="1:5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spans="1:5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spans="1:5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spans="1:5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spans="1:5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spans="1:5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spans="1:5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spans="1:5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spans="1:5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spans="1:5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spans="1:5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spans="1:5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spans="1:5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spans="1:5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spans="1:5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spans="1:5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spans="1:5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spans="1:5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spans="1:5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spans="1:5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spans="1:5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spans="1:5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spans="1:5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spans="1:5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spans="1:5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spans="1:5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spans="1:5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spans="1:5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spans="1:5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spans="1:5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spans="1:5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spans="1:5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spans="1:5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spans="1:5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spans="1:5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spans="1:5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spans="1:5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spans="1:5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spans="1:5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spans="1:5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spans="1:5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spans="1:5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spans="1:5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spans="1:5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spans="1:5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spans="1:5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spans="1:5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spans="1:5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spans="1:5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spans="1:5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spans="1:5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spans="1:5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spans="1:5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spans="1:5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spans="1:5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spans="1:5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spans="1:5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spans="1:5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spans="1:5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spans="1:5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spans="1:5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spans="1:5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spans="1:5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spans="1:5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spans="1:5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spans="1:5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spans="1:5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spans="1:5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spans="1:5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spans="1:5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spans="1:5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spans="1:5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spans="1:5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spans="1:5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spans="1:5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spans="1:5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spans="1:5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spans="1:5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spans="1:5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spans="1:5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spans="1:5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spans="1:5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spans="1:5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spans="1:5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spans="1:5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spans="1:5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spans="1:5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spans="1:5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spans="1:5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spans="1:5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spans="1:5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spans="1:5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spans="1:5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spans="1:5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spans="1:5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spans="1:5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spans="1:5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spans="1:5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spans="1:5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spans="1:5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spans="1:5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spans="1:5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spans="1:5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spans="1:5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spans="1:5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spans="1:5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spans="1:5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spans="1:5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spans="1:5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spans="1:5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spans="1:5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spans="1:5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spans="1:5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spans="1:5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spans="1:5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spans="1:5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spans="1:5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spans="1:5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spans="1:5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spans="1:5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spans="1:5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spans="1:5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spans="1:5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spans="1:5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spans="1:5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spans="1:5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spans="1:5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spans="1:5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spans="1:5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spans="1:5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spans="1:5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spans="1:5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spans="1:5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spans="1:5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spans="1:5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spans="1:5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spans="1:5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spans="1:5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spans="1:5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spans="1:5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spans="1:5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spans="1:5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spans="1:5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spans="1:5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spans="1:5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spans="1:5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spans="1:5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spans="1:5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spans="1:5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spans="1:5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spans="1:5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spans="1:5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spans="1:5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spans="1:5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spans="1:5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spans="1:5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spans="1:5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spans="1:5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spans="1:5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spans="1:5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spans="1:5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spans="1:5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spans="1:5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spans="1:5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spans="1:5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spans="1:5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spans="1:5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spans="1:5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spans="1:5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spans="1:5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spans="1:5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spans="1:5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spans="1:5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spans="1:5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spans="1:5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spans="1:5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spans="1:5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spans="1:5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spans="1:5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spans="1:5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spans="1:5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spans="1:5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spans="1:5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spans="1:5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spans="1:5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spans="1:5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spans="1:5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spans="1:5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spans="1:5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spans="1:5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spans="1:5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spans="1:5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spans="1:5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spans="1:5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spans="1:5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spans="1:5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spans="1:5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spans="1:5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spans="1:5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spans="1:5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spans="1:5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spans="1:5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spans="1:5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spans="1:5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spans="1:5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spans="1:5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spans="1:5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spans="1:5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spans="1:5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spans="1:5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spans="1:5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spans="1:5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spans="1:5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spans="1:5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spans="1:5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spans="1:5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spans="1:5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spans="1:5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spans="1:5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spans="1:5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spans="1:5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spans="1:5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spans="1:5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spans="1:5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spans="1:5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spans="1:5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spans="1:5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spans="1:5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spans="1:5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spans="1:5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spans="1:5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spans="1:5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spans="1:5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spans="1:5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spans="1:5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spans="1:5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spans="1:5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spans="1:5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spans="1:5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spans="1:5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spans="1:5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spans="1:5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spans="1:5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spans="1:5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spans="1:5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spans="1:5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spans="1:5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spans="1:5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spans="1:5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spans="1:5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spans="1:5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spans="1:5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spans="1:5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spans="1:5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spans="1:5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spans="1:5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spans="1:5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spans="1:5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spans="1:5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spans="1:5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spans="1:5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spans="1:5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spans="1:5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zoomScaleNormal="100" workbookViewId="0">
      <selection activeCell="F68" sqref="F68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0" t="s">
        <v>148</v>
      </c>
      <c r="B1" s="130"/>
      <c r="C1" s="130"/>
      <c r="D1" s="130"/>
      <c r="E1" s="130"/>
      <c r="F1" s="130"/>
    </row>
    <row r="2" spans="1:11" ht="21" customHeight="1" x14ac:dyDescent="0.2">
      <c r="A2" s="131" t="s">
        <v>83</v>
      </c>
      <c r="B2" s="131"/>
      <c r="C2" s="131"/>
      <c r="D2" s="131"/>
      <c r="E2" s="131"/>
      <c r="F2" s="131"/>
    </row>
    <row r="3" spans="1:11" ht="37.5" customHeight="1" x14ac:dyDescent="0.2">
      <c r="A3" s="132" t="s">
        <v>150</v>
      </c>
      <c r="B3" s="132"/>
      <c r="C3" s="132"/>
      <c r="D3" s="132"/>
      <c r="E3" s="132"/>
      <c r="F3" s="132"/>
    </row>
    <row r="4" spans="1:11" ht="26.25" customHeight="1" x14ac:dyDescent="0.2">
      <c r="A4" s="46" t="s">
        <v>76</v>
      </c>
      <c r="B4" s="133" t="s">
        <v>147</v>
      </c>
      <c r="C4" s="133"/>
      <c r="D4" s="133" t="s">
        <v>75</v>
      </c>
      <c r="E4" s="133"/>
      <c r="F4" s="51" t="s">
        <v>65</v>
      </c>
    </row>
    <row r="5" spans="1:11" x14ac:dyDescent="0.2">
      <c r="A5" s="47" t="s">
        <v>67</v>
      </c>
      <c r="B5" s="137">
        <f>+'Part JUNIO 2022'!J13</f>
        <v>42265439.797734395</v>
      </c>
      <c r="C5" s="137"/>
      <c r="D5" s="135">
        <f>+'Part JUNIO 2022'!J18</f>
        <v>14540489.949999999</v>
      </c>
      <c r="E5" s="135"/>
      <c r="F5" s="49">
        <f>SUM(B5:E5)</f>
        <v>56805929.747734398</v>
      </c>
    </row>
    <row r="6" spans="1:11" x14ac:dyDescent="0.2">
      <c r="A6" s="48" t="s">
        <v>70</v>
      </c>
      <c r="B6" s="134">
        <f>3000000/12</f>
        <v>250000</v>
      </c>
      <c r="C6" s="134"/>
      <c r="D6" s="136">
        <f>1000000/12</f>
        <v>83333.333333333328</v>
      </c>
      <c r="E6" s="134"/>
    </row>
    <row r="7" spans="1:11" x14ac:dyDescent="0.2">
      <c r="A7" s="50" t="s">
        <v>77</v>
      </c>
      <c r="B7" s="134">
        <f>+B6*51</f>
        <v>12750000</v>
      </c>
      <c r="C7" s="134"/>
      <c r="D7" s="134">
        <f>+D6*51</f>
        <v>4250000</v>
      </c>
      <c r="E7" s="134"/>
    </row>
    <row r="8" spans="1:11" x14ac:dyDescent="0.2">
      <c r="A8" s="50" t="s">
        <v>78</v>
      </c>
      <c r="B8" s="134">
        <f>+B5-B7</f>
        <v>29515439.797734395</v>
      </c>
      <c r="C8" s="134"/>
      <c r="D8" s="134">
        <f>+D5-D7</f>
        <v>10290489.949999999</v>
      </c>
      <c r="E8" s="134"/>
    </row>
    <row r="9" spans="1:11" x14ac:dyDescent="0.2">
      <c r="A9" s="48" t="s">
        <v>71</v>
      </c>
      <c r="B9" s="134">
        <f>+B8*0.6</f>
        <v>17709263.878640637</v>
      </c>
      <c r="C9" s="134"/>
      <c r="D9" s="134">
        <f>+D8*0.6</f>
        <v>6174293.9699999997</v>
      </c>
      <c r="E9" s="134"/>
    </row>
    <row r="10" spans="1:11" x14ac:dyDescent="0.2">
      <c r="A10" s="48" t="s">
        <v>72</v>
      </c>
      <c r="B10" s="134">
        <f>+B8*0.4</f>
        <v>11806175.919093758</v>
      </c>
      <c r="C10" s="134"/>
      <c r="D10" s="134">
        <f>+D8*0.4</f>
        <v>4116195.98</v>
      </c>
      <c r="E10" s="134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2372976.4887988935</v>
      </c>
      <c r="D15" s="25">
        <f t="shared" ref="D15:D26" si="1">+D$6</f>
        <v>83333.333333333328</v>
      </c>
      <c r="E15" s="57">
        <f>+D$9*Poblacion!C5</f>
        <v>827332.77487688698</v>
      </c>
      <c r="F15" s="42">
        <f>SUM(B15:E15)</f>
        <v>3533642.597009114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442222.00259296817</v>
      </c>
      <c r="D16" s="26">
        <f t="shared" si="1"/>
        <v>83333.333333333328</v>
      </c>
      <c r="E16" s="58">
        <f>+D$9*Poblacion!C6</f>
        <v>154179.68034821976</v>
      </c>
      <c r="F16" s="44">
        <f t="shared" ref="F16:F26" si="2">SUM(B16:E16)</f>
        <v>929735.01627452136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1435810.8384212456</v>
      </c>
      <c r="D17" s="26">
        <f t="shared" si="1"/>
        <v>83333.333333333328</v>
      </c>
      <c r="E17" s="58">
        <f>+D$9*Poblacion!C7</f>
        <v>500592.13429064484</v>
      </c>
      <c r="F17" s="44">
        <f t="shared" si="2"/>
        <v>2269736.3060452235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1739481.7310688507</v>
      </c>
      <c r="D18" s="26">
        <f t="shared" si="1"/>
        <v>83333.333333333328</v>
      </c>
      <c r="E18" s="58">
        <f>+D$9*Poblacion!C8</f>
        <v>606466.28999736684</v>
      </c>
      <c r="F18" s="44">
        <f t="shared" si="2"/>
        <v>2679281.3543995507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2324823.9323642836</v>
      </c>
      <c r="D19" s="26">
        <f t="shared" si="1"/>
        <v>83333.333333333328</v>
      </c>
      <c r="E19" s="58">
        <f>+D$9*Poblacion!C9</f>
        <v>810544.49723464774</v>
      </c>
      <c r="F19" s="44">
        <f t="shared" si="2"/>
        <v>3468701.7629322647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1704454.4604546793</v>
      </c>
      <c r="D20" s="26">
        <f t="shared" si="1"/>
        <v>83333.333333333328</v>
      </c>
      <c r="E20" s="58">
        <f>+D$9*Poblacion!C10</f>
        <v>594254.11295710714</v>
      </c>
      <c r="F20" s="44">
        <f t="shared" si="2"/>
        <v>2632041.90674512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4131678.0338879246</v>
      </c>
      <c r="D21" s="26">
        <f t="shared" si="1"/>
        <v>83333.333333333328</v>
      </c>
      <c r="E21" s="58">
        <f>+D$9*Poblacion!C11</f>
        <v>1440500.0086640434</v>
      </c>
      <c r="F21" s="44">
        <f t="shared" si="2"/>
        <v>5905511.3758853013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313640.4708059007</v>
      </c>
      <c r="D22" s="26">
        <f t="shared" si="1"/>
        <v>83333.333333333328</v>
      </c>
      <c r="E22" s="58">
        <f>+D$9*Poblacion!C12</f>
        <v>109350.02611714881</v>
      </c>
      <c r="F22" s="44">
        <f t="shared" si="2"/>
        <v>756323.83025638282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1490010.9308452788</v>
      </c>
      <c r="D23" s="26">
        <f t="shared" si="1"/>
        <v>83333.333333333328</v>
      </c>
      <c r="E23" s="58">
        <f>+D$9*Poblacion!C13</f>
        <v>519488.87139504671</v>
      </c>
      <c r="F23" s="44">
        <f t="shared" si="2"/>
        <v>2342833.1355736586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477762.57273523143</v>
      </c>
      <c r="D24" s="26">
        <f t="shared" si="1"/>
        <v>83333.333333333328</v>
      </c>
      <c r="E24" s="58">
        <f>+D$9*Poblacion!C14</f>
        <v>166570.81808401266</v>
      </c>
      <c r="F24" s="44">
        <f t="shared" si="2"/>
        <v>977666.72415257734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1107288.2960860834</v>
      </c>
      <c r="D25" s="26">
        <f t="shared" si="1"/>
        <v>83333.333333333328</v>
      </c>
      <c r="E25" s="58">
        <f>+D$9*Poblacion!C15</f>
        <v>386053.50828962104</v>
      </c>
      <c r="F25" s="44">
        <f t="shared" si="2"/>
        <v>1826675.1377090376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169114.12057929669</v>
      </c>
      <c r="D26" s="26">
        <f t="shared" si="1"/>
        <v>83333.333333333328</v>
      </c>
      <c r="E26" s="59">
        <f>+D$9*Poblacion!C16</f>
        <v>58961.247745253786</v>
      </c>
      <c r="F26" s="31">
        <f t="shared" si="2"/>
        <v>561408.70165788382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17709263.878640637</v>
      </c>
      <c r="D27" s="29">
        <f t="shared" si="3"/>
        <v>1000000.0000000001</v>
      </c>
      <c r="E27" s="60">
        <f t="shared" si="3"/>
        <v>6174293.9700000007</v>
      </c>
      <c r="F27" s="36">
        <f t="shared" si="3"/>
        <v>27883557.848640636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39659.612574602528</v>
      </c>
      <c r="D30" s="25">
        <f t="shared" ref="D30:D68" si="5">+D$6</f>
        <v>83333.333333333328</v>
      </c>
      <c r="E30" s="61">
        <f>+D$10*Poblacion!C19</f>
        <v>13827.232371145898</v>
      </c>
      <c r="F30" s="30">
        <f t="shared" ref="F30:F68" si="6">SUM(B30:E30)</f>
        <v>386820.17827908177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45100.474017251428</v>
      </c>
      <c r="D31" s="26">
        <f t="shared" si="5"/>
        <v>83333.333333333328</v>
      </c>
      <c r="E31" s="59">
        <f>+D$10*Poblacion!C20</f>
        <v>15724.176153065038</v>
      </c>
      <c r="F31" s="31">
        <f t="shared" si="6"/>
        <v>394157.98350364977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18762.970710311285</v>
      </c>
      <c r="D32" s="26">
        <f t="shared" si="5"/>
        <v>83333.333333333328</v>
      </c>
      <c r="E32" s="59">
        <f>+D$10*Poblacion!C21</f>
        <v>6541.6664244123331</v>
      </c>
      <c r="F32" s="31">
        <f t="shared" si="6"/>
        <v>358637.97046805691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470594.50845499279</v>
      </c>
      <c r="D33" s="26">
        <f t="shared" si="5"/>
        <v>83333.333333333328</v>
      </c>
      <c r="E33" s="59">
        <f>+D$10*Poblacion!C22</f>
        <v>164071.68901996218</v>
      </c>
      <c r="F33" s="31">
        <f t="shared" si="6"/>
        <v>967999.53080828837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240438.06816411688</v>
      </c>
      <c r="D34" s="26">
        <f t="shared" si="5"/>
        <v>83333.333333333328</v>
      </c>
      <c r="E34" s="59">
        <f>+D$10*Poblacion!C23</f>
        <v>83828.177421573826</v>
      </c>
      <c r="F34" s="31">
        <f t="shared" si="6"/>
        <v>657599.57891902397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199924.98712792239</v>
      </c>
      <c r="D35" s="26">
        <f t="shared" si="5"/>
        <v>83333.333333333328</v>
      </c>
      <c r="E35" s="59">
        <f>+D$10*Poblacion!C24</f>
        <v>69703.385241499433</v>
      </c>
      <c r="F35" s="31">
        <f t="shared" si="6"/>
        <v>602961.70570275513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48821.063092003984</v>
      </c>
      <c r="D36" s="26">
        <f t="shared" si="5"/>
        <v>83333.333333333328</v>
      </c>
      <c r="E36" s="59">
        <f>+D$10*Poblacion!C25</f>
        <v>17021.350945112688</v>
      </c>
      <c r="F36" s="31">
        <f t="shared" si="6"/>
        <v>399175.74737045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1393260.59265949</v>
      </c>
      <c r="D37" s="26">
        <f t="shared" si="5"/>
        <v>83333.333333333328</v>
      </c>
      <c r="E37" s="59">
        <f>+D$10*Poblacion!C26</f>
        <v>485757.08933173545</v>
      </c>
      <c r="F37" s="31">
        <f t="shared" si="6"/>
        <v>2212351.0153245586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97882.16418883072</v>
      </c>
      <c r="D38" s="26">
        <f t="shared" si="5"/>
        <v>83333.333333333328</v>
      </c>
      <c r="E38" s="59">
        <f>+D$10*Poblacion!C27</f>
        <v>34126.390586486508</v>
      </c>
      <c r="F38" s="31">
        <f t="shared" si="6"/>
        <v>465341.88810865051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132420.96599388134</v>
      </c>
      <c r="D39" s="26">
        <f t="shared" si="5"/>
        <v>83333.333333333328</v>
      </c>
      <c r="E39" s="59">
        <f>+D$10*Poblacion!C28</f>
        <v>46168.264104061454</v>
      </c>
      <c r="F39" s="31">
        <f t="shared" si="6"/>
        <v>511922.56343127612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916771.81764162739</v>
      </c>
      <c r="D40" s="26">
        <f t="shared" si="5"/>
        <v>83333.333333333328</v>
      </c>
      <c r="E40" s="59">
        <f>+D$10*Poblacion!C29</f>
        <v>319630.37788136082</v>
      </c>
      <c r="F40" s="31">
        <f t="shared" si="6"/>
        <v>1569735.5288563217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481249.52878018026</v>
      </c>
      <c r="D41" s="26">
        <f t="shared" si="5"/>
        <v>83333.333333333328</v>
      </c>
      <c r="E41" s="59">
        <f>+D$10*Poblacion!C30</f>
        <v>167786.53725955385</v>
      </c>
      <c r="F41" s="31">
        <f t="shared" si="6"/>
        <v>982369.39937306754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18136.204808829672</v>
      </c>
      <c r="D42" s="26">
        <f t="shared" si="5"/>
        <v>83333.333333333328</v>
      </c>
      <c r="E42" s="59">
        <f>+D$10*Poblacion!C31</f>
        <v>6323.1459397304716</v>
      </c>
      <c r="F42" s="31">
        <f t="shared" si="6"/>
        <v>357792.68408189347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43420.207983492211</v>
      </c>
      <c r="D43" s="26">
        <f t="shared" si="5"/>
        <v>83333.333333333328</v>
      </c>
      <c r="E43" s="59">
        <f>+D$10*Poblacion!C32</f>
        <v>15138.35527923707</v>
      </c>
      <c r="F43" s="31">
        <f t="shared" si="6"/>
        <v>391891.89659606264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545459.69507026474</v>
      </c>
      <c r="D44" s="26">
        <f t="shared" si="5"/>
        <v>83333.333333333328</v>
      </c>
      <c r="E44" s="59">
        <f>+D$10*Poblacion!C33</f>
        <v>190173.26350940843</v>
      </c>
      <c r="F44" s="31">
        <f t="shared" si="6"/>
        <v>1068966.2919130065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73424.958586335415</v>
      </c>
      <c r="D45" s="26">
        <f t="shared" si="5"/>
        <v>83333.333333333328</v>
      </c>
      <c r="E45" s="59">
        <f>+D$10*Poblacion!C34</f>
        <v>25599.442311879393</v>
      </c>
      <c r="F45" s="31">
        <f t="shared" si="6"/>
        <v>432357.73423154815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188149.78944689545</v>
      </c>
      <c r="D46" s="26">
        <f t="shared" si="5"/>
        <v>83333.333333333328</v>
      </c>
      <c r="E46" s="59">
        <f>+D$10*Poblacion!C35</f>
        <v>65597.989752689129</v>
      </c>
      <c r="F46" s="31">
        <f t="shared" si="6"/>
        <v>587081.11253291788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24110.484039973562</v>
      </c>
      <c r="D47" s="26">
        <f t="shared" si="5"/>
        <v>83333.333333333328</v>
      </c>
      <c r="E47" s="59">
        <f>+D$10*Poblacion!C36</f>
        <v>8406.0646022299206</v>
      </c>
      <c r="F47" s="31">
        <f t="shared" si="6"/>
        <v>365849.88197553682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83773.263683138226</v>
      </c>
      <c r="D48" s="26">
        <f t="shared" si="5"/>
        <v>83333.333333333328</v>
      </c>
      <c r="E48" s="59">
        <f>+D$10*Poblacion!C37</f>
        <v>29207.354995137368</v>
      </c>
      <c r="F48" s="31">
        <f t="shared" si="6"/>
        <v>446313.95201160893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1362202.3419243693</v>
      </c>
      <c r="D49" s="26">
        <f t="shared" si="5"/>
        <v>83333.333333333328</v>
      </c>
      <c r="E49" s="59">
        <f>+D$10*Poblacion!C38</f>
        <v>474928.70190994703</v>
      </c>
      <c r="F49" s="31">
        <f t="shared" si="6"/>
        <v>2170464.3771676496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26124.136191542151</v>
      </c>
      <c r="D50" s="26">
        <f t="shared" si="5"/>
        <v>83333.333333333328</v>
      </c>
      <c r="E50" s="59">
        <f>+D$10*Poblacion!C39</f>
        <v>9108.1197764205845</v>
      </c>
      <c r="F50" s="31">
        <f t="shared" si="6"/>
        <v>368565.58930129604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214513.96364326039</v>
      </c>
      <c r="D51" s="26">
        <f t="shared" si="5"/>
        <v>83333.333333333328</v>
      </c>
      <c r="E51" s="59">
        <f>+D$10*Poblacion!C40</f>
        <v>74789.798225370861</v>
      </c>
      <c r="F51" s="31">
        <f t="shared" si="6"/>
        <v>622637.09520196461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18482.926371351416</v>
      </c>
      <c r="D52" s="26">
        <f t="shared" si="5"/>
        <v>83333.333333333328</v>
      </c>
      <c r="E52" s="59">
        <f>+D$10*Poblacion!C41</f>
        <v>6444.0296121076708</v>
      </c>
      <c r="F52" s="31">
        <f t="shared" si="6"/>
        <v>358260.28931679239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93694.834549145045</v>
      </c>
      <c r="D53" s="26">
        <f t="shared" si="5"/>
        <v>83333.333333333328</v>
      </c>
      <c r="E53" s="59">
        <f>+D$10*Poblacion!C42</f>
        <v>32666.487773931094</v>
      </c>
      <c r="F53" s="31">
        <f t="shared" si="6"/>
        <v>459694.65565640951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43980.29666141195</v>
      </c>
      <c r="D54" s="26">
        <f t="shared" si="5"/>
        <v>83333.333333333328</v>
      </c>
      <c r="E54" s="59">
        <f>+D$10*Poblacion!C43</f>
        <v>15333.628903846393</v>
      </c>
      <c r="F54" s="31">
        <f t="shared" si="6"/>
        <v>392647.25889859162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71357.964655917327</v>
      </c>
      <c r="D55" s="26">
        <f t="shared" si="5"/>
        <v>83333.333333333328</v>
      </c>
      <c r="E55" s="59">
        <f>+D$10*Poblacion!C44</f>
        <v>24878.7896496307</v>
      </c>
      <c r="F55" s="31">
        <f t="shared" si="6"/>
        <v>429570.08763888135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1129058.7620179213</v>
      </c>
      <c r="D56" s="26">
        <f t="shared" si="5"/>
        <v>83333.333333333328</v>
      </c>
      <c r="E56" s="59">
        <f>+D$10*Poblacion!C45</f>
        <v>393643.7309803089</v>
      </c>
      <c r="F56" s="31">
        <f t="shared" si="6"/>
        <v>1856035.8263315635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68264.141482646388</v>
      </c>
      <c r="D57" s="26">
        <f t="shared" si="5"/>
        <v>83333.333333333328</v>
      </c>
      <c r="E57" s="59">
        <f>+D$10*Poblacion!C46</f>
        <v>23800.135342264912</v>
      </c>
      <c r="F57" s="31">
        <f t="shared" si="6"/>
        <v>425397.61015824461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19776.464508451769</v>
      </c>
      <c r="D58" s="26">
        <f t="shared" si="5"/>
        <v>83333.333333333328</v>
      </c>
      <c r="E58" s="59">
        <f>+D$10*Poblacion!C47</f>
        <v>6895.018697514919</v>
      </c>
      <c r="F58" s="31">
        <f t="shared" si="6"/>
        <v>360004.81653929997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102042.82293909165</v>
      </c>
      <c r="D59" s="26">
        <f t="shared" si="5"/>
        <v>83333.333333333328</v>
      </c>
      <c r="E59" s="59">
        <f>+D$10*Poblacion!C48</f>
        <v>35576.994655012917</v>
      </c>
      <c r="F59" s="31">
        <f t="shared" si="6"/>
        <v>470953.15092743788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80652.769620442545</v>
      </c>
      <c r="D60" s="26">
        <f t="shared" si="5"/>
        <v>83333.333333333328</v>
      </c>
      <c r="E60" s="59">
        <f>+D$10*Poblacion!C49</f>
        <v>28119.401943742567</v>
      </c>
      <c r="F60" s="31">
        <f t="shared" si="6"/>
        <v>442105.50489751843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899182.3660660052</v>
      </c>
      <c r="D61" s="26">
        <f t="shared" si="5"/>
        <v>83333.333333333328</v>
      </c>
      <c r="E61" s="59">
        <f>+D$10*Poblacion!C50</f>
        <v>313497.8561942252</v>
      </c>
      <c r="F61" s="31">
        <f t="shared" si="6"/>
        <v>1546013.5555935635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12081.912909411532</v>
      </c>
      <c r="D62" s="26">
        <f t="shared" si="5"/>
        <v>83333.333333333328</v>
      </c>
      <c r="E62" s="59">
        <f>+D$10*Poblacion!C51</f>
        <v>4212.3310451439756</v>
      </c>
      <c r="F62" s="31">
        <f t="shared" si="6"/>
        <v>349627.57728788885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1968631.6902196114</v>
      </c>
      <c r="D63" s="26">
        <f t="shared" si="5"/>
        <v>83333.333333333328</v>
      </c>
      <c r="E63" s="59">
        <f>+D$10*Poblacion!C52</f>
        <v>686358.89426968468</v>
      </c>
      <c r="F63" s="31">
        <f t="shared" si="6"/>
        <v>2988323.9178226297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71864.711554987574</v>
      </c>
      <c r="D64" s="26">
        <f t="shared" si="5"/>
        <v>83333.333333333328</v>
      </c>
      <c r="E64" s="59">
        <f>+D$10*Poblacion!C53</f>
        <v>25055.465786181994</v>
      </c>
      <c r="F64" s="31">
        <f t="shared" si="6"/>
        <v>430253.51067450288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31698.352081314799</v>
      </c>
      <c r="D65" s="26">
        <f t="shared" si="5"/>
        <v>83333.333333333328</v>
      </c>
      <c r="E65" s="59">
        <f>+D$10*Poblacion!C54</f>
        <v>11051.557278484801</v>
      </c>
      <c r="F65" s="31">
        <f t="shared" si="6"/>
        <v>376083.2426931329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462859.95052181551</v>
      </c>
      <c r="D66" s="26">
        <f t="shared" si="5"/>
        <v>83333.333333333328</v>
      </c>
      <c r="E66" s="59">
        <f>+D$10*Poblacion!C55</f>
        <v>161375.05325154774</v>
      </c>
      <c r="F66" s="31">
        <f t="shared" si="6"/>
        <v>957568.33710669668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20696.610193605622</v>
      </c>
      <c r="D67" s="26">
        <f t="shared" si="5"/>
        <v>83333.333333333328</v>
      </c>
      <c r="E67" s="59">
        <f>+D$10*Poblacion!C56</f>
        <v>7215.8253665159491</v>
      </c>
      <c r="F67" s="31">
        <f t="shared" si="6"/>
        <v>361245.76889345492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47647.543957315014</v>
      </c>
      <c r="D68" s="26">
        <f t="shared" si="5"/>
        <v>83333.333333333328</v>
      </c>
      <c r="E68" s="59">
        <f>+D$10*Poblacion!C57</f>
        <v>16612.20620783601</v>
      </c>
      <c r="F68" s="31">
        <f t="shared" si="6"/>
        <v>397593.08349848434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11806175.91909376</v>
      </c>
      <c r="D69" s="27">
        <f t="shared" si="7"/>
        <v>3250000.0000000014</v>
      </c>
      <c r="E69" s="59">
        <f t="shared" si="7"/>
        <v>4116195.9800000004</v>
      </c>
      <c r="F69" s="31">
        <f t="shared" si="7"/>
        <v>28922371.899093766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29515439.797734395</v>
      </c>
      <c r="D70" s="28">
        <f>SUM(D69,D27)</f>
        <v>4250000.0000000019</v>
      </c>
      <c r="E70" s="62">
        <f>+E69+E27</f>
        <v>10290489.950000001</v>
      </c>
      <c r="F70" s="32">
        <f>+F69+F27</f>
        <v>56805929.747734398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  <mergeCell ref="A1:F1"/>
    <mergeCell ref="A2:F2"/>
    <mergeCell ref="A3:F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JUNIO 2022</vt:lpstr>
      <vt:lpstr>Poblacion</vt:lpstr>
      <vt:lpstr>DISTRIBUCIÓN</vt:lpstr>
      <vt:lpstr>DISTRIBUCIÓN!Área_de_impresión</vt:lpstr>
      <vt:lpstr>'Part JUNIO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2017-12-05T20:56:49Z</cp:lastPrinted>
  <dcterms:created xsi:type="dcterms:W3CDTF">2016-01-06T17:10:31Z</dcterms:created>
  <dcterms:modified xsi:type="dcterms:W3CDTF">2022-07-01T14:31:30Z</dcterms:modified>
</cp:coreProperties>
</file>