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JULIO 2022\"/>
    </mc:Choice>
  </mc:AlternateContent>
  <bookViews>
    <workbookView showHorizontalScroll="0" showVerticalScroll="0" xWindow="0" yWindow="0" windowWidth="28800" windowHeight="12435" activeTab="7"/>
  </bookViews>
  <sheets>
    <sheet name="Part JULIO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JULIO 2022'!$A$1:$G$15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E11" i="10" l="1"/>
  <c r="E10" i="10"/>
  <c r="E9" i="10"/>
  <c r="E8" i="10"/>
  <c r="E7" i="10"/>
  <c r="E6" i="10"/>
  <c r="E5" i="10"/>
  <c r="E4" i="10"/>
  <c r="C13" i="10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57" i="14" l="1"/>
  <c r="AA57" i="14" s="1"/>
  <c r="M17" i="14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E12" i="10"/>
  <c r="D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G11" i="10"/>
  <c r="H11" i="10" s="1"/>
  <c r="G10" i="10"/>
  <c r="H10" i="10" s="1"/>
  <c r="G9" i="10"/>
  <c r="H9" i="10" s="1"/>
  <c r="G8" i="10"/>
  <c r="G7" i="10"/>
  <c r="H7" i="10" s="1"/>
  <c r="G6" i="10"/>
  <c r="G4" i="10"/>
  <c r="H4" i="10" s="1"/>
  <c r="G12" i="10"/>
  <c r="H12" i="10" s="1"/>
  <c r="G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G13" i="10"/>
  <c r="AC6" i="7" s="1"/>
  <c r="H8" i="10"/>
  <c r="H13" i="10" s="1"/>
  <c r="J13" i="10" s="1"/>
  <c r="B5" i="8" s="1"/>
  <c r="B9" i="8" s="1"/>
  <c r="E13" i="10"/>
  <c r="W63" i="7"/>
  <c r="X17" i="7" s="1"/>
  <c r="AB6" i="7" l="1"/>
  <c r="AB17" i="7" s="1"/>
  <c r="Z6" i="7"/>
  <c r="Z47" i="7" s="1"/>
  <c r="AA6" i="7"/>
  <c r="H28" i="7"/>
  <c r="H19" i="7"/>
  <c r="H31" i="7"/>
  <c r="H34" i="7"/>
  <c r="H23" i="7"/>
  <c r="H20" i="7"/>
  <c r="H41" i="7"/>
  <c r="H54" i="7"/>
  <c r="H35" i="7"/>
  <c r="H51" i="7"/>
  <c r="H45" i="7"/>
  <c r="H12" i="7"/>
  <c r="H57" i="7"/>
  <c r="H52" i="7"/>
  <c r="H40" i="7"/>
  <c r="H59" i="7"/>
  <c r="H39" i="7"/>
  <c r="H60" i="7"/>
  <c r="H18" i="7"/>
  <c r="H26" i="7"/>
  <c r="H29" i="7"/>
  <c r="H49" i="7"/>
  <c r="H14" i="7"/>
  <c r="H42" i="7"/>
  <c r="H33" i="7"/>
  <c r="H43" i="7"/>
  <c r="H30" i="7"/>
  <c r="H10" i="7"/>
  <c r="H15" i="7"/>
  <c r="H27" i="7"/>
  <c r="H46" i="7"/>
  <c r="H56" i="7"/>
  <c r="H16" i="7"/>
  <c r="H13" i="7"/>
  <c r="H58" i="7"/>
  <c r="G63" i="7"/>
  <c r="H44" i="7"/>
  <c r="H48" i="7"/>
  <c r="H24" i="7"/>
  <c r="H55" i="7"/>
  <c r="H25" i="7"/>
  <c r="H38" i="7"/>
  <c r="H50" i="7"/>
  <c r="H11" i="7"/>
  <c r="H17" i="7"/>
  <c r="H61" i="7"/>
  <c r="H53" i="7"/>
  <c r="H37" i="7"/>
  <c r="H32" i="7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X20" i="7"/>
  <c r="X14" i="7"/>
  <c r="X9" i="7"/>
  <c r="X48" i="7"/>
  <c r="X44" i="7"/>
  <c r="X53" i="7"/>
  <c r="X60" i="7"/>
  <c r="X29" i="7"/>
  <c r="X52" i="7"/>
  <c r="X30" i="7"/>
  <c r="X40" i="7"/>
  <c r="X15" i="7"/>
  <c r="X46" i="7"/>
  <c r="X50" i="7"/>
  <c r="X25" i="7"/>
  <c r="X47" i="7"/>
  <c r="X59" i="7"/>
  <c r="X36" i="7"/>
  <c r="X28" i="7"/>
  <c r="X10" i="7"/>
  <c r="X51" i="7"/>
  <c r="X34" i="7"/>
  <c r="X24" i="7"/>
  <c r="X61" i="7"/>
  <c r="X37" i="7"/>
  <c r="X55" i="7"/>
  <c r="X11" i="7"/>
  <c r="X19" i="7"/>
  <c r="X13" i="7"/>
  <c r="X41" i="7"/>
  <c r="X49" i="7"/>
  <c r="X42" i="7"/>
  <c r="X27" i="7"/>
  <c r="X58" i="7"/>
  <c r="X33" i="7"/>
  <c r="X57" i="7"/>
  <c r="X18" i="7"/>
  <c r="X26" i="7"/>
  <c r="X54" i="7"/>
  <c r="X39" i="7"/>
  <c r="X45" i="7"/>
  <c r="X56" i="7"/>
  <c r="X31" i="7"/>
  <c r="X38" i="7"/>
  <c r="X32" i="7"/>
  <c r="X35" i="7"/>
  <c r="X43" i="7"/>
  <c r="X23" i="7"/>
  <c r="X16" i="7"/>
  <c r="AB45" i="7" l="1"/>
  <c r="AB13" i="7"/>
  <c r="Z13" i="7"/>
  <c r="Z51" i="7"/>
  <c r="Z17" i="7"/>
  <c r="Z35" i="7"/>
  <c r="Z61" i="7"/>
  <c r="Z49" i="7"/>
  <c r="AB50" i="7"/>
  <c r="AB57" i="7"/>
  <c r="AB55" i="7"/>
  <c r="AB23" i="7"/>
  <c r="AB15" i="7"/>
  <c r="AB43" i="7"/>
  <c r="AB24" i="7"/>
  <c r="AB26" i="7"/>
  <c r="AB14" i="7"/>
  <c r="AB61" i="7"/>
  <c r="AB33" i="7"/>
  <c r="AB40" i="7"/>
  <c r="Z16" i="7"/>
  <c r="Z38" i="7"/>
  <c r="AB12" i="7"/>
  <c r="Z25" i="7"/>
  <c r="Z15" i="7"/>
  <c r="Z39" i="7"/>
  <c r="Z23" i="7"/>
  <c r="Z20" i="7"/>
  <c r="Z10" i="7"/>
  <c r="Z52" i="7"/>
  <c r="Z19" i="7"/>
  <c r="Z60" i="7"/>
  <c r="Z55" i="7"/>
  <c r="Z59" i="7"/>
  <c r="AB35" i="7"/>
  <c r="AB34" i="7"/>
  <c r="Z30" i="7"/>
  <c r="Z31" i="7"/>
  <c r="AB27" i="7"/>
  <c r="Z43" i="7"/>
  <c r="Z44" i="7"/>
  <c r="Z33" i="7"/>
  <c r="Z57" i="7"/>
  <c r="Z36" i="7"/>
  <c r="Z29" i="7"/>
  <c r="Z27" i="7"/>
  <c r="Z34" i="7"/>
  <c r="AB58" i="7"/>
  <c r="AB30" i="7"/>
  <c r="Z24" i="7"/>
  <c r="Z40" i="7"/>
  <c r="AB32" i="7"/>
  <c r="Z48" i="7"/>
  <c r="Z32" i="7"/>
  <c r="Z53" i="7"/>
  <c r="Z58" i="7"/>
  <c r="Z14" i="7"/>
  <c r="Z45" i="7"/>
  <c r="Z11" i="7"/>
  <c r="Z56" i="7"/>
  <c r="Z26" i="7"/>
  <c r="Z54" i="7"/>
  <c r="AB16" i="7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<sst xmlns="http://schemas.openxmlformats.org/spreadsheetml/2006/main" count="542" uniqueCount="296">
  <si>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</si>
  <si>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</si>
  <si>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</si>
  <si>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</si>
  <si>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</si>
  <si>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</si>
  <si>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</si>
  <si>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</si>
  <si>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</si>
  <si>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</si>
  <si>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</si>
  <si>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</si>
  <si>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</si>
  <si>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</si>
  <si>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</si>
  <si>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</si>
  <si>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</si>
  <si>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</si>
  <si>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</si>
  <si>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</si>
  <si>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</si>
  <si>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</si>
  <si>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</si>
  <si>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</si>
  <si>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</si>
  <si>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</si>
  <si>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</si>
  <si>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</si>
  <si>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</si>
  <si>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</si>
  <si>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</si>
  <si>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</si>
  <si>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</si>
  <si>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</si>
  <si>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</si>
  <si>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</si>
  <si>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</si>
  <si>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</si>
  <si>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</si>
  <si>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</si>
  <si>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</si>
  <si>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</si>
  <si>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</si>
  <si>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</si>
  <si>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</si>
  <si>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</si>
  <si>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</si>
  <si>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</si>
  <si>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</si>
  <si>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</si>
  <si>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</si>
  <si>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</si>
  <si>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</si>
  <si>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</si>
  <si>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</si>
  <si>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</si>
  <si>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</si>
  <si>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</si>
  <si>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</si>
  <si>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</si>
  <si>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</si>
  <si>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</si>
  <si>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</si>
  <si>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</si>
  <si>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</si>
  <si>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</si>
  <si>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</si>
  <si>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</si>
  <si>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</si>
  <si>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</si>
  <si>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</si>
  <si>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</si>
  <si>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</si>
  <si>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</si>
  <si>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</si>
  <si>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</si>
  <si>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</si>
  <si>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</si>
  <si>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</si>
  <si>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</si>
  <si>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</si>
  <si>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</si>
  <si>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</si>
  <si>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</si>
  <si>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</si>
  <si>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</si>
  <si>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</si>
  <si>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</si>
  <si>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</si>
  <si>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</si>
  <si>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</si>
  <si>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</si>
  <si>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</si>
  <si>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</si>
  <si>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</si>
  <si>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</si>
  <si>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</si>
  <si>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</si>
  <si>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</si>
  <si>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</si>
  <si>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</si>
  <si>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</si>
  <si>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</si>
  <si>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</si>
  <si>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</si>
  <si>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</si>
  <si>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</si>
  <si>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</si>
  <si>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</si>
  <si>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</si>
  <si>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</si>
  <si>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</si>
  <si>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</si>
  <si>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</si>
  <si>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</si>
  <si>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</si>
  <si>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</si>
  <si>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</si>
  <si>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</si>
  <si>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</si>
  <si>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</si>
  <si>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</si>
  <si>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</si>
  <si>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</si>
  <si>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</si>
  <si>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</si>
  <si>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</si>
  <si>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</si>
  <si>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</si>
  <si>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</si>
  <si>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</si>
  <si>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</si>
  <si>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</si>
  <si>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</si>
  <si>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</si>
  <si>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</si>
  <si>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</si>
  <si>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</si>
  <si>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</si>
  <si>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</si>
  <si>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</si>
  <si>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</si>
  <si>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</si>
  <si>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</si>
  <si>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</si>
  <si>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</si>
  <si>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</si>
  <si>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</si>
  <si>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</si>
  <si>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</si>
  <si>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</si>
  <si>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</si>
  <si>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</si>
  <si>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</si>
  <si>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</si>
  <si>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</si>
  <si>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</si>
  <si>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</si>
  <si>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</si>
  <si>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</si>
  <si>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</si>
  <si>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</si>
  <si>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</si>
  <si>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</si>
  <si>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</si>
  <si>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</si>
  <si>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</si>
  <si>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</si>
  <si>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</si>
  <si>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</si>
  <si>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</si>
  <si>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</si>
  <si>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</si>
  <si>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</si>
  <si>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</si>
  <si>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</si>
  <si>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</si>
  <si>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</si>
  <si>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</si>
  <si>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</si>
  <si>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</si>
  <si>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</si>
  <si>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</si>
  <si>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</si>
  <si>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</si>
  <si>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</si>
  <si>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</si>
  <si>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</si>
  <si>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</si>
  <si>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</si>
  <si>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</si>
  <si>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</si>
  <si>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</si>
  <si>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</si>
  <si>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</si>
  <si>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</si>
  <si>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</si>
  <si>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</si>
  <si>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</si>
  <si>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</si>
  <si>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</si>
  <si>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</si>
  <si>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</si>
  <si>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</si>
  <si>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</si>
  <si>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</si>
  <si>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</si>
  <si>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</si>
  <si>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</si>
  <si>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</si>
  <si>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</si>
  <si>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</si>
  <si>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</si>
  <si>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</si>
  <si>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</si>
  <si>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</si>
  <si>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</si>
  <si>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</si>
  <si>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</si>
  <si>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</si>
  <si>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</si>
  <si>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</si>
  <si>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</si>
  <si>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</si>
  <si>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</si>
  <si>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</si>
  <si>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</si>
  <si>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</si>
  <si>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</si>
  <si>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</si>
  <si>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</si>
  <si>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</si>
  <si>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</si>
  <si>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</si>
  <si>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</si>
  <si>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</si>
  <si>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</si>
  <si>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</si>
  <si>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</si>
  <si>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</si>
  <si>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</si>
  <si>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</si>
  <si>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</si>
  <si>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</si>
  <si>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</si>
  <si>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</si>
  <si>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</si>
  <si>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</si>
  <si>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</si>
  <si>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</si>
  <si>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</si>
  <si>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</si>
  <si>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</si>
  <si>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</si>
  <si>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</si>
  <si>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</si>
  <si>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</si>
  <si>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</si>
  <si>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</si>
  <si>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</si>
  <si>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</si>
  <si>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</si>
  <si>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</si>
  <si>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</si>
  <si>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</si>
  <si>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</si>
  <si>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</si>
  <si>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</si>
  <si>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</si>
  <si>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</si>
  <si>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</si>
  <si>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</si>
  <si>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</si>
  <si>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</si>
  <si>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</si>
  <si>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</si>
  <si>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</si>
  <si>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</si>
  <si>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</si>
  <si>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</si>
  <si>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</si>
  <si>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</si>
  <si>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</si>
  <si>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</si>
  <si>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</si>
  <si>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</si>
  <si>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</si>
  <si>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</si>
  <si>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</si>
  <si>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</si>
  <si>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</si>
  <si>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 xml:space="preserve">Faltante Inicial de FEIEF </t>
  </si>
  <si>
    <t>INCIDENCIA DE LA POBREZA 2020</t>
  </si>
  <si>
    <t>CÁLCULO DE DISTRIBUCIÓN DEL FONDO DE ULTRACRECIMIENTO JULIO 2022</t>
  </si>
  <si>
    <t>Participaciones Julio 2022</t>
  </si>
  <si>
    <t>FOFIR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</si>
</sst>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3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169" fontId="5" fillId="0" borderId="37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SheetLayoutView="100" workbookViewId="0">
      <selection activeCell="E25" sqref="E25"/>
    </sheetView>
  </sheetViews>
  <sheetFormatPr baseColWidth="10" defaultColWidth="11.42578125" defaultRowHeight="12.75" x14ac:dyDescent="0.2"/>
  <cols>
    <col min="1" max="1" width="61.140625" style="16" customWidth="1"/>
    <col min="2" max="5" width="16.28515625" style="16" customWidth="1"/>
    <col min="6" max="6" width="15.140625" style="16" customWidth="1"/>
    <col min="7" max="7" width="21" style="16" customWidth="1"/>
    <col min="8" max="8" width="15.140625" style="16" customWidth="1"/>
    <col min="9" max="9" width="12.28515625" style="16" customWidth="1"/>
    <col min="10" max="10" width="14.42578125" style="16" bestFit="1" customWidth="1"/>
    <col min="11" max="16384" width="11.42578125" style="16"/>
  </cols>
  <sheetData>
    <row r="1" spans="1:10" ht="27.75" customHeight="1" x14ac:dyDescent="0.2">
      <c r="A1" s="278" t="s">
        <v>294</v>
      </c>
      <c r="B1" s="278"/>
      <c r="C1" s="278"/>
      <c r="D1" s="278"/>
      <c r="E1" s="278"/>
      <c r="F1" s="278"/>
      <c r="G1" s="278"/>
    </row>
    <row r="3" spans="1:10" ht="25.5" x14ac:dyDescent="0.2">
      <c r="A3" s="21" t="s">
        <v>90</v>
      </c>
      <c r="B3" s="21" t="s">
        <v>242</v>
      </c>
      <c r="C3" s="221" t="s">
        <v>295</v>
      </c>
      <c r="D3" s="221" t="s">
        <v>291</v>
      </c>
      <c r="E3" s="21" t="s">
        <v>123</v>
      </c>
      <c r="F3" s="21" t="s">
        <v>101</v>
      </c>
      <c r="G3" s="21" t="s">
        <v>110</v>
      </c>
      <c r="H3" s="23" t="s">
        <v>107</v>
      </c>
      <c r="I3" s="21" t="s">
        <v>109</v>
      </c>
      <c r="J3" s="21" t="s">
        <v>108</v>
      </c>
    </row>
    <row r="4" spans="1:10" ht="25.5" customHeight="1" x14ac:dyDescent="0.2">
      <c r="A4" s="22" t="s">
        <v>102</v>
      </c>
      <c r="B4" s="276">
        <v>2851827878</v>
      </c>
      <c r="C4" s="277">
        <v>0</v>
      </c>
      <c r="D4" s="274">
        <v>-14567657</v>
      </c>
      <c r="E4" s="97">
        <f>+B4+C4+D4</f>
        <v>2837260221</v>
      </c>
      <c r="F4" s="28">
        <v>20</v>
      </c>
      <c r="G4" s="28">
        <f t="shared" ref="G4:G12" si="0">+F4/100*E4</f>
        <v>567452044.20000005</v>
      </c>
      <c r="H4" s="29">
        <f>+E4-G4</f>
        <v>2269808176.8000002</v>
      </c>
    </row>
    <row r="5" spans="1:10" ht="25.5" customHeight="1" x14ac:dyDescent="0.2">
      <c r="A5" s="25" t="s">
        <v>117</v>
      </c>
      <c r="B5" s="276">
        <v>76982873</v>
      </c>
      <c r="C5" s="277">
        <v>0</v>
      </c>
      <c r="D5" s="274"/>
      <c r="E5" s="97">
        <f t="shared" ref="E5:E11" si="1">+B5+C5+D5</f>
        <v>76982873</v>
      </c>
      <c r="F5" s="28">
        <v>100</v>
      </c>
      <c r="G5" s="28">
        <f t="shared" si="0"/>
        <v>76982873</v>
      </c>
      <c r="H5" s="29">
        <v>0</v>
      </c>
    </row>
    <row r="6" spans="1:10" ht="25.5" customHeight="1" x14ac:dyDescent="0.2">
      <c r="A6" s="25" t="s">
        <v>118</v>
      </c>
      <c r="B6" s="276">
        <v>23528655</v>
      </c>
      <c r="C6" s="277">
        <v>0</v>
      </c>
      <c r="D6" s="274"/>
      <c r="E6" s="97">
        <f t="shared" si="1"/>
        <v>23528655</v>
      </c>
      <c r="F6" s="28">
        <v>100</v>
      </c>
      <c r="G6" s="28">
        <f t="shared" si="0"/>
        <v>23528655</v>
      </c>
      <c r="H6" s="29">
        <v>0</v>
      </c>
    </row>
    <row r="7" spans="1:10" ht="25.5" customHeight="1" x14ac:dyDescent="0.2">
      <c r="A7" s="22" t="s">
        <v>103</v>
      </c>
      <c r="B7" s="276">
        <v>95067514</v>
      </c>
      <c r="C7" s="277">
        <v>0</v>
      </c>
      <c r="D7" s="274"/>
      <c r="E7" s="97">
        <f t="shared" si="1"/>
        <v>95067514</v>
      </c>
      <c r="F7" s="28">
        <v>20</v>
      </c>
      <c r="G7" s="28">
        <f t="shared" si="0"/>
        <v>19013502.800000001</v>
      </c>
      <c r="H7" s="29">
        <f t="shared" ref="H7:H12" si="2">+E7-G7</f>
        <v>76054011.200000003</v>
      </c>
    </row>
    <row r="8" spans="1:10" ht="25.5" customHeight="1" x14ac:dyDescent="0.2">
      <c r="A8" s="22" t="s">
        <v>104</v>
      </c>
      <c r="B8" s="276">
        <v>75298111</v>
      </c>
      <c r="C8" s="277">
        <v>93776478</v>
      </c>
      <c r="D8" s="274"/>
      <c r="E8" s="97">
        <f t="shared" si="1"/>
        <v>169074589</v>
      </c>
      <c r="F8" s="28">
        <v>20</v>
      </c>
      <c r="G8" s="28">
        <f t="shared" si="0"/>
        <v>33814917.800000004</v>
      </c>
      <c r="H8" s="29">
        <f t="shared" si="2"/>
        <v>135259671.19999999</v>
      </c>
    </row>
    <row r="9" spans="1:10" ht="25.5" customHeight="1" x14ac:dyDescent="0.2">
      <c r="A9" s="25" t="s">
        <v>112</v>
      </c>
      <c r="B9" s="276">
        <v>120612311</v>
      </c>
      <c r="C9" s="277"/>
      <c r="D9" s="274"/>
      <c r="E9" s="97">
        <f t="shared" si="1"/>
        <v>120612311</v>
      </c>
      <c r="F9" s="28">
        <v>20</v>
      </c>
      <c r="G9" s="28">
        <f t="shared" si="0"/>
        <v>24122462.200000003</v>
      </c>
      <c r="H9" s="29">
        <f t="shared" si="2"/>
        <v>96489848.799999997</v>
      </c>
    </row>
    <row r="10" spans="1:10" ht="25.5" customHeight="1" x14ac:dyDescent="0.2">
      <c r="A10" s="22" t="s">
        <v>111</v>
      </c>
      <c r="B10" s="276">
        <v>17306482</v>
      </c>
      <c r="C10" s="277"/>
      <c r="D10" s="274"/>
      <c r="E10" s="97">
        <f t="shared" si="1"/>
        <v>17306482</v>
      </c>
      <c r="F10" s="28">
        <v>20</v>
      </c>
      <c r="G10" s="28">
        <f t="shared" si="0"/>
        <v>3461296.4000000004</v>
      </c>
      <c r="H10" s="29">
        <f t="shared" si="2"/>
        <v>13845185.6</v>
      </c>
    </row>
    <row r="11" spans="1:10" ht="25.5" customHeight="1" x14ac:dyDescent="0.2">
      <c r="A11" s="22" t="s">
        <v>105</v>
      </c>
      <c r="B11" s="276">
        <v>115961811</v>
      </c>
      <c r="C11" s="277"/>
      <c r="D11" s="274"/>
      <c r="E11" s="97">
        <f t="shared" si="1"/>
        <v>115961811</v>
      </c>
      <c r="F11" s="28">
        <v>20</v>
      </c>
      <c r="G11" s="28">
        <f t="shared" si="0"/>
        <v>23192362.200000003</v>
      </c>
      <c r="H11" s="29">
        <f t="shared" si="2"/>
        <v>92769448.799999997</v>
      </c>
    </row>
    <row r="12" spans="1:10" ht="25.5" customHeight="1" x14ac:dyDescent="0.2">
      <c r="A12" s="22" t="s">
        <v>119</v>
      </c>
      <c r="B12" s="276">
        <v>80250682</v>
      </c>
      <c r="C12" s="277"/>
      <c r="D12" s="274"/>
      <c r="E12" s="97">
        <f t="shared" ref="E12" si="3">SUM(B12:D12)</f>
        <v>80250682</v>
      </c>
      <c r="F12" s="28">
        <v>20</v>
      </c>
      <c r="G12" s="28">
        <f t="shared" si="0"/>
        <v>16050136.4</v>
      </c>
      <c r="H12" s="29">
        <f t="shared" si="2"/>
        <v>64200545.600000001</v>
      </c>
    </row>
    <row r="13" spans="1:10" ht="25.5" customHeight="1" x14ac:dyDescent="0.2">
      <c r="A13" s="275" t="s">
        <v>94</v>
      </c>
      <c r="B13" s="98">
        <f>SUM(B4:B12)</f>
        <v>3456836317</v>
      </c>
      <c r="C13" s="98">
        <f>SUM(C4:C12)</f>
        <v>93776478</v>
      </c>
      <c r="D13" s="98">
        <f t="shared" ref="D13" si="4">SUM(D4:D12)</f>
        <v>-14567657</v>
      </c>
      <c r="E13" s="215">
        <f>SUM(E4:E12)</f>
        <v>3536045138</v>
      </c>
      <c r="F13" s="30"/>
      <c r="G13" s="30">
        <f>SUM(G4:G12)</f>
        <v>787618250</v>
      </c>
      <c r="H13" s="29">
        <f>SUM(H4:H12)</f>
        <v>2748426888</v>
      </c>
      <c r="I13" s="24">
        <v>5.4000000000000003E-3</v>
      </c>
      <c r="J13" s="26">
        <f>+H13*I13</f>
        <v>14841505.1952</v>
      </c>
    </row>
    <row r="14" spans="1:10" x14ac:dyDescent="0.2">
      <c r="A14" s="17"/>
      <c r="B14" s="18"/>
      <c r="C14" s="18"/>
      <c r="D14" s="18"/>
      <c r="E14" s="18"/>
      <c r="F14" s="19"/>
      <c r="G14" s="18"/>
    </row>
    <row r="15" spans="1:10" x14ac:dyDescent="0.2">
      <c r="A15" s="20" t="s">
        <v>106</v>
      </c>
    </row>
    <row r="17" spans="7:10" x14ac:dyDescent="0.2">
      <c r="G17" s="279" t="s">
        <v>113</v>
      </c>
      <c r="H17" s="279"/>
      <c r="I17" s="279"/>
      <c r="J17" s="27" t="s">
        <v>113</v>
      </c>
    </row>
  </sheetData>
  <mergeCells count="2">
    <mergeCell ref="A1:G1"/>
    <mergeCell ref="G17:I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F5" activePane="bottomRight" state="frozen"/>
      <selection activeCell="A4" sqref="A4"/>
      <selection pane="topRight" activeCell="B4" sqref="B4"/>
      <selection pane="bottomLeft" activeCell="A5" sqref="A5"/>
      <selection pane="bottomRight" activeCell="L5" sqref="L5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1" t="s">
        <v>0</v>
      </c>
      <c r="C3" s="281"/>
      <c r="D3" s="281"/>
      <c r="E3" s="281"/>
      <c r="F3" s="281"/>
      <c r="G3" s="281"/>
      <c r="H3" s="281"/>
      <c r="I3" s="281" t="s">
        <v>1</v>
      </c>
      <c r="J3" s="281"/>
      <c r="K3" s="281"/>
      <c r="L3" s="281"/>
      <c r="M3" s="281"/>
      <c r="N3" s="281"/>
      <c r="O3" s="281" t="s">
        <v>1</v>
      </c>
      <c r="P3" s="281"/>
      <c r="Q3" s="281"/>
      <c r="R3" s="281"/>
      <c r="S3" s="222"/>
      <c r="T3" s="280" t="s">
        <v>2</v>
      </c>
      <c r="U3" s="280"/>
      <c r="V3" s="280"/>
      <c r="W3" s="280"/>
      <c r="X3" s="280"/>
      <c r="Z3" s="280"/>
      <c r="AA3" s="280"/>
      <c r="AB3" s="280"/>
      <c r="AC3" s="280"/>
      <c r="AD3" s="280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246</v>
      </c>
      <c r="L4" s="5" t="s">
        <v>292</v>
      </c>
      <c r="M4" s="269" t="s">
        <v>273</v>
      </c>
      <c r="N4" s="269" t="s">
        <v>274</v>
      </c>
      <c r="O4" s="5" t="s">
        <v>275</v>
      </c>
      <c r="P4" s="224" t="s">
        <v>276</v>
      </c>
      <c r="Q4" s="270" t="s">
        <v>277</v>
      </c>
      <c r="R4" s="269" t="s">
        <v>278</v>
      </c>
      <c r="S4" s="8" t="s">
        <v>8</v>
      </c>
      <c r="T4" s="6" t="s">
        <v>289</v>
      </c>
      <c r="U4" s="5" t="s">
        <v>290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279</v>
      </c>
      <c r="J6" s="271" t="s">
        <v>280</v>
      </c>
      <c r="K6" s="271" t="s">
        <v>256</v>
      </c>
      <c r="L6" s="271" t="s">
        <v>281</v>
      </c>
      <c r="M6" s="272" t="s">
        <v>282</v>
      </c>
      <c r="N6" s="272" t="s">
        <v>283</v>
      </c>
      <c r="O6" s="271" t="s">
        <v>284</v>
      </c>
      <c r="P6" s="271" t="s">
        <v>285</v>
      </c>
      <c r="Q6" s="271" t="s">
        <v>286</v>
      </c>
      <c r="R6" s="271" t="s">
        <v>287</v>
      </c>
      <c r="S6" s="273" t="s">
        <v>288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196904562.5</v>
      </c>
      <c r="AA6" s="107">
        <f>+AC6*0.25</f>
        <v>196904562.5</v>
      </c>
      <c r="AB6" s="107">
        <f>+AC6*0.5</f>
        <v>393809125</v>
      </c>
      <c r="AC6" s="107">
        <f>+'Part JULIO 2022'!G13</f>
        <v>787618250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336540527.27999997</v>
      </c>
      <c r="V9" s="124">
        <f t="shared" ref="V9:V20" si="5">+U9/T9</f>
        <v>0.49250977055809247</v>
      </c>
      <c r="W9" s="125">
        <f t="shared" ref="W9:W20" si="6">+V9*U9</f>
        <v>165749497.87417224</v>
      </c>
      <c r="X9" s="263">
        <f t="shared" ref="X9:X20" si="7">+W9/W$63</f>
        <v>8.757329608280448E-2</v>
      </c>
      <c r="Y9" s="32"/>
      <c r="Z9" s="126">
        <f t="shared" ref="Z9:Z20" si="8">+H9*Z$6</f>
        <v>19097460.321724169</v>
      </c>
      <c r="AA9" s="127">
        <f t="shared" ref="AA9:AA20" si="9">+S9*AA$6</f>
        <v>13283010.224349981</v>
      </c>
      <c r="AB9" s="127">
        <f t="shared" ref="AB9:AB20" si="10">+X9*AB$6</f>
        <v>34487163.103735156</v>
      </c>
      <c r="AC9" s="127">
        <f t="shared" ref="AC9:AC20" si="11">SUM(Z9:AB9)</f>
        <v>66867633.649809308</v>
      </c>
      <c r="AD9" s="120">
        <f>+AC9/AC$63</f>
        <v>8.4898532569311735E-2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2.1423840853131734E-3</v>
      </c>
      <c r="Y10" s="32"/>
      <c r="Z10" s="141">
        <f t="shared" si="8"/>
        <v>2053000.8108082747</v>
      </c>
      <c r="AA10" s="142">
        <f>+S10*AA$6</f>
        <v>2687566.5808369936</v>
      </c>
      <c r="AB10" s="142">
        <f>+X10*AB$6</f>
        <v>843690.40205110621</v>
      </c>
      <c r="AC10" s="142">
        <f>SUM(Z10:AB10)</f>
        <v>5584257.7936963746</v>
      </c>
      <c r="AD10" s="132">
        <f t="shared" ref="AD10:AD20" si="20">+AC10/AC$63</f>
        <v>7.0900563740065375E-3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36285132.439999998</v>
      </c>
      <c r="V11" s="138">
        <f t="shared" si="5"/>
        <v>0.32944221093094977</v>
      </c>
      <c r="W11" s="139">
        <f t="shared" si="6"/>
        <v>11953854.254955927</v>
      </c>
      <c r="X11" s="264">
        <f t="shared" si="7"/>
        <v>6.315786360901369E-3</v>
      </c>
      <c r="Y11" s="32"/>
      <c r="Z11" s="141">
        <f t="shared" si="8"/>
        <v>4064973.7085624365</v>
      </c>
      <c r="AA11" s="142">
        <f t="shared" si="9"/>
        <v>4165028.9567053588</v>
      </c>
      <c r="AB11" s="142">
        <f t="shared" si="10"/>
        <v>2487214.3004735024</v>
      </c>
      <c r="AC11" s="142">
        <f t="shared" si="11"/>
        <v>10717216.965741297</v>
      </c>
      <c r="AD11" s="132">
        <f t="shared" si="20"/>
        <v>1.360712117290489E-2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5537234.6299999999</v>
      </c>
      <c r="V12" s="138">
        <f>+U12/T12</f>
        <v>0.1689253089818665</v>
      </c>
      <c r="W12" s="139">
        <f>+V12*U12</f>
        <v>935379.07077784126</v>
      </c>
      <c r="X12" s="264">
        <f t="shared" si="7"/>
        <v>4.9420498623212194E-4</v>
      </c>
      <c r="Y12" s="32"/>
      <c r="Z12" s="141">
        <f t="shared" si="8"/>
        <v>3071016.1598986434</v>
      </c>
      <c r="AA12" s="142">
        <f>+S12*AA$6</f>
        <v>4237913.4259868134</v>
      </c>
      <c r="AB12" s="142">
        <f>+X12*AB$6</f>
        <v>194622.43319870898</v>
      </c>
      <c r="AC12" s="142">
        <f>SUM(Z12:AB12)</f>
        <v>7503552.0190841658</v>
      </c>
      <c r="AD12" s="132">
        <f t="shared" si="20"/>
        <v>9.5268894786073918E-3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103525907.23999999</v>
      </c>
      <c r="V13" s="138">
        <f t="shared" si="5"/>
        <v>0.24334053803471212</v>
      </c>
      <c r="W13" s="139">
        <f t="shared" si="6"/>
        <v>25192049.968313295</v>
      </c>
      <c r="X13" s="264">
        <f t="shared" si="7"/>
        <v>1.3310151035767794E-2</v>
      </c>
      <c r="Y13" s="32"/>
      <c r="Z13" s="141">
        <f t="shared" si="8"/>
        <v>11967957.238828238</v>
      </c>
      <c r="AA13" s="142">
        <f t="shared" si="9"/>
        <v>13270790.85822464</v>
      </c>
      <c r="AB13" s="142">
        <f t="shared" si="10"/>
        <v>5241658.9330135584</v>
      </c>
      <c r="AC13" s="142">
        <f t="shared" si="11"/>
        <v>30480407.030066438</v>
      </c>
      <c r="AD13" s="132">
        <f t="shared" si="20"/>
        <v>3.8699467705409871E-2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154603349.86000001</v>
      </c>
      <c r="V14" s="138">
        <f t="shared" si="5"/>
        <v>0.34412526125785975</v>
      </c>
      <c r="W14" s="139">
        <f t="shared" si="6"/>
        <v>53202918.161912799</v>
      </c>
      <c r="X14" s="264">
        <f t="shared" si="7"/>
        <v>2.8109617008911698E-2</v>
      </c>
      <c r="Y14" s="32"/>
      <c r="Z14" s="141">
        <f t="shared" si="8"/>
        <v>13992348.739485698</v>
      </c>
      <c r="AA14" s="142">
        <f t="shared" si="9"/>
        <v>18652148.686818324</v>
      </c>
      <c r="AB14" s="142">
        <f t="shared" si="10"/>
        <v>11069823.678364633</v>
      </c>
      <c r="AC14" s="142">
        <f t="shared" si="11"/>
        <v>43714321.104668655</v>
      </c>
      <c r="AD14" s="132">
        <f t="shared" si="20"/>
        <v>5.5501914924734989E-2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1.3018595617881963E-3</v>
      </c>
      <c r="Y15" s="32"/>
      <c r="Z15" s="141">
        <f t="shared" si="8"/>
        <v>3040549.812888992</v>
      </c>
      <c r="AA15" s="142">
        <f>+S15*AA$6</f>
        <v>3744584.3213420189</v>
      </c>
      <c r="AB15" s="142">
        <f>+X15*AB$6</f>
        <v>512684.174900693</v>
      </c>
      <c r="AC15" s="142">
        <f>SUM(Z15:AB15)</f>
        <v>7297818.3091317033</v>
      </c>
      <c r="AD15" s="132">
        <f t="shared" si="20"/>
        <v>9.2656795460639759E-3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1.4065020966980302E-2</v>
      </c>
      <c r="Y16" s="32"/>
      <c r="Z16" s="141">
        <f t="shared" si="8"/>
        <v>13757045.43520296</v>
      </c>
      <c r="AA16" s="142">
        <f t="shared" si="9"/>
        <v>18234783.870938882</v>
      </c>
      <c r="AB16" s="142">
        <f t="shared" si="10"/>
        <v>5538933.6001131665</v>
      </c>
      <c r="AC16" s="142">
        <f t="shared" si="11"/>
        <v>37530762.906255007</v>
      </c>
      <c r="AD16" s="132">
        <f t="shared" si="20"/>
        <v>4.7650956419883629E-2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21534368.5</v>
      </c>
      <c r="V17" s="138">
        <f>+U17/T17</f>
        <v>0.20461504142945083</v>
      </c>
      <c r="W17" s="139">
        <f>+V17*U17</f>
        <v>4406255.7027845606</v>
      </c>
      <c r="X17" s="264">
        <f t="shared" si="7"/>
        <v>2.3280332080971326E-3</v>
      </c>
      <c r="Y17" s="32"/>
      <c r="Z17" s="141">
        <f t="shared" si="8"/>
        <v>4420007.0519507034</v>
      </c>
      <c r="AA17" s="142">
        <f>+S17*AA$6</f>
        <v>5107527.4927264862</v>
      </c>
      <c r="AB17" s="142">
        <f>+X17*AB$6</f>
        <v>916800.72065167467</v>
      </c>
      <c r="AC17" s="142">
        <f>SUM(Z17:AB17)</f>
        <v>10444335.265328865</v>
      </c>
      <c r="AD17" s="132">
        <f t="shared" si="20"/>
        <v>1.3260656752594122E-2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2.4038192699850957E-3</v>
      </c>
      <c r="Y18" s="32"/>
      <c r="Z18" s="141">
        <f t="shared" si="8"/>
        <v>3278135.9464112897</v>
      </c>
      <c r="AA18" s="142">
        <f t="shared" si="9"/>
        <v>3773449.6006007846</v>
      </c>
      <c r="AB18" s="142">
        <f t="shared" si="10"/>
        <v>946645.96337096929</v>
      </c>
      <c r="AC18" s="142">
        <f t="shared" si="11"/>
        <v>7998231.5103830434</v>
      </c>
      <c r="AD18" s="132">
        <f t="shared" si="20"/>
        <v>1.0154959601790643E-2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2.9314871310589227E-2</v>
      </c>
      <c r="Y19" s="32"/>
      <c r="Z19" s="141">
        <f t="shared" si="8"/>
        <v>9284824.714207368</v>
      </c>
      <c r="AA19" s="142">
        <f t="shared" si="9"/>
        <v>7390797.54195699</v>
      </c>
      <c r="AB19" s="142">
        <f t="shared" si="10"/>
        <v>11544463.820310747</v>
      </c>
      <c r="AC19" s="142">
        <f t="shared" si="11"/>
        <v>28220086.076475106</v>
      </c>
      <c r="AD19" s="132">
        <f t="shared" si="20"/>
        <v>3.5829649803664536E-2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2.3786965575668291E-2</v>
      </c>
      <c r="Y20" s="32"/>
      <c r="Z20" s="141">
        <f t="shared" si="8"/>
        <v>1693968.6164117281</v>
      </c>
      <c r="AA20" s="142">
        <f t="shared" si="9"/>
        <v>1449035.5706173969</v>
      </c>
      <c r="AB20" s="142">
        <f t="shared" si="10"/>
        <v>9367524.0997590516</v>
      </c>
      <c r="AC20" s="142">
        <f t="shared" si="11"/>
        <v>12510528.286788177</v>
      </c>
      <c r="AD20" s="132">
        <f t="shared" si="20"/>
        <v>1.5884000004809662E-2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268869150.91742814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3.4038473246129935E-5</v>
      </c>
      <c r="Y23" s="32"/>
      <c r="Z23" s="126">
        <f t="shared" ref="Z23:Z61" si="29">+H23*Z$6</f>
        <v>107642.0133998786</v>
      </c>
      <c r="AA23" s="127">
        <f>+S23*AA$6</f>
        <v>440488.57540046482</v>
      </c>
      <c r="AB23" s="127">
        <f>+X23*AB$6</f>
        <v>13404.661365394339</v>
      </c>
      <c r="AC23" s="127">
        <f>SUM(Z23:AB23)</f>
        <v>561535.25016573782</v>
      </c>
      <c r="AD23" s="120">
        <f t="shared" ref="AD23:AD61" si="30">+AC23/AC$63</f>
        <v>7.1295357892702188E-4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2.0188954092665722E-4</v>
      </c>
      <c r="Y24" s="32"/>
      <c r="Z24" s="141">
        <f t="shared" si="29"/>
        <v>549432.83120704314</v>
      </c>
      <c r="AA24" s="142">
        <f t="shared" ref="AA24:AA61" si="37">+S24*AA$6</f>
        <v>391515.13952730544</v>
      </c>
      <c r="AB24" s="142">
        <f t="shared" ref="AB24:AB61" si="38">+X24*AB$6</f>
        <v>79505.943458978567</v>
      </c>
      <c r="AC24" s="142">
        <f t="shared" ref="AC24:AC61" si="39">SUM(Z24:AB24)</f>
        <v>1020453.9141933271</v>
      </c>
      <c r="AD24" s="132">
        <f t="shared" si="30"/>
        <v>1.2956199455679538E-3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3.90120808291773E-5</v>
      </c>
      <c r="Y25" s="32"/>
      <c r="Z25" s="141">
        <f t="shared" si="29"/>
        <v>360437.57606727805</v>
      </c>
      <c r="AA25" s="142">
        <f t="shared" si="37"/>
        <v>883141.79483208363</v>
      </c>
      <c r="AB25" s="142">
        <f t="shared" si="38"/>
        <v>15363.313415767587</v>
      </c>
      <c r="AC25" s="142">
        <f t="shared" si="39"/>
        <v>1258942.6843151292</v>
      </c>
      <c r="AD25" s="132">
        <f t="shared" si="30"/>
        <v>1.5984173605869711E-3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6.4232818593165444E-3</v>
      </c>
      <c r="Y26" s="32"/>
      <c r="Z26" s="141">
        <f t="shared" si="29"/>
        <v>1108763.6027930048</v>
      </c>
      <c r="AA26" s="142">
        <f t="shared" si="37"/>
        <v>1249667.0597629729</v>
      </c>
      <c r="AB26" s="142">
        <f t="shared" si="38"/>
        <v>2529547.0086458214</v>
      </c>
      <c r="AC26" s="142">
        <f t="shared" si="39"/>
        <v>4887977.6712017991</v>
      </c>
      <c r="AD26" s="132">
        <f t="shared" si="30"/>
        <v>6.2060238842888658E-3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1.8773047418288764E-4</v>
      </c>
      <c r="Y27" s="32"/>
      <c r="Z27" s="141">
        <f t="shared" si="29"/>
        <v>2611397.4157287576</v>
      </c>
      <c r="AA27" s="142">
        <f t="shared" si="37"/>
        <v>1320032.590734137</v>
      </c>
      <c r="AB27" s="142">
        <f t="shared" si="38"/>
        <v>73929.973773798076</v>
      </c>
      <c r="AC27" s="142">
        <f t="shared" si="39"/>
        <v>4005359.9802366924</v>
      </c>
      <c r="AD27" s="132">
        <f t="shared" si="30"/>
        <v>5.0854077850998151E-3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1.8062331181901742E-4</v>
      </c>
      <c r="Y28" s="32"/>
      <c r="Z28" s="141">
        <f t="shared" si="29"/>
        <v>1671534.1665629148</v>
      </c>
      <c r="AA28" s="142">
        <f t="shared" si="37"/>
        <v>1931682.7026934503</v>
      </c>
      <c r="AB28" s="142">
        <f t="shared" si="38"/>
        <v>71131.10838204941</v>
      </c>
      <c r="AC28" s="142">
        <f t="shared" si="39"/>
        <v>3674347.9776384146</v>
      </c>
      <c r="AD28" s="132">
        <f t="shared" si="30"/>
        <v>4.6651381905363602E-3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2.2286322000186494E-4</v>
      </c>
      <c r="Y29" s="32"/>
      <c r="Z29" s="141">
        <f t="shared" si="29"/>
        <v>320783.23153906775</v>
      </c>
      <c r="AA29" s="142">
        <f t="shared" si="37"/>
        <v>656800.8672932171</v>
      </c>
      <c r="AB29" s="142">
        <f t="shared" si="38"/>
        <v>87765.56966361693</v>
      </c>
      <c r="AC29" s="142">
        <f t="shared" si="39"/>
        <v>1065349.6684959016</v>
      </c>
      <c r="AD29" s="132">
        <f t="shared" si="30"/>
        <v>1.3526218678857449E-3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2.097242301938602E-4</v>
      </c>
      <c r="Y30" s="32"/>
      <c r="Z30" s="141">
        <f t="shared" si="29"/>
        <v>676154.6636746329</v>
      </c>
      <c r="AA30" s="142">
        <f t="shared" si="37"/>
        <v>2032684.4848754779</v>
      </c>
      <c r="AB30" s="142">
        <f t="shared" si="38"/>
        <v>82591.315583942662</v>
      </c>
      <c r="AC30" s="142">
        <f t="shared" si="39"/>
        <v>2791430.4641340533</v>
      </c>
      <c r="AD30" s="132">
        <f t="shared" si="30"/>
        <v>3.5441414214742398E-3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3.8848817287448782E-4</v>
      </c>
      <c r="Y31" s="32"/>
      <c r="Z31" s="141">
        <f t="shared" si="29"/>
        <v>2251118.2428610409</v>
      </c>
      <c r="AA31" s="142">
        <f t="shared" si="37"/>
        <v>1233894.0841137227</v>
      </c>
      <c r="AB31" s="142">
        <f t="shared" si="38"/>
        <v>152990.1874325508</v>
      </c>
      <c r="AC31" s="142">
        <f t="shared" si="39"/>
        <v>3638002.5144073144</v>
      </c>
      <c r="AD31" s="132">
        <f t="shared" si="30"/>
        <v>4.6189921505847718E-3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838434</v>
      </c>
      <c r="V32" s="138">
        <f t="shared" si="35"/>
        <v>0.12491799981376292</v>
      </c>
      <c r="W32" s="139">
        <f t="shared" si="36"/>
        <v>104735.49825585249</v>
      </c>
      <c r="X32" s="264">
        <f t="shared" si="28"/>
        <v>5.5336715445754879E-5</v>
      </c>
      <c r="Y32" s="32"/>
      <c r="Z32" s="141">
        <f t="shared" si="29"/>
        <v>3370753.6960610044</v>
      </c>
      <c r="AA32" s="142">
        <f t="shared" si="37"/>
        <v>4742289.2746685557</v>
      </c>
      <c r="AB32" s="142">
        <f t="shared" si="38"/>
        <v>21792.103490066715</v>
      </c>
      <c r="AC32" s="142">
        <f t="shared" si="39"/>
        <v>8134835.0742196264</v>
      </c>
      <c r="AD32" s="132">
        <f t="shared" si="30"/>
        <v>1.0328398401407823E-2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4.4998057076421414E-5</v>
      </c>
      <c r="Y33" s="32"/>
      <c r="Z33" s="141">
        <f t="shared" si="29"/>
        <v>371139.35819509462</v>
      </c>
      <c r="AA33" s="142">
        <f t="shared" si="37"/>
        <v>789275.32053596654</v>
      </c>
      <c r="AB33" s="142">
        <f t="shared" si="38"/>
        <v>17720.645483965574</v>
      </c>
      <c r="AC33" s="142">
        <f t="shared" si="39"/>
        <v>1178135.3242150266</v>
      </c>
      <c r="AD33" s="132">
        <f t="shared" si="30"/>
        <v>1.4958202456774288E-3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2.6003017012433976E-4</v>
      </c>
      <c r="Y34" s="32"/>
      <c r="Z34" s="141">
        <f t="shared" si="29"/>
        <v>377199.59896335599</v>
      </c>
      <c r="AA34" s="142">
        <f t="shared" si="37"/>
        <v>370966.92278705124</v>
      </c>
      <c r="AB34" s="142">
        <f t="shared" si="38"/>
        <v>102402.25377026739</v>
      </c>
      <c r="AC34" s="142">
        <f t="shared" si="39"/>
        <v>850568.77552067465</v>
      </c>
      <c r="AD34" s="132">
        <f t="shared" si="30"/>
        <v>1.079925173801743E-3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8.6299212117478498E-5</v>
      </c>
      <c r="Y35" s="32"/>
      <c r="Z35" s="141">
        <f t="shared" si="29"/>
        <v>4437533.9128303668</v>
      </c>
      <c r="AA35" s="142">
        <f t="shared" si="37"/>
        <v>3122646.321691067</v>
      </c>
      <c r="AB35" s="142">
        <f t="shared" si="38"/>
        <v>33985.417212173605</v>
      </c>
      <c r="AC35" s="142">
        <f t="shared" si="39"/>
        <v>7594165.6517336071</v>
      </c>
      <c r="AD35" s="132">
        <f t="shared" si="30"/>
        <v>9.6419371335461149E-3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1.2126332239069831E-3</v>
      </c>
      <c r="Y36" s="32"/>
      <c r="Z36" s="141">
        <f t="shared" si="29"/>
        <v>1028767.2048484052</v>
      </c>
      <c r="AA36" s="142">
        <f t="shared" si="37"/>
        <v>1100803.2074314211</v>
      </c>
      <c r="AB36" s="142">
        <f t="shared" si="38"/>
        <v>477546.02885273809</v>
      </c>
      <c r="AC36" s="142">
        <f t="shared" si="39"/>
        <v>2607116.4411325646</v>
      </c>
      <c r="AD36" s="132">
        <f t="shared" si="30"/>
        <v>3.3101270077636781E-3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8.9784993499636109E-4</v>
      </c>
      <c r="Y37" s="32"/>
      <c r="Z37" s="141">
        <f t="shared" si="29"/>
        <v>1549399.5305103408</v>
      </c>
      <c r="AA37" s="142">
        <f t="shared" si="37"/>
        <v>1612654.3815430198</v>
      </c>
      <c r="AB37" s="142">
        <f t="shared" si="38"/>
        <v>353581.49728222383</v>
      </c>
      <c r="AC37" s="142">
        <f t="shared" si="39"/>
        <v>3515635.4093355844</v>
      </c>
      <c r="AD37" s="132">
        <f t="shared" si="30"/>
        <v>4.463628679675191E-3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246797</v>
      </c>
      <c r="V38" s="138">
        <f t="shared" si="35"/>
        <v>0.30979895460411028</v>
      </c>
      <c r="W38" s="139">
        <f t="shared" si="36"/>
        <v>76457.452599430602</v>
      </c>
      <c r="X38" s="264">
        <f t="shared" si="28"/>
        <v>4.0396086987303419E-5</v>
      </c>
      <c r="Y38" s="32"/>
      <c r="Z38" s="141">
        <f t="shared" si="29"/>
        <v>230890.78317773223</v>
      </c>
      <c r="AA38" s="142">
        <f t="shared" si="37"/>
        <v>442328.51732237649</v>
      </c>
      <c r="AB38" s="142">
        <f t="shared" si="38"/>
        <v>15908.347669893845</v>
      </c>
      <c r="AC38" s="142">
        <f t="shared" si="39"/>
        <v>689127.64817000262</v>
      </c>
      <c r="AD38" s="132">
        <f t="shared" si="30"/>
        <v>8.7495134625182008E-4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8.3087561109255141E-6</v>
      </c>
      <c r="Y39" s="32"/>
      <c r="Z39" s="141">
        <f t="shared" si="29"/>
        <v>783330.90905207233</v>
      </c>
      <c r="AA39" s="142">
        <f t="shared" si="37"/>
        <v>1184612.4122407117</v>
      </c>
      <c r="AB39" s="142">
        <f t="shared" si="38"/>
        <v>3272.0639738819796</v>
      </c>
      <c r="AC39" s="142">
        <f t="shared" si="39"/>
        <v>1971215.3852666661</v>
      </c>
      <c r="AD39" s="132">
        <f t="shared" si="30"/>
        <v>2.502754837469378E-3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4.5456550600795065E-2</v>
      </c>
      <c r="Y40" s="32"/>
      <c r="Z40" s="141">
        <f t="shared" si="29"/>
        <v>18663411.209695343</v>
      </c>
      <c r="AA40" s="142">
        <f>+S40*AA$6</f>
        <v>14984057.996284904</v>
      </c>
      <c r="AB40" s="142">
        <f>+X40*AB$6</f>
        <v>17901204.417617328</v>
      </c>
      <c r="AC40" s="142">
        <f>SUM(Z40:AB40)</f>
        <v>51548673.623597577</v>
      </c>
      <c r="AD40" s="132">
        <f t="shared" si="30"/>
        <v>6.5448805463303547E-2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4.6824095107443525E-5</v>
      </c>
      <c r="Y41" s="32"/>
      <c r="Z41" s="141">
        <f t="shared" si="29"/>
        <v>285302.08828264725</v>
      </c>
      <c r="AA41" s="142">
        <f t="shared" si="37"/>
        <v>414526.92915289331</v>
      </c>
      <c r="AB41" s="142">
        <f t="shared" si="38"/>
        <v>18439.755923179117</v>
      </c>
      <c r="AC41" s="142">
        <f t="shared" si="39"/>
        <v>718268.77335871966</v>
      </c>
      <c r="AD41" s="132">
        <f t="shared" si="30"/>
        <v>9.1195039393604667E-4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6.5589138532286647E-5</v>
      </c>
      <c r="Y42" s="32"/>
      <c r="Z42" s="141">
        <f t="shared" si="29"/>
        <v>543976.55089639686</v>
      </c>
      <c r="AA42" s="142">
        <f t="shared" si="37"/>
        <v>794058.63231980125</v>
      </c>
      <c r="AB42" s="142">
        <f t="shared" si="38"/>
        <v>25829.601254903588</v>
      </c>
      <c r="AC42" s="142">
        <f t="shared" si="39"/>
        <v>1363864.7844711016</v>
      </c>
      <c r="AD42" s="132">
        <f t="shared" si="30"/>
        <v>1.7316317701768613E-3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1.3250539065549238E-4</v>
      </c>
      <c r="Y43" s="32"/>
      <c r="Z43" s="141">
        <f t="shared" si="29"/>
        <v>244138.96459173053</v>
      </c>
      <c r="AA43" s="142">
        <f t="shared" si="37"/>
        <v>733932.64572682034</v>
      </c>
      <c r="AB43" s="142">
        <f t="shared" si="38"/>
        <v>52181.831951822627</v>
      </c>
      <c r="AC43" s="142">
        <f t="shared" si="39"/>
        <v>1030253.4422703735</v>
      </c>
      <c r="AD43" s="132">
        <f t="shared" si="30"/>
        <v>1.3080619224737028E-3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1.1518985141577036E-4</v>
      </c>
      <c r="Y44" s="32"/>
      <c r="Z44" s="141">
        <f t="shared" si="29"/>
        <v>262127.80178519263</v>
      </c>
      <c r="AA44" s="142">
        <f t="shared" si="37"/>
        <v>896710.29608205915</v>
      </c>
      <c r="AB44" s="142">
        <f t="shared" si="38"/>
        <v>45362.814594924537</v>
      </c>
      <c r="AC44" s="142">
        <f t="shared" si="39"/>
        <v>1204200.9124621763</v>
      </c>
      <c r="AD44" s="132">
        <f t="shared" si="30"/>
        <v>1.5289144359747584E-3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1.5193847171842474E-5</v>
      </c>
      <c r="Y45" s="32"/>
      <c r="Z45" s="141">
        <f t="shared" si="29"/>
        <v>353462.78415672143</v>
      </c>
      <c r="AA45" s="142">
        <f t="shared" si="37"/>
        <v>896861.86938639788</v>
      </c>
      <c r="AB45" s="142">
        <f t="shared" si="38"/>
        <v>5983.4756601270092</v>
      </c>
      <c r="AC45" s="142">
        <f t="shared" si="39"/>
        <v>1256308.1292032464</v>
      </c>
      <c r="AD45" s="132">
        <f t="shared" si="30"/>
        <v>1.5950723960538578E-3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1.9286143200201287E-4</v>
      </c>
      <c r="Y46" s="32"/>
      <c r="Z46" s="141">
        <f t="shared" si="29"/>
        <v>1732976.0238775318</v>
      </c>
      <c r="AA46" s="142">
        <f t="shared" si="37"/>
        <v>1178520.5436147805</v>
      </c>
      <c r="AB46" s="142">
        <f t="shared" si="38"/>
        <v>75950.591782959687</v>
      </c>
      <c r="AC46" s="142">
        <f t="shared" si="39"/>
        <v>2987447.1592752719</v>
      </c>
      <c r="AD46" s="132">
        <f t="shared" si="30"/>
        <v>3.7930141401310495E-3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12032960</v>
      </c>
      <c r="V47" s="138">
        <f t="shared" si="35"/>
        <v>0.30552861361277828</v>
      </c>
      <c r="W47" s="139">
        <f t="shared" si="36"/>
        <v>3676413.5864580167</v>
      </c>
      <c r="X47" s="264">
        <f t="shared" si="28"/>
        <v>1.9424231123411531E-3</v>
      </c>
      <c r="Y47" s="32"/>
      <c r="Z47" s="141">
        <f t="shared" si="29"/>
        <v>3604913.3797405181</v>
      </c>
      <c r="AA47" s="142">
        <f t="shared" si="37"/>
        <v>3991771.769031669</v>
      </c>
      <c r="AB47" s="142">
        <f t="shared" si="38"/>
        <v>764943.94625084614</v>
      </c>
      <c r="AC47" s="142">
        <f t="shared" si="39"/>
        <v>8361629.0950230341</v>
      </c>
      <c r="AD47" s="132">
        <f t="shared" si="30"/>
        <v>1.0616347570695617E-2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2.1659654303394981E-4</v>
      </c>
      <c r="Y48" s="32"/>
      <c r="Z48" s="141">
        <f t="shared" si="29"/>
        <v>270066.79174591252</v>
      </c>
      <c r="AA48" s="142">
        <f t="shared" si="37"/>
        <v>1165919.02316665</v>
      </c>
      <c r="AB48" s="142">
        <f t="shared" si="38"/>
        <v>85297.695090224617</v>
      </c>
      <c r="AC48" s="142">
        <f t="shared" si="39"/>
        <v>1521283.5100027872</v>
      </c>
      <c r="AD48" s="132">
        <f t="shared" si="30"/>
        <v>1.9314985527605375E-3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6.2848104863148349E-5</v>
      </c>
      <c r="Y49" s="32"/>
      <c r="Z49" s="141">
        <f t="shared" si="29"/>
        <v>138620.52313983458</v>
      </c>
      <c r="AA49" s="142">
        <f t="shared" si="37"/>
        <v>115374.92208955361</v>
      </c>
      <c r="AB49" s="142">
        <f t="shared" si="38"/>
        <v>24750.157184064698</v>
      </c>
      <c r="AC49" s="142">
        <f t="shared" si="39"/>
        <v>278745.60241345287</v>
      </c>
      <c r="AD49" s="132">
        <f t="shared" si="30"/>
        <v>3.5390952712618441E-4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6.4096946493307496E-6</v>
      </c>
      <c r="Y50" s="32"/>
      <c r="Z50" s="141">
        <f t="shared" si="29"/>
        <v>680808.65518739016</v>
      </c>
      <c r="AA50" s="142">
        <f t="shared" si="37"/>
        <v>1487492.2132390654</v>
      </c>
      <c r="AB50" s="142">
        <f t="shared" si="38"/>
        <v>2524.1962413701244</v>
      </c>
      <c r="AC50" s="142">
        <f t="shared" si="39"/>
        <v>2170825.0646678256</v>
      </c>
      <c r="AD50" s="132">
        <f t="shared" si="30"/>
        <v>2.7561893908220458E-3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933845.6</v>
      </c>
      <c r="V51" s="138">
        <f t="shared" si="35"/>
        <v>0.19691438543486686</v>
      </c>
      <c r="W51" s="139">
        <f t="shared" si="36"/>
        <v>183887.63241505451</v>
      </c>
      <c r="X51" s="264">
        <f t="shared" si="28"/>
        <v>9.7156530101071386E-5</v>
      </c>
      <c r="Y51" s="32"/>
      <c r="Z51" s="141">
        <f t="shared" si="29"/>
        <v>1952023.0996628115</v>
      </c>
      <c r="AA51" s="142">
        <f t="shared" si="37"/>
        <v>844246.57325745781</v>
      </c>
      <c r="AB51" s="142">
        <f t="shared" si="38"/>
        <v>38261.128107139084</v>
      </c>
      <c r="AC51" s="142">
        <f t="shared" si="39"/>
        <v>2834530.8010274083</v>
      </c>
      <c r="AD51" s="132">
        <f t="shared" si="30"/>
        <v>3.5988637909639704E-3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3.8839308013558214E-3</v>
      </c>
      <c r="Y52" s="32"/>
      <c r="Z52" s="141">
        <f t="shared" si="29"/>
        <v>2811414.7253837613</v>
      </c>
      <c r="AA52" s="142">
        <f t="shared" si="37"/>
        <v>2150444.7328734919</v>
      </c>
      <c r="AB52" s="142">
        <f t="shared" si="38"/>
        <v>1529527.3904424848</v>
      </c>
      <c r="AC52" s="142">
        <f t="shared" si="39"/>
        <v>6491386.8486997383</v>
      </c>
      <c r="AD52" s="132">
        <f t="shared" si="30"/>
        <v>8.2417933417613647E-3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0.39380821684699024</v>
      </c>
      <c r="Y53" s="32"/>
      <c r="Z53" s="141">
        <f t="shared" si="29"/>
        <v>33221094.692443006</v>
      </c>
      <c r="AA53" s="142">
        <f>+S53*AA$6</f>
        <v>33451800.600049611</v>
      </c>
      <c r="AB53" s="142">
        <f>+X53*AB$6</f>
        <v>155085269.29432347</v>
      </c>
      <c r="AC53" s="142">
        <f>SUM(Z53:AB53)</f>
        <v>221758164.58681607</v>
      </c>
      <c r="AD53" s="132">
        <f t="shared" si="30"/>
        <v>0.28155539131656238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5.6236959249924835E-5</v>
      </c>
      <c r="Y54" s="32"/>
      <c r="Z54" s="141">
        <f t="shared" si="29"/>
        <v>565399.88091013208</v>
      </c>
      <c r="AA54" s="142">
        <f t="shared" si="37"/>
        <v>837704.83402190555</v>
      </c>
      <c r="AB54" s="142">
        <f t="shared" si="38"/>
        <v>22146.627714873557</v>
      </c>
      <c r="AC54" s="142">
        <f t="shared" si="39"/>
        <v>1425251.342646911</v>
      </c>
      <c r="AD54" s="132">
        <f t="shared" si="30"/>
        <v>1.8095712518684159E-3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1.0517554777608994E-4</v>
      </c>
      <c r="Y55" s="32"/>
      <c r="Z55" s="141">
        <f t="shared" si="29"/>
        <v>773283.25636868482</v>
      </c>
      <c r="AA55" s="142">
        <f t="shared" si="37"/>
        <v>781958.23630384996</v>
      </c>
      <c r="AB55" s="142">
        <f t="shared" si="38"/>
        <v>41419.09044109768</v>
      </c>
      <c r="AC55" s="142">
        <f t="shared" si="39"/>
        <v>1596660.5831136324</v>
      </c>
      <c r="AD55" s="132">
        <f t="shared" si="30"/>
        <v>2.0272011004235013E-3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4.743556358272117E-5</v>
      </c>
      <c r="Y56" s="32"/>
      <c r="Z56" s="141">
        <f t="shared" si="29"/>
        <v>383255.64504957473</v>
      </c>
      <c r="AA56" s="142">
        <f t="shared" si="37"/>
        <v>1071508.7810517095</v>
      </c>
      <c r="AB56" s="142">
        <f t="shared" si="38"/>
        <v>18680.557788393289</v>
      </c>
      <c r="AC56" s="142">
        <f t="shared" si="39"/>
        <v>1473444.9838896776</v>
      </c>
      <c r="AD56" s="132">
        <f t="shared" si="30"/>
        <v>1.870760338386874E-3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1.7110501560561452E-3</v>
      </c>
      <c r="Y57" s="32"/>
      <c r="Z57" s="141">
        <f t="shared" si="29"/>
        <v>1713941.6217624079</v>
      </c>
      <c r="AA57" s="142">
        <f t="shared" si="37"/>
        <v>1506499.9466338411</v>
      </c>
      <c r="AB57" s="142">
        <f t="shared" si="38"/>
        <v>673827.16478758398</v>
      </c>
      <c r="AC57" s="142">
        <f t="shared" si="39"/>
        <v>3894268.7331838328</v>
      </c>
      <c r="AD57" s="132">
        <f t="shared" si="30"/>
        <v>4.9443607143230019E-3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8.7853043798531136E-2</v>
      </c>
      <c r="Y58" s="32"/>
      <c r="Z58" s="141">
        <f t="shared" si="29"/>
        <v>11954364.745985927</v>
      </c>
      <c r="AA58" s="142">
        <f>+S58*AA$6</f>
        <v>6168135.5135992644</v>
      </c>
      <c r="AB58" s="142">
        <f>+X58*AB$6</f>
        <v>34597330.306886226</v>
      </c>
      <c r="AC58" s="142">
        <f>SUM(Z58:AB58)</f>
        <v>52719830.566471413</v>
      </c>
      <c r="AD58" s="132">
        <f t="shared" si="30"/>
        <v>6.6935765602779529E-2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722790593.90999997</v>
      </c>
      <c r="V59" s="138">
        <f>+U59/T59</f>
        <v>0.63449923647232498</v>
      </c>
      <c r="W59" s="139">
        <f>+V59*U59</f>
        <v>458610079.96527326</v>
      </c>
      <c r="X59" s="264">
        <f t="shared" si="28"/>
        <v>0.24230538755445435</v>
      </c>
      <c r="Y59" s="32"/>
      <c r="Z59" s="141">
        <f t="shared" si="29"/>
        <v>3856813.9338600063</v>
      </c>
      <c r="AA59" s="142">
        <f>+S59*AA$6</f>
        <v>1279460.2540580283</v>
      </c>
      <c r="AB59" s="142">
        <f>+X59*AB$6</f>
        <v>95422072.655605555</v>
      </c>
      <c r="AC59" s="142">
        <f>SUM(Z59:AB59)</f>
        <v>100558346.84352359</v>
      </c>
      <c r="AD59" s="132">
        <f t="shared" si="30"/>
        <v>0.12767396748808651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1.6164586383446479E-4</v>
      </c>
      <c r="Y60" s="32"/>
      <c r="Z60" s="141">
        <f t="shared" si="29"/>
        <v>857413.14185033471</v>
      </c>
      <c r="AA60" s="142">
        <f t="shared" si="37"/>
        <v>1296383.3936502258</v>
      </c>
      <c r="AB60" s="142">
        <f t="shared" si="38"/>
        <v>63657.616196519724</v>
      </c>
      <c r="AC60" s="142">
        <f t="shared" si="39"/>
        <v>2217454.1516970801</v>
      </c>
      <c r="AD60" s="132">
        <f t="shared" si="30"/>
        <v>2.8153920401121739E-3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7.8215594305389876E-5</v>
      </c>
      <c r="Y61" s="32"/>
      <c r="Z61" s="141">
        <f t="shared" si="29"/>
        <v>508185.68977162876</v>
      </c>
      <c r="AA61" s="142">
        <f t="shared" si="37"/>
        <v>1355072.0058483668</v>
      </c>
      <c r="AB61" s="142">
        <f t="shared" si="38"/>
        <v>30802.01475476057</v>
      </c>
      <c r="AC61" s="142">
        <f t="shared" si="39"/>
        <v>1894059.710374756</v>
      </c>
      <c r="AD61" s="132">
        <f t="shared" si="30"/>
        <v>2.4047940869510783E-3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518749099.08257186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3783530876.0999999</v>
      </c>
      <c r="V63" s="171">
        <f>+U63/$E$63</f>
        <v>58973.553318141283</v>
      </c>
      <c r="W63" s="172">
        <f>SUM(W9:W61)</f>
        <v>1892694523.1963024</v>
      </c>
      <c r="X63" s="266">
        <f>SUM(X9:X61)</f>
        <v>0.99999999999999989</v>
      </c>
      <c r="Y63" s="32"/>
      <c r="Z63" s="174">
        <f>SUM(Z9:Z61)</f>
        <v>196904562.49999997</v>
      </c>
      <c r="AA63" s="175">
        <f>SUM(AA9:AA61)</f>
        <v>196904562.50000006</v>
      </c>
      <c r="AB63" s="175">
        <f>SUM(AB9:AB61)</f>
        <v>393809125</v>
      </c>
      <c r="AC63" s="175">
        <f>+AC62+AC21</f>
        <v>787618250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2" t="s">
        <v>120</v>
      </c>
      <c r="B1" s="282" t="s">
        <v>121</v>
      </c>
      <c r="C1" s="282" t="s">
        <v>122</v>
      </c>
      <c r="D1" s="282"/>
      <c r="E1" s="28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2"/>
      <c r="B2" s="282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3" t="s">
        <v>180</v>
      </c>
      <c r="B1" s="283"/>
      <c r="C1" s="283"/>
      <c r="D1" s="283"/>
      <c r="E1" s="283"/>
      <c r="F1" s="283" t="s">
        <v>181</v>
      </c>
      <c r="G1" s="283"/>
      <c r="H1" s="283"/>
      <c r="I1" s="283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5" t="s">
        <v>2</v>
      </c>
      <c r="C3" s="285"/>
      <c r="D3" s="285"/>
      <c r="E3" s="285"/>
      <c r="F3" s="285"/>
      <c r="G3" s="284" t="s">
        <v>0</v>
      </c>
      <c r="H3" s="284"/>
      <c r="I3" s="284"/>
      <c r="J3" s="284"/>
      <c r="K3" s="284"/>
      <c r="L3" s="284"/>
      <c r="M3" s="284"/>
      <c r="N3" s="284" t="s">
        <v>1</v>
      </c>
      <c r="O3" s="284"/>
      <c r="P3" s="284"/>
      <c r="Q3" s="284"/>
      <c r="R3" s="284"/>
      <c r="S3" s="284"/>
      <c r="T3" s="284"/>
      <c r="U3" s="284"/>
      <c r="V3" s="227"/>
      <c r="W3" s="284"/>
      <c r="X3" s="284"/>
      <c r="Z3" s="285" t="s">
        <v>263</v>
      </c>
      <c r="AA3" s="285"/>
      <c r="AB3" s="285"/>
      <c r="AC3" s="285"/>
      <c r="AD3" s="285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6" t="s">
        <v>269</v>
      </c>
      <c r="C61" s="286"/>
      <c r="D61" s="286"/>
      <c r="E61" s="286"/>
      <c r="F61" s="286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7" t="s">
        <v>95</v>
      </c>
      <c r="C1" s="287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8" t="s">
        <v>270</v>
      </c>
      <c r="B1" s="288"/>
      <c r="C1" s="288"/>
      <c r="D1" s="288"/>
      <c r="E1" s="288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9" t="s">
        <v>114</v>
      </c>
      <c r="B2" s="289"/>
      <c r="C2" s="289"/>
      <c r="D2" s="289"/>
      <c r="E2" s="289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90" t="s">
        <v>293</v>
      </c>
      <c r="B3" s="290"/>
      <c r="C3" s="290"/>
      <c r="D3" s="290"/>
      <c r="E3" s="290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2"/>
      <c r="B4" s="292"/>
      <c r="C4" s="292"/>
      <c r="D4" s="292"/>
      <c r="E4" s="29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1">
        <f>+'Part JULIO 2022'!J13</f>
        <v>14841505.1952</v>
      </c>
      <c r="C5" s="291"/>
      <c r="D5" s="291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7"/>
      <c r="C6" s="287"/>
      <c r="D6" s="287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546167.39118336001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8287496.5009996817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4143748.2504998408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4143748.2504998408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546167.39118336001</v>
      </c>
      <c r="C14" s="39">
        <f>+B$11*POBLACIÓN!C7</f>
        <v>909282.87208238477</v>
      </c>
      <c r="D14" s="40">
        <f>+$B$12*I14</f>
        <v>1030548.276014588</v>
      </c>
      <c r="E14" s="41">
        <f>SUM(B14:D14)</f>
        <v>2485998.5392803326</v>
      </c>
      <c r="F14" s="32"/>
      <c r="G14" s="93">
        <f>+'ART 14 F I'!AD9</f>
        <v>8.4898532569311735E-2</v>
      </c>
      <c r="H14" s="94"/>
      <c r="I14" s="95">
        <f>+$G14/$G$26</f>
        <v>0.24869953812717213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546167.39118336001</v>
      </c>
      <c r="C15" s="43">
        <f>+B$11*POBLACIÓN!C8</f>
        <v>95222.997159094346</v>
      </c>
      <c r="D15" s="44">
        <f t="shared" ref="D15:D25" si="1">+$B$12*I15</f>
        <v>86063.270494263066</v>
      </c>
      <c r="E15" s="45">
        <f t="shared" ref="E15:E25" si="2">SUM(B15:D15)</f>
        <v>727453.65883671737</v>
      </c>
      <c r="F15" s="32"/>
      <c r="G15" s="93">
        <f>+'ART 14 F I'!AD10</f>
        <v>7.0900563740065375E-3</v>
      </c>
      <c r="H15" s="94"/>
      <c r="I15" s="95">
        <f t="shared" ref="I15:I25" si="3">+$G15/$G$26</f>
        <v>2.0769425479427148E-2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546167.39118336001</v>
      </c>
      <c r="C16" s="43">
        <f>+B$11*POBLACIÓN!C9</f>
        <v>169451.69685152988</v>
      </c>
      <c r="D16" s="44">
        <f t="shared" si="1"/>
        <v>165171.23255116839</v>
      </c>
      <c r="E16" s="45">
        <f t="shared" si="2"/>
        <v>880790.32058605831</v>
      </c>
      <c r="F16" s="32"/>
      <c r="G16" s="93">
        <f>+'ART 14 F I'!AD11</f>
        <v>1.360712117290489E-2</v>
      </c>
      <c r="H16" s="94"/>
      <c r="I16" s="95">
        <f t="shared" si="3"/>
        <v>3.9860344443281411E-2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546167.39118336001</v>
      </c>
      <c r="C17" s="43">
        <f>+B$11*POBLACIÓN!C10</f>
        <v>144714.79915033176</v>
      </c>
      <c r="D17" s="44">
        <f t="shared" si="1"/>
        <v>115642.98263865689</v>
      </c>
      <c r="E17" s="45">
        <f t="shared" si="2"/>
        <v>806525.17297234864</v>
      </c>
      <c r="F17" s="32"/>
      <c r="G17" s="93">
        <f>+'ART 14 F I'!AD12</f>
        <v>9.5268894786073918E-3</v>
      </c>
      <c r="H17" s="94"/>
      <c r="I17" s="95">
        <f t="shared" si="3"/>
        <v>2.7907820564318168E-2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546167.39118336001</v>
      </c>
      <c r="C18" s="43">
        <f>+B$11*POBLACIÓN!C11</f>
        <v>550177.4708216805</v>
      </c>
      <c r="D18" s="44">
        <f t="shared" si="1"/>
        <v>469756.87941287679</v>
      </c>
      <c r="E18" s="45">
        <f t="shared" si="2"/>
        <v>1566101.7414179174</v>
      </c>
      <c r="F18" s="32"/>
      <c r="G18" s="93">
        <f>+'ART 14 F I'!AD13</f>
        <v>3.8699467705409871E-2</v>
      </c>
      <c r="H18" s="94"/>
      <c r="I18" s="95">
        <f t="shared" si="3"/>
        <v>0.11336520729902262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546167.39118336001</v>
      </c>
      <c r="C19" s="43">
        <f>+B$11*POBLACIÓN!C12</f>
        <v>666538.81815816357</v>
      </c>
      <c r="D19" s="44">
        <f t="shared" si="1"/>
        <v>673714.85713840369</v>
      </c>
      <c r="E19" s="45">
        <f t="shared" si="2"/>
        <v>1886421.0664799274</v>
      </c>
      <c r="F19" s="32"/>
      <c r="G19" s="93">
        <f>+'ART 14 F I'!AD14</f>
        <v>5.5501914924734989E-2</v>
      </c>
      <c r="H19" s="94"/>
      <c r="I19" s="95">
        <f t="shared" si="3"/>
        <v>0.16258585618881086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546167.39118336001</v>
      </c>
      <c r="C20" s="43">
        <f>+B$11*POBLACIÓN!C13</f>
        <v>141488.84950331401</v>
      </c>
      <c r="D20" s="44">
        <f t="shared" si="1"/>
        <v>112472.26298645636</v>
      </c>
      <c r="E20" s="45">
        <f t="shared" si="2"/>
        <v>800128.50367313041</v>
      </c>
      <c r="F20" s="32"/>
      <c r="G20" s="93">
        <f>+'ART 14 F I'!AD15</f>
        <v>9.2656795460639759E-3</v>
      </c>
      <c r="H20" s="94"/>
      <c r="I20" s="95">
        <f t="shared" si="3"/>
        <v>2.7142639028056147E-2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546167.39118336001</v>
      </c>
      <c r="C21" s="43">
        <f>+B$11*POBLACIÓN!C14</f>
        <v>653116.98386035231</v>
      </c>
      <c r="D21" s="44">
        <f t="shared" si="1"/>
        <v>578415.30946210842</v>
      </c>
      <c r="E21" s="45">
        <f t="shared" si="2"/>
        <v>1777699.6845058207</v>
      </c>
      <c r="F21" s="32"/>
      <c r="G21" s="93">
        <f>+'ART 14 F I'!AD16</f>
        <v>4.7650956419883629E-2</v>
      </c>
      <c r="H21" s="94"/>
      <c r="I21" s="95">
        <f t="shared" si="3"/>
        <v>0.13958746393252458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546167.39118336001</v>
      </c>
      <c r="C22" s="43">
        <f>+B$11*POBLACIÓN!C15</f>
        <v>204477.28239216463</v>
      </c>
      <c r="D22" s="44">
        <f t="shared" si="1"/>
        <v>160965.64382959469</v>
      </c>
      <c r="E22" s="45">
        <f t="shared" si="2"/>
        <v>911610.31740511942</v>
      </c>
      <c r="F22" s="32"/>
      <c r="G22" s="93">
        <f>+'ART 14 F I'!AD17</f>
        <v>1.3260656752594122E-2</v>
      </c>
      <c r="H22" s="94"/>
      <c r="I22" s="95">
        <f t="shared" si="3"/>
        <v>3.8845420643056239E-2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546167.39118336001</v>
      </c>
      <c r="C23" s="43">
        <f>+B$11*POBLACIÓN!C16</f>
        <v>120181.51441526147</v>
      </c>
      <c r="D23" s="44">
        <f t="shared" si="1"/>
        <v>123266.86685755485</v>
      </c>
      <c r="E23" s="45">
        <f t="shared" si="2"/>
        <v>789615.77245617635</v>
      </c>
      <c r="F23" s="32"/>
      <c r="G23" s="93">
        <f>+'ART 14 F I'!AD18</f>
        <v>1.0154959601790643E-2</v>
      </c>
      <c r="H23" s="94"/>
      <c r="I23" s="95">
        <f t="shared" si="3"/>
        <v>2.9747672736316871E-2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546167.39118336001</v>
      </c>
      <c r="C24" s="43">
        <f>+B$11*POBLACIÓN!C17</f>
        <v>424293.40823262249</v>
      </c>
      <c r="D24" s="44">
        <f t="shared" si="1"/>
        <v>434921.34337219264</v>
      </c>
      <c r="E24" s="45">
        <f t="shared" si="2"/>
        <v>1405382.1427881753</v>
      </c>
      <c r="F24" s="32"/>
      <c r="G24" s="93">
        <f>+'ART 14 F I'!AD19</f>
        <v>3.5829649803664536E-2</v>
      </c>
      <c r="H24" s="94"/>
      <c r="I24" s="95">
        <f t="shared" si="3"/>
        <v>0.10495843788766128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546167.39118336001</v>
      </c>
      <c r="C25" s="43">
        <f>+B$11*POBLACIÓN!C18</f>
        <v>64801.557872940924</v>
      </c>
      <c r="D25" s="44">
        <f t="shared" si="1"/>
        <v>192809.3257419774</v>
      </c>
      <c r="E25" s="45">
        <f t="shared" si="2"/>
        <v>803778.27479827835</v>
      </c>
      <c r="F25" s="32"/>
      <c r="G25" s="93">
        <f>+'ART 14 F I'!AD20</f>
        <v>1.5884000004809662E-2</v>
      </c>
      <c r="H25" s="94"/>
      <c r="I25" s="95">
        <f t="shared" si="3"/>
        <v>4.6530173670352615E-2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6554008.6942003183</v>
      </c>
      <c r="C26" s="47">
        <f>SUM(C14:C25)</f>
        <v>4143748.2504998404</v>
      </c>
      <c r="D26" s="48">
        <f>SUM(D14:D25)</f>
        <v>4143748.2504998418</v>
      </c>
      <c r="E26" s="96">
        <f>SUM(E14:E25)</f>
        <v>14841505.195200002</v>
      </c>
      <c r="F26" s="32"/>
      <c r="G26" s="93">
        <f>SUM(G14:G25)</f>
        <v>0.34136988435378196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JULIO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JULIO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2022-08-01T14:13:34Z</dcterms:modified>
</cp:coreProperties>
</file>