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MARZO 2022\"/>
    </mc:Choice>
  </mc:AlternateContent>
  <bookViews>
    <workbookView showHorizontalScroll="0" showVerticalScroll="0" xWindow="0" yWindow="0" windowWidth="28800" windowHeight="12435" activeTab="7"/>
  </bookViews>
  <sheets>
    <sheet name="Part MARZO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MARZO 2022'!$A$1:$F$15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M57" i="14" s="1"/>
  <c r="AA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17" i="14" l="1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D12" i="10"/>
  <c r="D11" i="10"/>
  <c r="D10" i="10"/>
  <c r="D9" i="10"/>
  <c r="D8" i="10"/>
  <c r="D7" i="10"/>
  <c r="D6" i="10"/>
  <c r="D5" i="10"/>
  <c r="D4" i="10"/>
  <c r="C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F11" i="10"/>
  <c r="G11" i="10" s="1"/>
  <c r="F10" i="10"/>
  <c r="G10" i="10" s="1"/>
  <c r="F9" i="10"/>
  <c r="G9" i="10" s="1"/>
  <c r="F8" i="10"/>
  <c r="F7" i="10"/>
  <c r="G7" i="10" s="1"/>
  <c r="F6" i="10"/>
  <c r="F4" i="10"/>
  <c r="G4" i="10" s="1"/>
  <c r="F12" i="10"/>
  <c r="G12" i="10" s="1"/>
  <c r="F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F13" i="10"/>
  <c r="AC6" i="7" s="1"/>
  <c r="G8" i="10"/>
  <c r="G13" i="10" s="1"/>
  <c r="I13" i="10" s="1"/>
  <c r="B5" i="8" s="1"/>
  <c r="B9" i="8" s="1"/>
  <c r="D13" i="10"/>
  <c r="W63" i="7"/>
  <c r="X17" i="7" s="1"/>
  <c r="AB6" i="7" l="1"/>
  <c r="AB17" i="7" s="1"/>
  <c r="Z6" i="7"/>
  <c r="AA6" i="7"/>
  <c r="Z47" i="7"/>
  <c r="Z36" i="7"/>
  <c r="H28" i="7"/>
  <c r="H19" i="7"/>
  <c r="Z19" i="7" s="1"/>
  <c r="H31" i="7"/>
  <c r="Z31" i="7" s="1"/>
  <c r="H34" i="7"/>
  <c r="Z34" i="7" s="1"/>
  <c r="H23" i="7"/>
  <c r="Z23" i="7" s="1"/>
  <c r="H20" i="7"/>
  <c r="Z20" i="7" s="1"/>
  <c r="H41" i="7"/>
  <c r="H54" i="7"/>
  <c r="Z54" i="7" s="1"/>
  <c r="H35" i="7"/>
  <c r="Z35" i="7" s="1"/>
  <c r="H51" i="7"/>
  <c r="Z51" i="7" s="1"/>
  <c r="H45" i="7"/>
  <c r="Z45" i="7" s="1"/>
  <c r="H12" i="7"/>
  <c r="H57" i="7"/>
  <c r="Z57" i="7" s="1"/>
  <c r="H52" i="7"/>
  <c r="Z52" i="7" s="1"/>
  <c r="H40" i="7"/>
  <c r="Z40" i="7" s="1"/>
  <c r="H59" i="7"/>
  <c r="Z59" i="7" s="1"/>
  <c r="H39" i="7"/>
  <c r="Z39" i="7" s="1"/>
  <c r="H60" i="7"/>
  <c r="Z60" i="7" s="1"/>
  <c r="H18" i="7"/>
  <c r="H26" i="7"/>
  <c r="Z26" i="7" s="1"/>
  <c r="H29" i="7"/>
  <c r="Z29" i="7" s="1"/>
  <c r="H49" i="7"/>
  <c r="Z49" i="7" s="1"/>
  <c r="H14" i="7"/>
  <c r="Z14" i="7" s="1"/>
  <c r="H42" i="7"/>
  <c r="H33" i="7"/>
  <c r="Z33" i="7" s="1"/>
  <c r="H43" i="7"/>
  <c r="Z43" i="7" s="1"/>
  <c r="H30" i="7"/>
  <c r="Z30" i="7" s="1"/>
  <c r="H10" i="7"/>
  <c r="Z10" i="7" s="1"/>
  <c r="H15" i="7"/>
  <c r="Z15" i="7" s="1"/>
  <c r="H27" i="7"/>
  <c r="Z27" i="7" s="1"/>
  <c r="H46" i="7"/>
  <c r="H56" i="7"/>
  <c r="Z56" i="7" s="1"/>
  <c r="H16" i="7"/>
  <c r="Z16" i="7" s="1"/>
  <c r="H13" i="7"/>
  <c r="Z13" i="7" s="1"/>
  <c r="H58" i="7"/>
  <c r="Z58" i="7" s="1"/>
  <c r="G63" i="7"/>
  <c r="H44" i="7"/>
  <c r="Z44" i="7" s="1"/>
  <c r="H48" i="7"/>
  <c r="Z48" i="7" s="1"/>
  <c r="H24" i="7"/>
  <c r="Z24" i="7" s="1"/>
  <c r="H55" i="7"/>
  <c r="Z55" i="7" s="1"/>
  <c r="H25" i="7"/>
  <c r="Z25" i="7" s="1"/>
  <c r="H38" i="7"/>
  <c r="Z38" i="7" s="1"/>
  <c r="H50" i="7"/>
  <c r="H11" i="7"/>
  <c r="Z11" i="7" s="1"/>
  <c r="H17" i="7"/>
  <c r="Z17" i="7" s="1"/>
  <c r="H61" i="7"/>
  <c r="Z61" i="7" s="1"/>
  <c r="H53" i="7"/>
  <c r="Z53" i="7" s="1"/>
  <c r="H37" i="7"/>
  <c r="H32" i="7"/>
  <c r="Z32" i="7" s="1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AB12" i="7" s="1"/>
  <c r="X20" i="7"/>
  <c r="X14" i="7"/>
  <c r="AB14" i="7" s="1"/>
  <c r="X9" i="7"/>
  <c r="X48" i="7"/>
  <c r="X44" i="7"/>
  <c r="X53" i="7"/>
  <c r="X60" i="7"/>
  <c r="X29" i="7"/>
  <c r="X52" i="7"/>
  <c r="X30" i="7"/>
  <c r="AB30" i="7" s="1"/>
  <c r="X40" i="7"/>
  <c r="AB40" i="7" s="1"/>
  <c r="X15" i="7"/>
  <c r="AB15" i="7" s="1"/>
  <c r="X46" i="7"/>
  <c r="X50" i="7"/>
  <c r="AB50" i="7" s="1"/>
  <c r="X25" i="7"/>
  <c r="X47" i="7"/>
  <c r="X59" i="7"/>
  <c r="X36" i="7"/>
  <c r="X28" i="7"/>
  <c r="X10" i="7"/>
  <c r="X51" i="7"/>
  <c r="X34" i="7"/>
  <c r="AB34" i="7" s="1"/>
  <c r="X24" i="7"/>
  <c r="AB24" i="7" s="1"/>
  <c r="X61" i="7"/>
  <c r="AB61" i="7" s="1"/>
  <c r="X37" i="7"/>
  <c r="X55" i="7"/>
  <c r="AB55" i="7" s="1"/>
  <c r="X11" i="7"/>
  <c r="X19" i="7"/>
  <c r="X13" i="7"/>
  <c r="AB13" i="7" s="1"/>
  <c r="X41" i="7"/>
  <c r="X49" i="7"/>
  <c r="X42" i="7"/>
  <c r="X27" i="7"/>
  <c r="AB27" i="7" s="1"/>
  <c r="X58" i="7"/>
  <c r="AB58" i="7" s="1"/>
  <c r="X33" i="7"/>
  <c r="AB33" i="7" s="1"/>
  <c r="X57" i="7"/>
  <c r="AB57" i="7" s="1"/>
  <c r="X18" i="7"/>
  <c r="X26" i="7"/>
  <c r="AB26" i="7" s="1"/>
  <c r="X54" i="7"/>
  <c r="X39" i="7"/>
  <c r="X45" i="7"/>
  <c r="AB45" i="7" s="1"/>
  <c r="X56" i="7"/>
  <c r="X31" i="7"/>
  <c r="X38" i="7"/>
  <c r="X32" i="7"/>
  <c r="AB32" i="7" s="1"/>
  <c r="X35" i="7"/>
  <c r="AB35" i="7" s="1"/>
  <c r="X43" i="7"/>
  <c r="AB43" i="7" s="1"/>
  <c r="X23" i="7"/>
  <c r="AB23" i="7" s="1"/>
  <c r="X16" i="7"/>
  <c r="AB16" i="7" l="1"/>
  <c r="AB18" i="7"/>
  <c r="AB37" i="7"/>
  <c r="AB46" i="7"/>
  <c r="AB20" i="7"/>
  <c r="AB10" i="7"/>
  <c r="Z28" i="7"/>
  <c r="AB38" i="7"/>
  <c r="AB42" i="7"/>
  <c r="AB29" i="7"/>
  <c r="AB31" i="7"/>
  <c r="AB49" i="7"/>
  <c r="AB28" i="7"/>
  <c r="AB60" i="7"/>
  <c r="Z37" i="7"/>
  <c r="Z42" i="7"/>
  <c r="Z12" i="7"/>
  <c r="AB54" i="7"/>
  <c r="AB51" i="7"/>
  <c r="AB52" i="7"/>
  <c r="AB56" i="7"/>
  <c r="AB41" i="7"/>
  <c r="AB36" i="7"/>
  <c r="AB53" i="7"/>
  <c r="AB59" i="7"/>
  <c r="AB44" i="7"/>
  <c r="AB39" i="7"/>
  <c r="AB19" i="7"/>
  <c r="AB47" i="7"/>
  <c r="AB48" i="7"/>
  <c r="AB11" i="7"/>
  <c r="AB25" i="7"/>
  <c r="AB9" i="7"/>
  <c r="Z50" i="7"/>
  <c r="Z46" i="7"/>
  <c r="Z18" i="7"/>
  <c r="Z41" i="7"/>
  <c r="AA11" i="7"/>
  <c r="D63" i="7"/>
  <c r="H9" i="7"/>
  <c r="B26" i="8"/>
  <c r="B10" i="8" s="1"/>
  <c r="X63" i="7"/>
  <c r="AB63" i="7" l="1"/>
  <c r="AC11" i="7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<sst xmlns="http://schemas.openxmlformats.org/spreadsheetml/2006/main" count="541" uniqueCount="296">
  <si>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</si>
  <si>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</si>
  <si>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</si>
  <si>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</si>
  <si>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</si>
  <si>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</si>
  <si>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</si>
  <si>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</si>
  <si>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</si>
  <si>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</si>
  <si>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</si>
  <si>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</si>
  <si>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</si>
  <si>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</si>
  <si>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</si>
  <si>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</si>
  <si>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</si>
  <si>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</si>
  <si>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</si>
  <si>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</si>
  <si>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</si>
  <si>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</si>
  <si>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</si>
  <si>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</si>
  <si>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</si>
  <si>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</si>
  <si>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</si>
  <si>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</si>
  <si>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</si>
  <si>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</si>
  <si>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</si>
  <si>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</si>
  <si>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</si>
  <si>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</si>
  <si>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</si>
  <si>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</si>
  <si>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</si>
  <si>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</si>
  <si>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</si>
  <si>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</si>
  <si>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</si>
  <si>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</si>
  <si>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</si>
  <si>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</si>
  <si>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</si>
  <si>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</si>
  <si>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</si>
  <si>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</si>
  <si>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</si>
  <si>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</si>
  <si>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</si>
  <si>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</si>
  <si>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</si>
  <si>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</si>
  <si>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</si>
  <si>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</si>
  <si>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</si>
  <si>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</si>
  <si>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</si>
  <si>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</si>
  <si>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</si>
  <si>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</si>
  <si>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</si>
  <si>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</si>
  <si>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</si>
  <si>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</si>
  <si>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</si>
  <si>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</si>
  <si>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</si>
  <si>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</si>
  <si>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</si>
  <si>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</si>
  <si>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</si>
  <si>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</si>
  <si>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</si>
  <si>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</si>
  <si>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</si>
  <si>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</si>
  <si>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</si>
  <si>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</si>
  <si>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</si>
  <si>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</si>
  <si>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</si>
  <si>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</si>
  <si>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</si>
  <si>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</si>
  <si>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</si>
  <si>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</si>
  <si>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</si>
  <si>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</si>
  <si>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</si>
  <si>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</si>
  <si>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</si>
  <si>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</si>
  <si>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</si>
  <si>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</si>
  <si>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</si>
  <si>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</si>
  <si>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</si>
  <si>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</si>
  <si>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</si>
  <si>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</si>
  <si>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</si>
  <si>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</si>
  <si>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</si>
  <si>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</si>
  <si>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</si>
  <si>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</si>
  <si>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</si>
  <si>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</si>
  <si>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</si>
  <si>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</si>
  <si>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</si>
  <si>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</si>
  <si>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</si>
  <si>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</si>
  <si>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</si>
  <si>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</si>
  <si>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</si>
  <si>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</si>
  <si>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</si>
  <si>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</si>
  <si>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</si>
  <si>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</si>
  <si>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</si>
  <si>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</si>
  <si>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</si>
  <si>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</si>
  <si>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</si>
  <si>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</si>
  <si>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</si>
  <si>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</si>
  <si>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</si>
  <si>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</si>
  <si>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</si>
  <si>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</si>
  <si>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</si>
  <si>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</si>
  <si>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</si>
  <si>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</si>
  <si>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</si>
  <si>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</si>
  <si>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</si>
  <si>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</si>
  <si>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</si>
  <si>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</si>
  <si>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</si>
  <si>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</si>
  <si>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</si>
  <si>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</si>
  <si>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</si>
  <si>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</si>
  <si>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</si>
  <si>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</si>
  <si>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</si>
  <si>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</si>
  <si>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</si>
  <si>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</si>
  <si>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</si>
  <si>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</si>
  <si>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</si>
  <si>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</si>
  <si>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</si>
  <si>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</si>
  <si>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</si>
  <si>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</si>
  <si>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</si>
  <si>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</si>
  <si>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</si>
  <si>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</si>
  <si>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</si>
  <si>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</si>
  <si>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</si>
  <si>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</si>
  <si>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</si>
  <si>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</si>
  <si>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</si>
  <si>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</si>
  <si>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</si>
  <si>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</si>
  <si>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</si>
  <si>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</si>
  <si>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</si>
  <si>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</si>
  <si>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</si>
  <si>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</si>
  <si>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</si>
  <si>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</si>
  <si>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</si>
  <si>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</si>
  <si>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</si>
  <si>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</si>
  <si>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</si>
  <si>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</si>
  <si>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</si>
  <si>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</si>
  <si>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</si>
  <si>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</si>
  <si>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</si>
  <si>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</si>
  <si>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</si>
  <si>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</si>
  <si>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</si>
  <si>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</si>
  <si>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</si>
  <si>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</si>
  <si>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</si>
  <si>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</si>
  <si>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</si>
  <si>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</si>
  <si>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</si>
  <si>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</si>
  <si>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</si>
  <si>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</si>
  <si>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</si>
  <si>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</si>
  <si>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</si>
  <si>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</si>
  <si>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</si>
  <si>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</si>
  <si>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</si>
  <si>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</si>
  <si>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</si>
  <si>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</si>
  <si>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</si>
  <si>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</si>
  <si>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</si>
  <si>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</si>
  <si>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</si>
  <si>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</si>
  <si>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</si>
  <si>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</si>
  <si>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</si>
  <si>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</si>
  <si>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</si>
  <si>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</si>
  <si>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</si>
  <si>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</si>
  <si>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</si>
  <si>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</si>
  <si>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</si>
  <si>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</si>
  <si>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</si>
  <si>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</si>
  <si>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</si>
  <si>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</si>
  <si>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</si>
  <si>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</si>
  <si>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</si>
  <si>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</si>
  <si>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</si>
  <si>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</si>
  <si>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</si>
  <si>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</si>
  <si>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</si>
  <si>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</si>
  <si>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</si>
  <si>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</si>
  <si>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</si>
  <si>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</si>
  <si>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</si>
  <si>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</si>
  <si>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</si>
  <si>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</si>
  <si>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</si>
  <si>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</si>
  <si>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</si>
  <si>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</si>
  <si>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</si>
  <si>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</si>
  <si>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</si>
  <si>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</si>
  <si>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</si>
  <si>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</si>
  <si>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</si>
  <si>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</si>
  <si>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</si>
  <si>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</si>
  <si>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</si>
  <si>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</si>
  <si>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</si>
  <si>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</si>
  <si>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</si>
  <si>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</si>
  <si>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</si>
  <si>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</si>
  <si>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</si>
  <si>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</si>
  <si>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</si>
  <si>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</si>
  <si>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</si>
  <si>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FACTURACIÓN  2020
(2016-2020)</t>
  </si>
  <si>
    <t>RECAUDACIÓN 2021</t>
  </si>
  <si>
    <t>CÁLCULO DE DISTRIBUCIÓN DEL FONDO DE ULTRACRECIMIENTO MARZO 2022</t>
  </si>
  <si>
    <t>Participaciones Marzo 2022</t>
  </si>
  <si>
    <t xml:space="preserve">Faltante Inicial de FEIEF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</si>
</sst>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2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zoomScaleSheetLayoutView="100" workbookViewId="0">
      <selection activeCell="C4" sqref="C4"/>
    </sheetView>
  </sheetViews>
  <sheetFormatPr baseColWidth="10" defaultColWidth="11.42578125" defaultRowHeight="12.75" x14ac:dyDescent="0.2"/>
  <cols>
    <col min="1" max="1" width="61.140625" style="16" customWidth="1"/>
    <col min="2" max="4" width="16.28515625" style="16" customWidth="1"/>
    <col min="5" max="5" width="15.140625" style="16" customWidth="1"/>
    <col min="6" max="6" width="21" style="16" customWidth="1"/>
    <col min="7" max="7" width="15.140625" style="16" customWidth="1"/>
    <col min="8" max="8" width="12.28515625" style="16" customWidth="1"/>
    <col min="9" max="9" width="14.42578125" style="16" bestFit="1" customWidth="1"/>
    <col min="10" max="16384" width="11.42578125" style="16"/>
  </cols>
  <sheetData>
    <row r="1" spans="1:9" ht="27.75" customHeight="1" x14ac:dyDescent="0.2">
      <c r="A1" s="277" t="s">
        <v>294</v>
      </c>
      <c r="B1" s="277"/>
      <c r="C1" s="277"/>
      <c r="D1" s="277"/>
      <c r="E1" s="277"/>
      <c r="F1" s="277"/>
    </row>
    <row r="3" spans="1:9" ht="25.5" x14ac:dyDescent="0.2">
      <c r="A3" s="21" t="s">
        <v>90</v>
      </c>
      <c r="B3" s="21" t="s">
        <v>242</v>
      </c>
      <c r="C3" s="221" t="s">
        <v>295</v>
      </c>
      <c r="D3" s="21" t="s">
        <v>123</v>
      </c>
      <c r="E3" s="21" t="s">
        <v>101</v>
      </c>
      <c r="F3" s="21" t="s">
        <v>110</v>
      </c>
      <c r="G3" s="23" t="s">
        <v>107</v>
      </c>
      <c r="H3" s="21" t="s">
        <v>109</v>
      </c>
      <c r="I3" s="21" t="s">
        <v>108</v>
      </c>
    </row>
    <row r="4" spans="1:9" ht="25.5" customHeight="1" x14ac:dyDescent="0.2">
      <c r="A4" s="22" t="s">
        <v>102</v>
      </c>
      <c r="B4" s="276">
        <v>2679852311</v>
      </c>
      <c r="C4" s="274">
        <v>-14259157</v>
      </c>
      <c r="D4" s="97">
        <f t="shared" ref="D4:D12" si="0">SUM(B4:C4)</f>
        <v>2665593154</v>
      </c>
      <c r="E4" s="28">
        <v>20</v>
      </c>
      <c r="F4" s="28">
        <f t="shared" ref="F4:F12" si="1">+E4/100*D4</f>
        <v>533118630.80000001</v>
      </c>
      <c r="G4" s="29">
        <f>+D4-F4</f>
        <v>2132474523.2</v>
      </c>
    </row>
    <row r="5" spans="1:9" ht="25.5" customHeight="1" x14ac:dyDescent="0.2">
      <c r="A5" s="25" t="s">
        <v>117</v>
      </c>
      <c r="B5" s="276">
        <v>72669218</v>
      </c>
      <c r="C5" s="274"/>
      <c r="D5" s="97">
        <f t="shared" si="0"/>
        <v>72669218</v>
      </c>
      <c r="E5" s="28">
        <v>100</v>
      </c>
      <c r="F5" s="28">
        <f t="shared" si="1"/>
        <v>72669218</v>
      </c>
      <c r="G5" s="29">
        <v>0</v>
      </c>
    </row>
    <row r="6" spans="1:9" ht="25.5" customHeight="1" x14ac:dyDescent="0.2">
      <c r="A6" s="25" t="s">
        <v>118</v>
      </c>
      <c r="B6" s="276">
        <v>20580368</v>
      </c>
      <c r="C6" s="274"/>
      <c r="D6" s="97">
        <f t="shared" si="0"/>
        <v>20580368</v>
      </c>
      <c r="E6" s="28">
        <v>100</v>
      </c>
      <c r="F6" s="28">
        <f t="shared" si="1"/>
        <v>20580368</v>
      </c>
      <c r="G6" s="29">
        <v>0</v>
      </c>
    </row>
    <row r="7" spans="1:9" ht="25.5" customHeight="1" x14ac:dyDescent="0.2">
      <c r="A7" s="22" t="s">
        <v>103</v>
      </c>
      <c r="B7" s="276">
        <v>80855693</v>
      </c>
      <c r="C7" s="274"/>
      <c r="D7" s="97">
        <f t="shared" si="0"/>
        <v>80855693</v>
      </c>
      <c r="E7" s="28">
        <v>20</v>
      </c>
      <c r="F7" s="28">
        <f t="shared" si="1"/>
        <v>16171138.600000001</v>
      </c>
      <c r="G7" s="29">
        <f t="shared" ref="G7:G12" si="2">+D7-F7</f>
        <v>64684554.399999999</v>
      </c>
    </row>
    <row r="8" spans="1:9" ht="25.5" customHeight="1" x14ac:dyDescent="0.2">
      <c r="A8" s="22" t="s">
        <v>104</v>
      </c>
      <c r="B8" s="276">
        <v>75298111</v>
      </c>
      <c r="C8" s="274"/>
      <c r="D8" s="97">
        <f t="shared" si="0"/>
        <v>75298111</v>
      </c>
      <c r="E8" s="28">
        <v>20</v>
      </c>
      <c r="F8" s="28">
        <f t="shared" si="1"/>
        <v>15059622.200000001</v>
      </c>
      <c r="G8" s="29">
        <f t="shared" si="2"/>
        <v>60238488.799999997</v>
      </c>
    </row>
    <row r="9" spans="1:9" ht="25.5" customHeight="1" x14ac:dyDescent="0.2">
      <c r="A9" s="25" t="s">
        <v>112</v>
      </c>
      <c r="B9" s="276">
        <v>95326777</v>
      </c>
      <c r="C9" s="274"/>
      <c r="D9" s="97">
        <f t="shared" si="0"/>
        <v>95326777</v>
      </c>
      <c r="E9" s="28">
        <v>20</v>
      </c>
      <c r="F9" s="28">
        <f t="shared" si="1"/>
        <v>19065355.400000002</v>
      </c>
      <c r="G9" s="29">
        <f t="shared" si="2"/>
        <v>76261421.599999994</v>
      </c>
    </row>
    <row r="10" spans="1:9" ht="25.5" customHeight="1" x14ac:dyDescent="0.2">
      <c r="A10" s="22" t="s">
        <v>111</v>
      </c>
      <c r="B10" s="276">
        <v>17306482</v>
      </c>
      <c r="C10" s="274"/>
      <c r="D10" s="97">
        <f t="shared" si="0"/>
        <v>17306482</v>
      </c>
      <c r="E10" s="28">
        <v>20</v>
      </c>
      <c r="F10" s="28">
        <f t="shared" si="1"/>
        <v>3461296.4000000004</v>
      </c>
      <c r="G10" s="29">
        <f t="shared" si="2"/>
        <v>13845185.6</v>
      </c>
    </row>
    <row r="11" spans="1:9" ht="25.5" customHeight="1" x14ac:dyDescent="0.2">
      <c r="A11" s="22" t="s">
        <v>105</v>
      </c>
      <c r="B11" s="276">
        <v>76555668</v>
      </c>
      <c r="C11" s="274"/>
      <c r="D11" s="97">
        <f t="shared" si="0"/>
        <v>76555668</v>
      </c>
      <c r="E11" s="28">
        <v>20</v>
      </c>
      <c r="F11" s="28">
        <f t="shared" si="1"/>
        <v>15311133.600000001</v>
      </c>
      <c r="G11" s="29">
        <f t="shared" si="2"/>
        <v>61244534.399999999</v>
      </c>
    </row>
    <row r="12" spans="1:9" ht="25.5" customHeight="1" x14ac:dyDescent="0.2">
      <c r="A12" s="22" t="s">
        <v>119</v>
      </c>
      <c r="B12" s="276">
        <v>0</v>
      </c>
      <c r="C12" s="274"/>
      <c r="D12" s="97">
        <f t="shared" si="0"/>
        <v>0</v>
      </c>
      <c r="E12" s="28">
        <v>20</v>
      </c>
      <c r="F12" s="28">
        <f t="shared" si="1"/>
        <v>0</v>
      </c>
      <c r="G12" s="29">
        <f t="shared" si="2"/>
        <v>0</v>
      </c>
    </row>
    <row r="13" spans="1:9" ht="25.5" customHeight="1" x14ac:dyDescent="0.2">
      <c r="A13" s="275" t="s">
        <v>94</v>
      </c>
      <c r="B13" s="98">
        <f>SUM(B4:B12)</f>
        <v>3118444628</v>
      </c>
      <c r="C13" s="98">
        <f t="shared" ref="C13" si="3">SUM(C4:C12)</f>
        <v>-14259157</v>
      </c>
      <c r="D13" s="215">
        <f>SUM(D4:D12)</f>
        <v>3104185471</v>
      </c>
      <c r="E13" s="30"/>
      <c r="F13" s="30">
        <f>SUM(F4:F12)</f>
        <v>695436763</v>
      </c>
      <c r="G13" s="29">
        <f>SUM(G4:G12)</f>
        <v>2408748708</v>
      </c>
      <c r="H13" s="24">
        <v>5.4000000000000003E-3</v>
      </c>
      <c r="I13" s="26">
        <f>+G13*H13</f>
        <v>13007243.023200002</v>
      </c>
    </row>
    <row r="14" spans="1:9" x14ac:dyDescent="0.2">
      <c r="A14" s="17"/>
      <c r="B14" s="18"/>
      <c r="C14" s="18"/>
      <c r="D14" s="18"/>
      <c r="E14" s="19"/>
      <c r="F14" s="18"/>
    </row>
    <row r="15" spans="1:9" x14ac:dyDescent="0.2">
      <c r="A15" s="20" t="s">
        <v>106</v>
      </c>
    </row>
    <row r="17" spans="6:9" x14ac:dyDescent="0.2">
      <c r="F17" s="278" t="s">
        <v>113</v>
      </c>
      <c r="G17" s="278"/>
      <c r="H17" s="278"/>
      <c r="I17" s="27" t="s">
        <v>113</v>
      </c>
    </row>
  </sheetData>
  <mergeCells count="2">
    <mergeCell ref="A1:F1"/>
    <mergeCell ref="F17:H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T5" activePane="bottomRight" state="frozen"/>
      <selection activeCell="A4" sqref="A4"/>
      <selection pane="topRight" activeCell="B4" sqref="B4"/>
      <selection pane="bottomLeft" activeCell="A5" sqref="A5"/>
      <selection pane="bottomRight" activeCell="AC7" sqref="AC7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0" t="s">
        <v>0</v>
      </c>
      <c r="C3" s="280"/>
      <c r="D3" s="280"/>
      <c r="E3" s="280"/>
      <c r="F3" s="280"/>
      <c r="G3" s="280"/>
      <c r="H3" s="280"/>
      <c r="I3" s="280" t="s">
        <v>1</v>
      </c>
      <c r="J3" s="280"/>
      <c r="K3" s="280"/>
      <c r="L3" s="280"/>
      <c r="M3" s="280"/>
      <c r="N3" s="280"/>
      <c r="O3" s="280" t="s">
        <v>1</v>
      </c>
      <c r="P3" s="280"/>
      <c r="Q3" s="280"/>
      <c r="R3" s="280"/>
      <c r="S3" s="222"/>
      <c r="T3" s="279" t="s">
        <v>2</v>
      </c>
      <c r="U3" s="279"/>
      <c r="V3" s="279"/>
      <c r="W3" s="279"/>
      <c r="X3" s="279"/>
      <c r="Z3" s="279"/>
      <c r="AA3" s="279"/>
      <c r="AB3" s="279"/>
      <c r="AC3" s="279"/>
      <c r="AD3" s="279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273</v>
      </c>
      <c r="L4" s="5" t="s">
        <v>274</v>
      </c>
      <c r="M4" s="269" t="s">
        <v>275</v>
      </c>
      <c r="N4" s="269" t="s">
        <v>276</v>
      </c>
      <c r="O4" s="5" t="s">
        <v>277</v>
      </c>
      <c r="P4" s="224" t="s">
        <v>278</v>
      </c>
      <c r="Q4" s="270" t="s">
        <v>279</v>
      </c>
      <c r="R4" s="269" t="s">
        <v>280</v>
      </c>
      <c r="S4" s="8" t="s">
        <v>8</v>
      </c>
      <c r="T4" s="6" t="s">
        <v>291</v>
      </c>
      <c r="U4" s="5" t="s">
        <v>292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281</v>
      </c>
      <c r="J6" s="271" t="s">
        <v>282</v>
      </c>
      <c r="K6" s="271" t="s">
        <v>256</v>
      </c>
      <c r="L6" s="271" t="s">
        <v>283</v>
      </c>
      <c r="M6" s="272" t="s">
        <v>284</v>
      </c>
      <c r="N6" s="272" t="s">
        <v>285</v>
      </c>
      <c r="O6" s="271" t="s">
        <v>286</v>
      </c>
      <c r="P6" s="271" t="s">
        <v>287</v>
      </c>
      <c r="Q6" s="271" t="s">
        <v>288</v>
      </c>
      <c r="R6" s="271" t="s">
        <v>289</v>
      </c>
      <c r="S6" s="273" t="s">
        <v>290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173859190.75</v>
      </c>
      <c r="AA6" s="107">
        <f>+AC6*0.25</f>
        <v>173859190.75</v>
      </c>
      <c r="AB6" s="107">
        <f>+AC6*0.5</f>
        <v>347718381.5</v>
      </c>
      <c r="AC6" s="107">
        <f>+'Part MARZO 2022'!F13</f>
        <v>695436763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336542870.29999995</v>
      </c>
      <c r="V9" s="124">
        <f t="shared" ref="V9:V20" si="5">+U9/T9</f>
        <v>0.4925131994474804</v>
      </c>
      <c r="W9" s="125">
        <f t="shared" ref="W9:W20" si="6">+V9*U9</f>
        <v>165751805.8026914</v>
      </c>
      <c r="X9" s="263">
        <f t="shared" ref="X9:X20" si="7">+W9/W$63</f>
        <v>8.5582122090769472E-2</v>
      </c>
      <c r="Y9" s="32"/>
      <c r="Z9" s="126">
        <f t="shared" ref="Z9:Z20" si="8">+H9*Z$6</f>
        <v>16862326.371514112</v>
      </c>
      <c r="AA9" s="127">
        <f t="shared" ref="AA9:AA20" si="9">+S9*AA$6</f>
        <v>11728389.525405047</v>
      </c>
      <c r="AB9" s="127">
        <f t="shared" ref="AB9:AB20" si="10">+X9*AB$6</f>
        <v>29758476.978737757</v>
      </c>
      <c r="AC9" s="127">
        <f t="shared" ref="AC9:AC20" si="11">SUM(Z9:AB9)</f>
        <v>58349192.875656918</v>
      </c>
      <c r="AD9" s="120">
        <f>+AC9/AC$63</f>
        <v>8.3902945573294224E-2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2.0936430577938908E-3</v>
      </c>
      <c r="Y10" s="32"/>
      <c r="Z10" s="141">
        <f t="shared" si="8"/>
        <v>1812721.1225804912</v>
      </c>
      <c r="AA10" s="142">
        <f>+S10*AA$6</f>
        <v>2373018.4049496776</v>
      </c>
      <c r="AB10" s="142">
        <f>+X10*AB$6</f>
        <v>727998.17549480265</v>
      </c>
      <c r="AC10" s="142">
        <f>SUM(Z10:AB10)</f>
        <v>4913737.7030249722</v>
      </c>
      <c r="AD10" s="132">
        <f t="shared" ref="AD10:AD20" si="20">+AC10/AC$63</f>
        <v>7.0656858602468967E-3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36286157.619999997</v>
      </c>
      <c r="V11" s="138">
        <f t="shared" si="5"/>
        <v>0.32945151880839407</v>
      </c>
      <c r="W11" s="139">
        <f t="shared" si="6"/>
        <v>11954529.739629781</v>
      </c>
      <c r="X11" s="264">
        <f t="shared" si="7"/>
        <v>6.1724457164141376E-3</v>
      </c>
      <c r="Y11" s="32"/>
      <c r="Z11" s="141">
        <f t="shared" si="8"/>
        <v>3589216.1685724859</v>
      </c>
      <c r="AA11" s="142">
        <f t="shared" si="9"/>
        <v>3677561.1223488562</v>
      </c>
      <c r="AB11" s="142">
        <f t="shared" si="10"/>
        <v>2146272.8344081319</v>
      </c>
      <c r="AC11" s="142">
        <f t="shared" si="11"/>
        <v>9413050.125329474</v>
      </c>
      <c r="AD11" s="132">
        <f t="shared" si="20"/>
        <v>1.3535450850661275E-2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5880270.709999999</v>
      </c>
      <c r="V12" s="138">
        <f>+U12/T12</f>
        <v>0.17939036594224461</v>
      </c>
      <c r="W12" s="139">
        <f>+V12*U12</f>
        <v>1054863.9145063623</v>
      </c>
      <c r="X12" s="264">
        <f t="shared" si="7"/>
        <v>5.4465465328260465E-4</v>
      </c>
      <c r="Y12" s="32"/>
      <c r="Z12" s="141">
        <f t="shared" si="8"/>
        <v>2711589.7039722009</v>
      </c>
      <c r="AA12" s="142">
        <f>+S12*AA$6</f>
        <v>3741915.3185474174</v>
      </c>
      <c r="AB12" s="142">
        <f>+X12*AB$6</f>
        <v>189386.43451587096</v>
      </c>
      <c r="AC12" s="142">
        <f>SUM(Z12:AB12)</f>
        <v>6642891.4570354894</v>
      </c>
      <c r="AD12" s="132">
        <f t="shared" si="20"/>
        <v>9.5521143121326327E-3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103602879.21000001</v>
      </c>
      <c r="V13" s="138">
        <f t="shared" si="5"/>
        <v>0.24352146280120532</v>
      </c>
      <c r="W13" s="139">
        <f t="shared" si="6"/>
        <v>25229524.695635784</v>
      </c>
      <c r="X13" s="264">
        <f t="shared" si="7"/>
        <v>1.3026683192605828E-2</v>
      </c>
      <c r="Y13" s="32"/>
      <c r="Z13" s="141">
        <f t="shared" si="8"/>
        <v>10567248.082295107</v>
      </c>
      <c r="AA13" s="142">
        <f t="shared" si="9"/>
        <v>11717600.292900445</v>
      </c>
      <c r="AB13" s="142">
        <f t="shared" si="10"/>
        <v>4529617.1960461512</v>
      </c>
      <c r="AC13" s="142">
        <f t="shared" si="11"/>
        <v>26814465.571241703</v>
      </c>
      <c r="AD13" s="132">
        <f t="shared" si="20"/>
        <v>3.8557733783828887E-2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209079343.96000001</v>
      </c>
      <c r="V14" s="138">
        <f t="shared" si="5"/>
        <v>0.46538114425728982</v>
      </c>
      <c r="W14" s="139">
        <f t="shared" si="6"/>
        <v>97301584.332668275</v>
      </c>
      <c r="X14" s="264">
        <f t="shared" si="7"/>
        <v>5.0239428944118952E-2</v>
      </c>
      <c r="Y14" s="32"/>
      <c r="Z14" s="141">
        <f t="shared" si="8"/>
        <v>12354708.279239422</v>
      </c>
      <c r="AA14" s="142">
        <f t="shared" si="9"/>
        <v>16469133.245396024</v>
      </c>
      <c r="AB14" s="142">
        <f t="shared" si="10"/>
        <v>17469172.919933297</v>
      </c>
      <c r="AC14" s="142">
        <f t="shared" si="11"/>
        <v>46293014.444568738</v>
      </c>
      <c r="AD14" s="132">
        <f t="shared" si="20"/>
        <v>6.6566820892338618E-2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1.2722411692868891E-3</v>
      </c>
      <c r="Y15" s="32"/>
      <c r="Z15" s="141">
        <f t="shared" si="8"/>
        <v>2684689.0858811056</v>
      </c>
      <c r="AA15" s="142">
        <f>+S15*AA$6</f>
        <v>3306324.6048636446</v>
      </c>
      <c r="AB15" s="142">
        <f>+X15*AB$6</f>
        <v>442381.64026210457</v>
      </c>
      <c r="AC15" s="142">
        <f>SUM(Z15:AB15)</f>
        <v>6433395.3310068548</v>
      </c>
      <c r="AD15" s="132">
        <f t="shared" si="20"/>
        <v>9.250870349813322E-3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1.3745029991174178E-2</v>
      </c>
      <c r="Y16" s="32"/>
      <c r="Z16" s="141">
        <f t="shared" si="8"/>
        <v>12146944.469483119</v>
      </c>
      <c r="AA16" s="142">
        <f t="shared" si="9"/>
        <v>16100616.090612864</v>
      </c>
      <c r="AB16" s="142">
        <f t="shared" si="10"/>
        <v>4779399.5822000448</v>
      </c>
      <c r="AC16" s="142">
        <f t="shared" si="11"/>
        <v>33026960.142296024</v>
      </c>
      <c r="AD16" s="132">
        <f t="shared" si="20"/>
        <v>4.7490960931980561E-2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21246156.09</v>
      </c>
      <c r="V17" s="138">
        <f>+U17/T17</f>
        <v>0.2018765077124007</v>
      </c>
      <c r="W17" s="139">
        <f>+V17*U17</f>
        <v>4289099.7937617544</v>
      </c>
      <c r="X17" s="264">
        <f t="shared" si="7"/>
        <v>2.2145777563724878E-3</v>
      </c>
      <c r="Y17" s="32"/>
      <c r="Z17" s="141">
        <f t="shared" si="8"/>
        <v>3902697.0193310911</v>
      </c>
      <c r="AA17" s="142">
        <f>+S17*AA$6</f>
        <v>4509751.2487492682</v>
      </c>
      <c r="AB17" s="142">
        <f>+X17*AB$6</f>
        <v>770049.39315174276</v>
      </c>
      <c r="AC17" s="142">
        <f>SUM(Z17:AB17)</f>
        <v>9182497.6612321027</v>
      </c>
      <c r="AD17" s="132">
        <f t="shared" si="20"/>
        <v>1.3203929026731799E-2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2.3491303736322281E-3</v>
      </c>
      <c r="Y18" s="32"/>
      <c r="Z18" s="141">
        <f t="shared" si="8"/>
        <v>2894468.5464642406</v>
      </c>
      <c r="AA18" s="142">
        <f t="shared" si="9"/>
        <v>3331811.5414230847</v>
      </c>
      <c r="AB18" s="142">
        <f t="shared" si="10"/>
        <v>816835.81145188864</v>
      </c>
      <c r="AC18" s="142">
        <f t="shared" si="11"/>
        <v>7043115.899339214</v>
      </c>
      <c r="AD18" s="132">
        <f t="shared" si="20"/>
        <v>1.0127615153614209E-2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2.8647933500945823E-2</v>
      </c>
      <c r="Y19" s="32"/>
      <c r="Z19" s="141">
        <f t="shared" si="8"/>
        <v>8198144.7792388918</v>
      </c>
      <c r="AA19" s="142">
        <f t="shared" si="9"/>
        <v>6525791.293646289</v>
      </c>
      <c r="AB19" s="142">
        <f t="shared" si="10"/>
        <v>9961413.0702685099</v>
      </c>
      <c r="AC19" s="142">
        <f t="shared" si="11"/>
        <v>24685349.14315369</v>
      </c>
      <c r="AD19" s="132">
        <f t="shared" si="20"/>
        <v>3.5496180898842836E-2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2.3245792239070064E-2</v>
      </c>
      <c r="Y20" s="32"/>
      <c r="Z20" s="141">
        <f t="shared" si="8"/>
        <v>1495709.4394663414</v>
      </c>
      <c r="AA20" s="142">
        <f t="shared" si="9"/>
        <v>1279442.9366028788</v>
      </c>
      <c r="AB20" s="142">
        <f t="shared" si="10"/>
        <v>8082989.2540547037</v>
      </c>
      <c r="AC20" s="142">
        <f t="shared" si="11"/>
        <v>10858141.630123924</v>
      </c>
      <c r="AD20" s="132">
        <f t="shared" si="20"/>
        <v>1.5613413336510546E-2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243655811.98400912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3.3264069546729112E-5</v>
      </c>
      <c r="Y23" s="32"/>
      <c r="Z23" s="126">
        <f t="shared" ref="Z23:Z61" si="29">+H23*Z$6</f>
        <v>95043.777060288019</v>
      </c>
      <c r="AA23" s="127">
        <f>+S23*AA$6</f>
        <v>388934.54921210965</v>
      </c>
      <c r="AB23" s="127">
        <f>+X23*AB$6</f>
        <v>11566.528424892085</v>
      </c>
      <c r="AC23" s="127">
        <f>SUM(Z23:AB23)</f>
        <v>495544.85469728976</v>
      </c>
      <c r="AD23" s="120">
        <f t="shared" ref="AD23:AD61" si="30">+AC23/AC$63</f>
        <v>7.1256637707732139E-4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1.9729638522800338E-4</v>
      </c>
      <c r="Y24" s="32"/>
      <c r="Z24" s="141">
        <f t="shared" si="29"/>
        <v>485128.15646482474</v>
      </c>
      <c r="AA24" s="142">
        <f t="shared" ref="AA24:AA61" si="37">+S24*AA$6</f>
        <v>345692.88014639408</v>
      </c>
      <c r="AB24" s="142">
        <f t="shared" ref="AB24:AB61" si="38">+X24*AB$6</f>
        <v>68603.579747281838</v>
      </c>
      <c r="AC24" s="142">
        <f t="shared" ref="AC24:AC61" si="39">SUM(Z24:AB24)</f>
        <v>899424.61635850067</v>
      </c>
      <c r="AD24" s="132">
        <f t="shared" si="30"/>
        <v>1.2933233677186271E-3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3.8124523402703309E-5</v>
      </c>
      <c r="Y25" s="32"/>
      <c r="Z25" s="141">
        <f t="shared" si="29"/>
        <v>318252.58132832008</v>
      </c>
      <c r="AA25" s="142">
        <f t="shared" si="37"/>
        <v>779780.39623641828</v>
      </c>
      <c r="AB25" s="142">
        <f t="shared" si="38"/>
        <v>13256.597573046867</v>
      </c>
      <c r="AC25" s="142">
        <f t="shared" si="39"/>
        <v>1111289.5751377852</v>
      </c>
      <c r="AD25" s="132">
        <f t="shared" si="30"/>
        <v>1.5979735818737342E-3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6.2771468315148933E-3</v>
      </c>
      <c r="Y26" s="32"/>
      <c r="Z26" s="141">
        <f t="shared" si="29"/>
        <v>978995.81536941917</v>
      </c>
      <c r="AA26" s="142">
        <f t="shared" si="37"/>
        <v>1103408.1737812569</v>
      </c>
      <c r="AB26" s="142">
        <f t="shared" si="38"/>
        <v>2182679.3366922117</v>
      </c>
      <c r="AC26" s="142">
        <f t="shared" si="39"/>
        <v>4265083.3258428872</v>
      </c>
      <c r="AD26" s="132">
        <f t="shared" si="30"/>
        <v>6.132956370388039E-3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1.8345944908002029E-4</v>
      </c>
      <c r="Y27" s="32"/>
      <c r="Z27" s="141">
        <f t="shared" si="29"/>
        <v>2305763.9480814119</v>
      </c>
      <c r="AA27" s="142">
        <f t="shared" si="37"/>
        <v>1165538.2438823022</v>
      </c>
      <c r="AB27" s="142">
        <f t="shared" si="38"/>
        <v>63792.222704986321</v>
      </c>
      <c r="AC27" s="142">
        <f t="shared" si="39"/>
        <v>3535094.4146687002</v>
      </c>
      <c r="AD27" s="132">
        <f t="shared" si="30"/>
        <v>5.0832722725483812E-3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1.7651398059669005E-4</v>
      </c>
      <c r="Y28" s="32"/>
      <c r="Z28" s="141">
        <f t="shared" si="29"/>
        <v>1475900.6790896687</v>
      </c>
      <c r="AA28" s="142">
        <f t="shared" si="37"/>
        <v>1705601.8774377366</v>
      </c>
      <c r="AB28" s="142">
        <f t="shared" si="38"/>
        <v>61377.155645203471</v>
      </c>
      <c r="AC28" s="142">
        <f t="shared" si="39"/>
        <v>3242879.7121726084</v>
      </c>
      <c r="AD28" s="132">
        <f t="shared" si="30"/>
        <v>4.6630835249251964E-3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2.1779289558449563E-4</v>
      </c>
      <c r="Y29" s="32"/>
      <c r="Z29" s="141">
        <f t="shared" si="29"/>
        <v>283239.31316498673</v>
      </c>
      <c r="AA29" s="142">
        <f t="shared" si="37"/>
        <v>579930.02204556263</v>
      </c>
      <c r="AB29" s="142">
        <f t="shared" si="38"/>
        <v>75730.593154839313</v>
      </c>
      <c r="AC29" s="142">
        <f t="shared" si="39"/>
        <v>938899.92836538877</v>
      </c>
      <c r="AD29" s="132">
        <f t="shared" si="30"/>
        <v>1.3500867056770605E-3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2.0495282876989703E-4</v>
      </c>
      <c r="Y30" s="32"/>
      <c r="Z30" s="141">
        <f t="shared" si="29"/>
        <v>597018.68334467919</v>
      </c>
      <c r="AA30" s="142">
        <f t="shared" si="37"/>
        <v>1794782.5845352425</v>
      </c>
      <c r="AB30" s="142">
        <f t="shared" si="38"/>
        <v>71265.865903715225</v>
      </c>
      <c r="AC30" s="142">
        <f t="shared" si="39"/>
        <v>2463067.1337836371</v>
      </c>
      <c r="AD30" s="132">
        <f t="shared" si="30"/>
        <v>3.5417557207622586E-3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3.7964974242926577E-4</v>
      </c>
      <c r="Y31" s="32"/>
      <c r="Z31" s="141">
        <f t="shared" si="29"/>
        <v>1987651.2307142834</v>
      </c>
      <c r="AA31" s="142">
        <f t="shared" si="37"/>
        <v>1089481.2401069896</v>
      </c>
      <c r="AB31" s="142">
        <f t="shared" si="38"/>
        <v>132011.19397439618</v>
      </c>
      <c r="AC31" s="142">
        <f t="shared" si="39"/>
        <v>3209143.6647956693</v>
      </c>
      <c r="AD31" s="132">
        <f t="shared" si="30"/>
        <v>4.6145729353621609E-3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827296</v>
      </c>
      <c r="V32" s="138">
        <f t="shared" si="35"/>
        <v>0.12325855293788994</v>
      </c>
      <c r="W32" s="139">
        <f t="shared" si="36"/>
        <v>101971.30781130459</v>
      </c>
      <c r="X32" s="264">
        <f t="shared" si="28"/>
        <v>5.2650532961619179E-5</v>
      </c>
      <c r="Y32" s="32"/>
      <c r="Z32" s="141">
        <f t="shared" si="29"/>
        <v>2976246.4737948249</v>
      </c>
      <c r="AA32" s="142">
        <f t="shared" si="37"/>
        <v>4187259.8843222824</v>
      </c>
      <c r="AB32" s="142">
        <f t="shared" si="38"/>
        <v>18307.558106526623</v>
      </c>
      <c r="AC32" s="142">
        <f t="shared" si="39"/>
        <v>7181813.916223634</v>
      </c>
      <c r="AD32" s="132">
        <f t="shared" si="30"/>
        <v>1.0327055310165756E-2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4.3974313690110972E-5</v>
      </c>
      <c r="Y33" s="32"/>
      <c r="Z33" s="141">
        <f t="shared" si="29"/>
        <v>327701.84525954566</v>
      </c>
      <c r="AA33" s="142">
        <f t="shared" si="37"/>
        <v>696899.89284697257</v>
      </c>
      <c r="AB33" s="142">
        <f t="shared" si="38"/>
        <v>15290.677183898681</v>
      </c>
      <c r="AC33" s="142">
        <f t="shared" si="39"/>
        <v>1039892.4152904169</v>
      </c>
      <c r="AD33" s="132">
        <f t="shared" si="30"/>
        <v>1.495308373984274E-3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2.5411426654535035E-4</v>
      </c>
      <c r="Y34" s="32"/>
      <c r="Z34" s="141">
        <f t="shared" si="29"/>
        <v>333052.80585864338</v>
      </c>
      <c r="AA34" s="142">
        <f t="shared" si="37"/>
        <v>327549.59139544802</v>
      </c>
      <c r="AB34" s="142">
        <f t="shared" si="38"/>
        <v>88360.201479208816</v>
      </c>
      <c r="AC34" s="142">
        <f t="shared" si="39"/>
        <v>748962.59873330023</v>
      </c>
      <c r="AD34" s="132">
        <f t="shared" si="30"/>
        <v>1.0769672220122483E-3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8.433583295426204E-5</v>
      </c>
      <c r="Y35" s="32"/>
      <c r="Z35" s="141">
        <f t="shared" si="29"/>
        <v>3918172.5665212483</v>
      </c>
      <c r="AA35" s="142">
        <f t="shared" si="37"/>
        <v>2757177.1603193451</v>
      </c>
      <c r="AB35" s="142">
        <f t="shared" si="38"/>
        <v>29325.11933731036</v>
      </c>
      <c r="AC35" s="142">
        <f t="shared" si="39"/>
        <v>6704674.846177903</v>
      </c>
      <c r="AD35" s="132">
        <f t="shared" si="30"/>
        <v>9.6409554439645054E-3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1.1850448051251069E-3</v>
      </c>
      <c r="Y36" s="32"/>
      <c r="Z36" s="141">
        <f t="shared" si="29"/>
        <v>908362.05842149141</v>
      </c>
      <c r="AA36" s="142">
        <f t="shared" si="37"/>
        <v>971967.09100649343</v>
      </c>
      <c r="AB36" s="142">
        <f t="shared" si="38"/>
        <v>412061.86164308508</v>
      </c>
      <c r="AC36" s="142">
        <f t="shared" si="39"/>
        <v>2292391.0110710701</v>
      </c>
      <c r="AD36" s="132">
        <f t="shared" si="30"/>
        <v>3.2963327983727402E-3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8.7742309898229199E-4</v>
      </c>
      <c r="Y37" s="32"/>
      <c r="Z37" s="141">
        <f t="shared" si="29"/>
        <v>1368060.4710363571</v>
      </c>
      <c r="AA37" s="142">
        <f t="shared" si="37"/>
        <v>1423912.0829641069</v>
      </c>
      <c r="AB37" s="142">
        <f t="shared" si="38"/>
        <v>305096.13986883685</v>
      </c>
      <c r="AC37" s="142">
        <f t="shared" si="39"/>
        <v>3097068.6938693011</v>
      </c>
      <c r="AD37" s="132">
        <f t="shared" si="30"/>
        <v>4.4534152616681573E-3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244476</v>
      </c>
      <c r="V38" s="138">
        <f t="shared" si="35"/>
        <v>0.30688545333125794</v>
      </c>
      <c r="W38" s="139">
        <f t="shared" si="36"/>
        <v>75026.128088612619</v>
      </c>
      <c r="X38" s="264">
        <f t="shared" si="28"/>
        <v>3.8738010864995922E-5</v>
      </c>
      <c r="Y38" s="32"/>
      <c r="Z38" s="141">
        <f t="shared" si="29"/>
        <v>203867.72254154464</v>
      </c>
      <c r="AA38" s="142">
        <f t="shared" si="37"/>
        <v>390559.14749215491</v>
      </c>
      <c r="AB38" s="142">
        <f t="shared" si="38"/>
        <v>13469.918440505797</v>
      </c>
      <c r="AC38" s="142">
        <f t="shared" si="39"/>
        <v>607896.7884742053</v>
      </c>
      <c r="AD38" s="132">
        <f t="shared" si="30"/>
        <v>8.741223081906662E-4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8.119724968923528E-6</v>
      </c>
      <c r="Y39" s="32"/>
      <c r="Z39" s="141">
        <f t="shared" si="29"/>
        <v>691651.20507177245</v>
      </c>
      <c r="AA39" s="142">
        <f t="shared" si="37"/>
        <v>1045967.4104533538</v>
      </c>
      <c r="AB39" s="142">
        <f t="shared" si="38"/>
        <v>2823.3776244192268</v>
      </c>
      <c r="AC39" s="142">
        <f t="shared" si="39"/>
        <v>1740441.9931495455</v>
      </c>
      <c r="AD39" s="132">
        <f t="shared" si="30"/>
        <v>2.5026603218983772E-3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4.4422376103815851E-2</v>
      </c>
      <c r="Y40" s="32"/>
      <c r="Z40" s="141">
        <f t="shared" si="29"/>
        <v>16479077.621942412</v>
      </c>
      <c r="AA40" s="142">
        <f>+S40*AA$6</f>
        <v>13230349.588192808</v>
      </c>
      <c r="AB40" s="142">
        <f>+X40*AB$6</f>
        <v>15446476.721203124</v>
      </c>
      <c r="AC40" s="142">
        <f>SUM(Z40:AB40)</f>
        <v>45155903.931338347</v>
      </c>
      <c r="AD40" s="132">
        <f t="shared" si="30"/>
        <v>6.4931718214813944E-2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4.5758807830599429E-5</v>
      </c>
      <c r="Y41" s="32"/>
      <c r="Z41" s="141">
        <f t="shared" si="29"/>
        <v>251910.82196536765</v>
      </c>
      <c r="AA41" s="142">
        <f t="shared" si="37"/>
        <v>366011.40944412909</v>
      </c>
      <c r="AB41" s="142">
        <f t="shared" si="38"/>
        <v>15911.178598225561</v>
      </c>
      <c r="AC41" s="142">
        <f t="shared" si="39"/>
        <v>633833.41000772233</v>
      </c>
      <c r="AD41" s="132">
        <f t="shared" si="30"/>
        <v>9.1141775029762457E-4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6.4096930842692603E-5</v>
      </c>
      <c r="Y42" s="32"/>
      <c r="Z42" s="141">
        <f t="shared" si="29"/>
        <v>480310.46982887335</v>
      </c>
      <c r="AA42" s="142">
        <f t="shared" si="37"/>
        <v>701123.37403645704</v>
      </c>
      <c r="AB42" s="142">
        <f t="shared" si="38"/>
        <v>22287.681051738502</v>
      </c>
      <c r="AC42" s="142">
        <f t="shared" si="39"/>
        <v>1203721.5249170689</v>
      </c>
      <c r="AD42" s="132">
        <f t="shared" si="30"/>
        <v>1.7308856663320643E-3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1.2949078233354504E-4</v>
      </c>
      <c r="Y43" s="32"/>
      <c r="Z43" s="141">
        <f t="shared" si="29"/>
        <v>215565.35956073223</v>
      </c>
      <c r="AA43" s="142">
        <f t="shared" si="37"/>
        <v>648034.42962918361</v>
      </c>
      <c r="AB43" s="142">
        <f t="shared" si="38"/>
        <v>45026.325252189075</v>
      </c>
      <c r="AC43" s="142">
        <f t="shared" si="39"/>
        <v>908626.11444210494</v>
      </c>
      <c r="AD43" s="132">
        <f t="shared" si="30"/>
        <v>1.3065546183127293E-3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1.1256918607556018E-4</v>
      </c>
      <c r="Y44" s="32"/>
      <c r="Z44" s="141">
        <f t="shared" si="29"/>
        <v>231448.81415051006</v>
      </c>
      <c r="AA44" s="142">
        <f t="shared" si="37"/>
        <v>791760.86340822955</v>
      </c>
      <c r="AB44" s="142">
        <f t="shared" si="38"/>
        <v>39142.375188966122</v>
      </c>
      <c r="AC44" s="142">
        <f t="shared" si="39"/>
        <v>1062352.0527477057</v>
      </c>
      <c r="AD44" s="132">
        <f t="shared" si="30"/>
        <v>1.5276041033046534E-3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1.4848174456943504E-5</v>
      </c>
      <c r="Y45" s="32"/>
      <c r="Z45" s="141">
        <f t="shared" si="29"/>
        <v>312094.10708159447</v>
      </c>
      <c r="AA45" s="142">
        <f t="shared" si="37"/>
        <v>791894.69683340285</v>
      </c>
      <c r="AB45" s="142">
        <f t="shared" si="38"/>
        <v>5162.9831903980366</v>
      </c>
      <c r="AC45" s="142">
        <f t="shared" si="39"/>
        <v>1109151.7871053952</v>
      </c>
      <c r="AD45" s="132">
        <f t="shared" si="30"/>
        <v>1.594899559696408E-3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1.8847367332276363E-4</v>
      </c>
      <c r="Y46" s="32"/>
      <c r="Z46" s="141">
        <f t="shared" si="29"/>
        <v>1530151.4869697362</v>
      </c>
      <c r="AA46" s="142">
        <f t="shared" si="37"/>
        <v>1040588.523666717</v>
      </c>
      <c r="AB46" s="142">
        <f t="shared" si="38"/>
        <v>65535.760643151094</v>
      </c>
      <c r="AC46" s="142">
        <f t="shared" si="39"/>
        <v>2636275.7712796042</v>
      </c>
      <c r="AD46" s="132">
        <f t="shared" si="30"/>
        <v>3.7908202607914248E-3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11936823</v>
      </c>
      <c r="V47" s="138">
        <f t="shared" si="35"/>
        <v>0.30308760123287415</v>
      </c>
      <c r="W47" s="139">
        <f t="shared" si="36"/>
        <v>3617903.0494114007</v>
      </c>
      <c r="X47" s="264">
        <f t="shared" si="28"/>
        <v>1.8680207976489273E-3</v>
      </c>
      <c r="Y47" s="32"/>
      <c r="Z47" s="141">
        <f t="shared" si="29"/>
        <v>3183000.5103387781</v>
      </c>
      <c r="AA47" s="142">
        <f t="shared" si="37"/>
        <v>3524581.6582972365</v>
      </c>
      <c r="AB47" s="142">
        <f t="shared" si="38"/>
        <v>649545.16836682404</v>
      </c>
      <c r="AC47" s="142">
        <f t="shared" si="39"/>
        <v>7357127.337002839</v>
      </c>
      <c r="AD47" s="132">
        <f t="shared" si="30"/>
        <v>1.0579146413349503E-2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2.1166879075228739E-4</v>
      </c>
      <c r="Y48" s="32"/>
      <c r="Z48" s="141">
        <f t="shared" si="29"/>
        <v>238458.63836391873</v>
      </c>
      <c r="AA48" s="142">
        <f t="shared" si="37"/>
        <v>1029461.8635247939</v>
      </c>
      <c r="AB48" s="142">
        <f t="shared" si="38"/>
        <v>73601.129334447542</v>
      </c>
      <c r="AC48" s="142">
        <f t="shared" si="39"/>
        <v>1341521.6312231601</v>
      </c>
      <c r="AD48" s="132">
        <f t="shared" si="30"/>
        <v>1.9290346766197058E-3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6.1418257979170172E-5</v>
      </c>
      <c r="Y49" s="32"/>
      <c r="Z49" s="141">
        <f t="shared" si="29"/>
        <v>122396.61523553214</v>
      </c>
      <c r="AA49" s="142">
        <f t="shared" si="37"/>
        <v>101871.63940060601</v>
      </c>
      <c r="AB49" s="142">
        <f t="shared" si="38"/>
        <v>21356.257259066511</v>
      </c>
      <c r="AC49" s="142">
        <f t="shared" si="39"/>
        <v>245624.51189520466</v>
      </c>
      <c r="AD49" s="132">
        <f t="shared" si="30"/>
        <v>3.5319460368419533E-4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6.2638687419059571E-6</v>
      </c>
      <c r="Y50" s="32"/>
      <c r="Z50" s="141">
        <f t="shared" si="29"/>
        <v>601127.97968546534</v>
      </c>
      <c r="AA50" s="142">
        <f t="shared" si="37"/>
        <v>1313398.6798333856</v>
      </c>
      <c r="AB50" s="142">
        <f t="shared" si="38"/>
        <v>2178.0623008639805</v>
      </c>
      <c r="AC50" s="142">
        <f t="shared" si="39"/>
        <v>1916704.7218197149</v>
      </c>
      <c r="AD50" s="132">
        <f t="shared" si="30"/>
        <v>2.7561164778683333E-3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892562</v>
      </c>
      <c r="V51" s="138">
        <f t="shared" si="35"/>
        <v>0.1882091618705658</v>
      </c>
      <c r="W51" s="139">
        <f t="shared" si="36"/>
        <v>167988.34593751596</v>
      </c>
      <c r="X51" s="264">
        <f t="shared" si="28"/>
        <v>8.6736908006690715E-5</v>
      </c>
      <c r="Y51" s="32"/>
      <c r="Z51" s="141">
        <f t="shared" si="29"/>
        <v>1723561.6692867796</v>
      </c>
      <c r="AA51" s="142">
        <f t="shared" si="37"/>
        <v>745437.40458021231</v>
      </c>
      <c r="AB51" s="142">
        <f t="shared" si="38"/>
        <v>30160.017268400887</v>
      </c>
      <c r="AC51" s="142">
        <f t="shared" si="39"/>
        <v>2499159.0911353929</v>
      </c>
      <c r="AD51" s="132">
        <f t="shared" si="30"/>
        <v>3.5936539799167806E-3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3.7955681312960309E-3</v>
      </c>
      <c r="Y52" s="32"/>
      <c r="Z52" s="141">
        <f t="shared" si="29"/>
        <v>2482371.5754065081</v>
      </c>
      <c r="AA52" s="142">
        <f t="shared" si="37"/>
        <v>1898760.3753975239</v>
      </c>
      <c r="AB52" s="142">
        <f t="shared" si="38"/>
        <v>1319788.8074872354</v>
      </c>
      <c r="AC52" s="142">
        <f t="shared" si="39"/>
        <v>5700920.7582912678</v>
      </c>
      <c r="AD52" s="132">
        <f t="shared" si="30"/>
        <v>8.1976120067314695E-3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0.38484875095744936</v>
      </c>
      <c r="Y53" s="32"/>
      <c r="Z53" s="141">
        <f t="shared" si="29"/>
        <v>29332954.837231163</v>
      </c>
      <c r="AA53" s="142">
        <f>+S53*AA$6</f>
        <v>29536659.321720846</v>
      </c>
      <c r="AB53" s="142">
        <f>+X53*AB$6</f>
        <v>133818984.80522087</v>
      </c>
      <c r="AC53" s="142">
        <f>SUM(Z53:AB53)</f>
        <v>192688598.9641729</v>
      </c>
      <c r="AD53" s="132">
        <f t="shared" si="30"/>
        <v>0.27707565837179204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5.4957521451076237E-5</v>
      </c>
      <c r="Y54" s="32"/>
      <c r="Z54" s="141">
        <f t="shared" si="29"/>
        <v>499226.4500990521</v>
      </c>
      <c r="AA54" s="142">
        <f t="shared" si="37"/>
        <v>739661.2992673117</v>
      </c>
      <c r="AB54" s="142">
        <f t="shared" si="38"/>
        <v>19109.740410219762</v>
      </c>
      <c r="AC54" s="142">
        <f t="shared" si="39"/>
        <v>1257997.4897765834</v>
      </c>
      <c r="AD54" s="132">
        <f t="shared" si="30"/>
        <v>1.8089315329689918E-3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1.0278271620884059E-4</v>
      </c>
      <c r="Y55" s="32"/>
      <c r="Z55" s="141">
        <f t="shared" si="29"/>
        <v>682779.51239847136</v>
      </c>
      <c r="AA55" s="142">
        <f t="shared" si="37"/>
        <v>690439.18758400856</v>
      </c>
      <c r="AB55" s="142">
        <f t="shared" si="38"/>
        <v>35739.439726311866</v>
      </c>
      <c r="AC55" s="142">
        <f t="shared" si="39"/>
        <v>1408958.1397087919</v>
      </c>
      <c r="AD55" s="132">
        <f t="shared" si="30"/>
        <v>2.026004684639877E-3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4.6356364887292054E-5</v>
      </c>
      <c r="Y56" s="32"/>
      <c r="Z56" s="141">
        <f t="shared" si="29"/>
        <v>338400.0627140791</v>
      </c>
      <c r="AA56" s="142">
        <f t="shared" si="37"/>
        <v>946101.23396794905</v>
      </c>
      <c r="AB56" s="142">
        <f t="shared" si="38"/>
        <v>16118.960170832623</v>
      </c>
      <c r="AC56" s="142">
        <f t="shared" si="39"/>
        <v>1300620.2568528608</v>
      </c>
      <c r="AD56" s="132">
        <f t="shared" si="30"/>
        <v>1.8702207390391594E-3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1.6721223357297474E-3</v>
      </c>
      <c r="Y57" s="32"/>
      <c r="Z57" s="141">
        <f t="shared" si="29"/>
        <v>1513344.838580644</v>
      </c>
      <c r="AA57" s="142">
        <f t="shared" si="37"/>
        <v>1330181.7807633472</v>
      </c>
      <c r="AB57" s="142">
        <f t="shared" si="38"/>
        <v>581427.67224994744</v>
      </c>
      <c r="AC57" s="142">
        <f t="shared" si="39"/>
        <v>3424954.2915939391</v>
      </c>
      <c r="AD57" s="132">
        <f t="shared" si="30"/>
        <v>4.9248968041598036E-3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8.5854313666622523E-2</v>
      </c>
      <c r="Y58" s="32"/>
      <c r="Z58" s="141">
        <f t="shared" si="29"/>
        <v>10555246.431465713</v>
      </c>
      <c r="AA58" s="142">
        <f>+S58*AA$6</f>
        <v>5446227.5287841726</v>
      </c>
      <c r="AB58" s="142">
        <f>+X58*AB$6</f>
        <v>29853122.992951315</v>
      </c>
      <c r="AC58" s="142">
        <f>SUM(Z58:AB58)</f>
        <v>45854596.953201205</v>
      </c>
      <c r="AD58" s="132">
        <f t="shared" si="30"/>
        <v>6.5936400536825229E-2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722790593.99000001</v>
      </c>
      <c r="V59" s="138">
        <f>+U59/T59</f>
        <v>0.6344992365425528</v>
      </c>
      <c r="W59" s="139">
        <f>+V59*U59</f>
        <v>458610080.06679326</v>
      </c>
      <c r="X59" s="264">
        <f t="shared" si="28"/>
        <v>0.23679273763723038</v>
      </c>
      <c r="Y59" s="32"/>
      <c r="Z59" s="141">
        <f t="shared" si="29"/>
        <v>3405419.0563218906</v>
      </c>
      <c r="AA59" s="142">
        <f>+S59*AA$6</f>
        <v>1129714.4237951224</v>
      </c>
      <c r="AB59" s="142">
        <f>+X59*AB$6</f>
        <v>82337187.482171878</v>
      </c>
      <c r="AC59" s="142">
        <f>SUM(Z59:AB59)</f>
        <v>86872320.962288886</v>
      </c>
      <c r="AD59" s="132">
        <f t="shared" si="30"/>
        <v>0.12491764252947452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1.5796828540604675E-4</v>
      </c>
      <c r="Y60" s="32"/>
      <c r="Z60" s="141">
        <f t="shared" si="29"/>
        <v>757062.98060266708</v>
      </c>
      <c r="AA60" s="142">
        <f t="shared" si="37"/>
        <v>1144656.9082002197</v>
      </c>
      <c r="AB60" s="142">
        <f t="shared" si="38"/>
        <v>54928.476529720647</v>
      </c>
      <c r="AC60" s="142">
        <f t="shared" si="39"/>
        <v>1956648.3653326076</v>
      </c>
      <c r="AD60" s="132">
        <f t="shared" si="30"/>
        <v>2.8135532508979651E-3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7.6436124199814128E-5</v>
      </c>
      <c r="Y61" s="32"/>
      <c r="Z61" s="141">
        <f t="shared" si="29"/>
        <v>448708.50960818102</v>
      </c>
      <c r="AA61" s="142">
        <f t="shared" si="37"/>
        <v>1196476.7060426865</v>
      </c>
      <c r="AB61" s="142">
        <f t="shared" si="38"/>
        <v>26578.24539489235</v>
      </c>
      <c r="AC61" s="142">
        <f t="shared" si="39"/>
        <v>1671763.4610457597</v>
      </c>
      <c r="AD61" s="132">
        <f t="shared" si="30"/>
        <v>2.4039043518982901E-3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451780951.01599085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3837991154.5200005</v>
      </c>
      <c r="V63" s="171">
        <f>+U63/$E$63</f>
        <v>59822.420748670433</v>
      </c>
      <c r="W63" s="172">
        <f>SUM(W9:W61)</f>
        <v>1936757371.2053196</v>
      </c>
      <c r="X63" s="266">
        <f>SUM(X9:X61)</f>
        <v>1</v>
      </c>
      <c r="Y63" s="32"/>
      <c r="Z63" s="174">
        <f>SUM(Z9:Z61)</f>
        <v>173859190.75</v>
      </c>
      <c r="AA63" s="175">
        <f>SUM(AA9:AA61)</f>
        <v>173859190.75000006</v>
      </c>
      <c r="AB63" s="175">
        <f>SUM(AB9:AB61)</f>
        <v>347718381.49999994</v>
      </c>
      <c r="AC63" s="175">
        <f>+AC62+AC21</f>
        <v>695436763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1" t="s">
        <v>120</v>
      </c>
      <c r="B1" s="281" t="s">
        <v>121</v>
      </c>
      <c r="C1" s="281" t="s">
        <v>122</v>
      </c>
      <c r="D1" s="281"/>
      <c r="E1" s="281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1"/>
      <c r="B2" s="281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2" t="s">
        <v>180</v>
      </c>
      <c r="B1" s="282"/>
      <c r="C1" s="282"/>
      <c r="D1" s="282"/>
      <c r="E1" s="282"/>
      <c r="F1" s="282" t="s">
        <v>181</v>
      </c>
      <c r="G1" s="282"/>
      <c r="H1" s="282"/>
      <c r="I1" s="282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4" t="s">
        <v>2</v>
      </c>
      <c r="C3" s="284"/>
      <c r="D3" s="284"/>
      <c r="E3" s="284"/>
      <c r="F3" s="284"/>
      <c r="G3" s="283" t="s">
        <v>0</v>
      </c>
      <c r="H3" s="283"/>
      <c r="I3" s="283"/>
      <c r="J3" s="283"/>
      <c r="K3" s="283"/>
      <c r="L3" s="283"/>
      <c r="M3" s="283"/>
      <c r="N3" s="283" t="s">
        <v>1</v>
      </c>
      <c r="O3" s="283"/>
      <c r="P3" s="283"/>
      <c r="Q3" s="283"/>
      <c r="R3" s="283"/>
      <c r="S3" s="283"/>
      <c r="T3" s="283"/>
      <c r="U3" s="283"/>
      <c r="V3" s="227"/>
      <c r="W3" s="283"/>
      <c r="X3" s="283"/>
      <c r="Z3" s="284" t="s">
        <v>263</v>
      </c>
      <c r="AA3" s="284"/>
      <c r="AB3" s="284"/>
      <c r="AC3" s="284"/>
      <c r="AD3" s="284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5" t="s">
        <v>269</v>
      </c>
      <c r="C61" s="285"/>
      <c r="D61" s="285"/>
      <c r="E61" s="285"/>
      <c r="F61" s="285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6" t="s">
        <v>95</v>
      </c>
      <c r="C1" s="286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E25" sqref="E25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7" t="s">
        <v>270</v>
      </c>
      <c r="B1" s="287"/>
      <c r="C1" s="287"/>
      <c r="D1" s="287"/>
      <c r="E1" s="28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8" t="s">
        <v>114</v>
      </c>
      <c r="B2" s="288"/>
      <c r="C2" s="288"/>
      <c r="D2" s="288"/>
      <c r="E2" s="288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89" t="s">
        <v>293</v>
      </c>
      <c r="B3" s="289"/>
      <c r="C3" s="289"/>
      <c r="D3" s="289"/>
      <c r="E3" s="289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1"/>
      <c r="B4" s="291"/>
      <c r="C4" s="291"/>
      <c r="D4" s="291"/>
      <c r="E4" s="29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0">
        <f>+'Part MARZO 2022'!I13</f>
        <v>13007243.023200002</v>
      </c>
      <c r="C5" s="290"/>
      <c r="D5" s="290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6"/>
      <c r="C6" s="286"/>
      <c r="D6" s="286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478666.54325376003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7263244.5041548824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3631622.2520774412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3631622.2520774412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478666.54325376003</v>
      </c>
      <c r="C14" s="39">
        <f>+B$11*POBLACIÓN!C7</f>
        <v>796904.56853621569</v>
      </c>
      <c r="D14" s="40">
        <f>+$B$12*I14</f>
        <v>869678.5252629274</v>
      </c>
      <c r="E14" s="41">
        <f>SUM(B14:D14)</f>
        <v>2145249.637052903</v>
      </c>
      <c r="F14" s="32"/>
      <c r="G14" s="93">
        <f>+'ART 14 F I'!AD9</f>
        <v>8.3902945573294224E-2</v>
      </c>
      <c r="H14" s="94"/>
      <c r="I14" s="95">
        <f>+$G14/$G$26</f>
        <v>0.23947383976002312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478666.54325376003</v>
      </c>
      <c r="C15" s="43">
        <f>+B$11*POBLACIÓN!C8</f>
        <v>83454.383443965271</v>
      </c>
      <c r="D15" s="44">
        <f t="shared" ref="D15:D25" si="1">+$B$12*I15</f>
        <v>73237.896678403558</v>
      </c>
      <c r="E15" s="45">
        <f t="shared" ref="E15:E25" si="2">SUM(B15:D15)</f>
        <v>635358.82337612892</v>
      </c>
      <c r="F15" s="32"/>
      <c r="G15" s="93">
        <f>+'ART 14 F I'!AD10</f>
        <v>7.0656858602468967E-3</v>
      </c>
      <c r="H15" s="94"/>
      <c r="I15" s="95">
        <f t="shared" ref="I15:I25" si="3">+$G15/$G$26</f>
        <v>2.0166716578660787E-2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478666.54325376003</v>
      </c>
      <c r="C16" s="43">
        <f>+B$11*POBLACIÓN!C9</f>
        <v>148509.15541600913</v>
      </c>
      <c r="D16" s="44">
        <f t="shared" si="1"/>
        <v>140298.89956948932</v>
      </c>
      <c r="E16" s="45">
        <f t="shared" si="2"/>
        <v>767474.5982392584</v>
      </c>
      <c r="F16" s="32"/>
      <c r="G16" s="93">
        <f>+'ART 14 F I'!AD11</f>
        <v>1.3535450850661275E-2</v>
      </c>
      <c r="H16" s="94"/>
      <c r="I16" s="95">
        <f t="shared" si="3"/>
        <v>3.8632569642735398E-2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478666.54325376003</v>
      </c>
      <c r="C17" s="43">
        <f>+B$11*POBLACIÓN!C10</f>
        <v>126829.49180994957</v>
      </c>
      <c r="D17" s="44">
        <f t="shared" si="1"/>
        <v>99010.453463299636</v>
      </c>
      <c r="E17" s="45">
        <f t="shared" si="2"/>
        <v>704506.48852700926</v>
      </c>
      <c r="F17" s="32"/>
      <c r="G17" s="93">
        <f>+'ART 14 F I'!AD12</f>
        <v>9.5521143121326327E-3</v>
      </c>
      <c r="H17" s="94"/>
      <c r="I17" s="95">
        <f t="shared" si="3"/>
        <v>2.7263422952830924E-2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478666.54325376003</v>
      </c>
      <c r="C18" s="43">
        <f>+B$11*POBLACIÓN!C11</f>
        <v>482181.01700234524</v>
      </c>
      <c r="D18" s="44">
        <f t="shared" si="1"/>
        <v>399662.16710839944</v>
      </c>
      <c r="E18" s="45">
        <f t="shared" si="2"/>
        <v>1360509.7273645047</v>
      </c>
      <c r="F18" s="32"/>
      <c r="G18" s="93">
        <f>+'ART 14 F I'!AD13</f>
        <v>3.8557733783828887E-2</v>
      </c>
      <c r="H18" s="94"/>
      <c r="I18" s="95">
        <f t="shared" si="3"/>
        <v>0.11005058879121468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478666.54325376003</v>
      </c>
      <c r="C19" s="43">
        <f>+B$11*POBLACIÓN!C12</f>
        <v>584161.2611491537</v>
      </c>
      <c r="D19" s="44">
        <f t="shared" si="1"/>
        <v>689984.53188414697</v>
      </c>
      <c r="E19" s="45">
        <f t="shared" si="2"/>
        <v>1752812.3362870608</v>
      </c>
      <c r="F19" s="32"/>
      <c r="G19" s="93">
        <f>+'ART 14 F I'!AD14</f>
        <v>6.6566820892338618E-2</v>
      </c>
      <c r="H19" s="94"/>
      <c r="I19" s="95">
        <f t="shared" si="3"/>
        <v>0.18999347508938924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478666.54325376003</v>
      </c>
      <c r="C20" s="43">
        <f>+B$11*POBLACIÓN!C13</f>
        <v>124002.23739825169</v>
      </c>
      <c r="D20" s="44">
        <f t="shared" si="1"/>
        <v>95887.971849524125</v>
      </c>
      <c r="E20" s="45">
        <f t="shared" si="2"/>
        <v>698556.75250153593</v>
      </c>
      <c r="F20" s="32"/>
      <c r="G20" s="93">
        <f>+'ART 14 F I'!AD15</f>
        <v>9.250870349813322E-3</v>
      </c>
      <c r="H20" s="94"/>
      <c r="I20" s="95">
        <f t="shared" si="3"/>
        <v>2.6403619427838938E-2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478666.54325376003</v>
      </c>
      <c r="C21" s="43">
        <f>+B$11*POBLACIÓN!C14</f>
        <v>572398.23184500902</v>
      </c>
      <c r="D21" s="44">
        <f t="shared" si="1"/>
        <v>492257.67444081581</v>
      </c>
      <c r="E21" s="45">
        <f t="shared" si="2"/>
        <v>1543322.4495395848</v>
      </c>
      <c r="F21" s="32"/>
      <c r="G21" s="93">
        <f>+'ART 14 F I'!AD16</f>
        <v>4.7490960931980561E-2</v>
      </c>
      <c r="H21" s="94"/>
      <c r="I21" s="95">
        <f t="shared" si="3"/>
        <v>0.13554759836577818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478666.54325376003</v>
      </c>
      <c r="C22" s="43">
        <f>+B$11*POBLACIÓN!C15</f>
        <v>179205.92755366676</v>
      </c>
      <c r="D22" s="44">
        <f t="shared" si="1"/>
        <v>136862.57908088859</v>
      </c>
      <c r="E22" s="45">
        <f t="shared" si="2"/>
        <v>794735.04988831538</v>
      </c>
      <c r="F22" s="32"/>
      <c r="G22" s="93">
        <f>+'ART 14 F I'!AD17</f>
        <v>1.3203929026731799E-2</v>
      </c>
      <c r="H22" s="94"/>
      <c r="I22" s="95">
        <f t="shared" si="3"/>
        <v>3.7686347747923787E-2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478666.54325376003</v>
      </c>
      <c r="C23" s="43">
        <f>+B$11*POBLACIÓN!C16</f>
        <v>105328.27663605817</v>
      </c>
      <c r="D23" s="44">
        <f t="shared" si="1"/>
        <v>104975.68769539289</v>
      </c>
      <c r="E23" s="45">
        <f t="shared" si="2"/>
        <v>688970.50758521107</v>
      </c>
      <c r="F23" s="32"/>
      <c r="G23" s="93">
        <f>+'ART 14 F I'!AD18</f>
        <v>1.0127615153614209E-2</v>
      </c>
      <c r="H23" s="94"/>
      <c r="I23" s="95">
        <f t="shared" si="3"/>
        <v>2.8906004096472964E-2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478666.54325376003</v>
      </c>
      <c r="C24" s="43">
        <f>+B$11*POBLACIÓN!C17</f>
        <v>371854.97033066652</v>
      </c>
      <c r="D24" s="44">
        <f t="shared" si="1"/>
        <v>367928.27767416951</v>
      </c>
      <c r="E24" s="45">
        <f t="shared" si="2"/>
        <v>1218449.7912585961</v>
      </c>
      <c r="F24" s="32"/>
      <c r="G24" s="93">
        <f>+'ART 14 F I'!AD19</f>
        <v>3.5496180898842836E-2</v>
      </c>
      <c r="H24" s="94"/>
      <c r="I24" s="95">
        <f t="shared" si="3"/>
        <v>0.10131237560946738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478666.54325376003</v>
      </c>
      <c r="C25" s="43">
        <f>+B$11*POBLACIÓN!C18</f>
        <v>56792.730956150393</v>
      </c>
      <c r="D25" s="44">
        <f t="shared" si="1"/>
        <v>161837.58736998399</v>
      </c>
      <c r="E25" s="45">
        <f t="shared" si="2"/>
        <v>697296.86157989444</v>
      </c>
      <c r="F25" s="32"/>
      <c r="G25" s="93">
        <f>+'ART 14 F I'!AD20</f>
        <v>1.5613413336510546E-2</v>
      </c>
      <c r="H25" s="94"/>
      <c r="I25" s="95">
        <f t="shared" si="3"/>
        <v>4.456344193766465E-2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5743998.5190451192</v>
      </c>
      <c r="C26" s="47">
        <f>SUM(C14:C25)</f>
        <v>3631622.2520774407</v>
      </c>
      <c r="D26" s="48">
        <f>SUM(D14:D25)</f>
        <v>3631622.2520774407</v>
      </c>
      <c r="E26" s="96">
        <f>SUM(E14:E25)</f>
        <v>13007243.023200002</v>
      </c>
      <c r="F26" s="32"/>
      <c r="G26" s="93">
        <f>SUM(G14:G25)</f>
        <v>0.3503637209699958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MARZO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MARZO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2022-04-01T14:48:54Z</dcterms:modified>
</cp:coreProperties>
</file>