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FDM\"/>
    </mc:Choice>
  </mc:AlternateContent>
  <bookViews>
    <workbookView xWindow="0" yWindow="0" windowWidth="20490" windowHeight="7620" firstSheet="3" activeTab="5"/>
  </bookViews>
  <sheets>
    <sheet name="Part ENERO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  <sheet name="Hoja1" sheetId="14" r:id="rId6"/>
  </sheets>
  <externalReferences>
    <externalReference r:id="rId7"/>
    <externalReference r:id="rId8"/>
    <externalReference r:id="rId9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ENERO 2021'!$A$1:$B$15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62913"/>
</workbook>
</file>

<file path=xl/calcChain.xml><?xml version="1.0" encoding="utf-8"?>
<calcChain xmlns="http://schemas.openxmlformats.org/spreadsheetml/2006/main">
  <c r="R2" i="14" l="1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60" i="14"/>
  <c r="R5" i="14"/>
  <c r="D21" i="11" l="1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D12" i="9"/>
  <c r="D11" i="9"/>
  <c r="D10" i="9"/>
  <c r="D9" i="9"/>
  <c r="D8" i="9"/>
  <c r="D7" i="9"/>
  <c r="D6" i="9"/>
  <c r="D5" i="9"/>
  <c r="D4" i="9"/>
  <c r="C13" i="9"/>
  <c r="F11" i="9"/>
  <c r="G11" i="9"/>
  <c r="F9" i="9"/>
  <c r="G9" i="9"/>
  <c r="F7" i="9"/>
  <c r="G7" i="9"/>
  <c r="F5" i="9"/>
  <c r="F6" i="9"/>
  <c r="G6" i="9"/>
  <c r="F10" i="9"/>
  <c r="G10" i="9"/>
  <c r="G5" i="9"/>
  <c r="D13" i="9"/>
  <c r="F4" i="9"/>
  <c r="G4" i="9"/>
  <c r="F8" i="9"/>
  <c r="G8" i="9"/>
  <c r="F12" i="9"/>
  <c r="G12" i="9"/>
  <c r="B13" i="9"/>
  <c r="C4" i="12"/>
  <c r="F13" i="9"/>
  <c r="I16" i="9"/>
  <c r="B5" i="11"/>
  <c r="B23" i="11" s="1"/>
  <c r="C7" i="12"/>
  <c r="B20" i="12"/>
  <c r="C22" i="12"/>
  <c r="B62" i="12"/>
  <c r="AH63" i="7"/>
  <c r="E63" i="7"/>
  <c r="AI63" i="7"/>
  <c r="AG63" i="7"/>
  <c r="F63" i="7"/>
  <c r="B63" i="7"/>
  <c r="C30" i="7"/>
  <c r="D30" i="7"/>
  <c r="F30" i="7"/>
  <c r="G30" i="7"/>
  <c r="H30" i="7"/>
  <c r="AI61" i="7"/>
  <c r="AJ61" i="7"/>
  <c r="Y61" i="7"/>
  <c r="X61" i="7"/>
  <c r="W61" i="7"/>
  <c r="V61" i="7"/>
  <c r="P61" i="7"/>
  <c r="O61" i="7"/>
  <c r="N61" i="7"/>
  <c r="M61" i="7"/>
  <c r="AI60" i="7"/>
  <c r="AJ60" i="7"/>
  <c r="Y60" i="7"/>
  <c r="X60" i="7"/>
  <c r="W60" i="7"/>
  <c r="V60" i="7"/>
  <c r="P60" i="7"/>
  <c r="O60" i="7"/>
  <c r="N60" i="7"/>
  <c r="M60" i="7"/>
  <c r="AI59" i="7"/>
  <c r="AJ59" i="7"/>
  <c r="Y59" i="7"/>
  <c r="X59" i="7"/>
  <c r="W59" i="7"/>
  <c r="V59" i="7"/>
  <c r="P59" i="7"/>
  <c r="O59" i="7"/>
  <c r="N59" i="7"/>
  <c r="M59" i="7"/>
  <c r="AI58" i="7"/>
  <c r="AJ58" i="7"/>
  <c r="Y58" i="7"/>
  <c r="X58" i="7"/>
  <c r="W58" i="7"/>
  <c r="V58" i="7"/>
  <c r="P58" i="7"/>
  <c r="O58" i="7"/>
  <c r="N58" i="7"/>
  <c r="M58" i="7"/>
  <c r="AI57" i="7"/>
  <c r="AJ57" i="7"/>
  <c r="Y57" i="7"/>
  <c r="X57" i="7"/>
  <c r="W57" i="7"/>
  <c r="V57" i="7"/>
  <c r="P57" i="7"/>
  <c r="O57" i="7"/>
  <c r="N57" i="7"/>
  <c r="M57" i="7"/>
  <c r="F57" i="7"/>
  <c r="G57" i="7"/>
  <c r="AI56" i="7"/>
  <c r="AJ56" i="7"/>
  <c r="Y56" i="7"/>
  <c r="X56" i="7"/>
  <c r="W56" i="7"/>
  <c r="V56" i="7"/>
  <c r="P56" i="7"/>
  <c r="O56" i="7"/>
  <c r="N56" i="7"/>
  <c r="M56" i="7"/>
  <c r="AI55" i="7"/>
  <c r="AJ55" i="7"/>
  <c r="Y55" i="7"/>
  <c r="X55" i="7"/>
  <c r="W55" i="7"/>
  <c r="V55" i="7"/>
  <c r="P55" i="7"/>
  <c r="O55" i="7"/>
  <c r="N55" i="7"/>
  <c r="M55" i="7"/>
  <c r="AI54" i="7"/>
  <c r="AJ54" i="7"/>
  <c r="Y54" i="7"/>
  <c r="X54" i="7"/>
  <c r="W54" i="7"/>
  <c r="V54" i="7"/>
  <c r="P54" i="7"/>
  <c r="O54" i="7"/>
  <c r="N54" i="7"/>
  <c r="M54" i="7"/>
  <c r="AI53" i="7"/>
  <c r="AJ53" i="7"/>
  <c r="Y53" i="7"/>
  <c r="X53" i="7"/>
  <c r="W53" i="7"/>
  <c r="V53" i="7"/>
  <c r="P53" i="7"/>
  <c r="O53" i="7"/>
  <c r="N53" i="7"/>
  <c r="M53" i="7"/>
  <c r="AI52" i="7"/>
  <c r="AJ52" i="7"/>
  <c r="Y52" i="7"/>
  <c r="X52" i="7"/>
  <c r="W52" i="7"/>
  <c r="V52" i="7"/>
  <c r="P52" i="7"/>
  <c r="O52" i="7"/>
  <c r="N52" i="7"/>
  <c r="M52" i="7"/>
  <c r="AI51" i="7"/>
  <c r="AJ51" i="7"/>
  <c r="Y51" i="7"/>
  <c r="X51" i="7"/>
  <c r="W51" i="7"/>
  <c r="V51" i="7"/>
  <c r="P51" i="7"/>
  <c r="O51" i="7"/>
  <c r="N51" i="7"/>
  <c r="M51" i="7"/>
  <c r="AI50" i="7"/>
  <c r="AJ50" i="7"/>
  <c r="Y50" i="7"/>
  <c r="X50" i="7"/>
  <c r="W50" i="7"/>
  <c r="V50" i="7"/>
  <c r="P50" i="7"/>
  <c r="O50" i="7"/>
  <c r="N50" i="7"/>
  <c r="M50" i="7"/>
  <c r="AI49" i="7"/>
  <c r="AJ49" i="7"/>
  <c r="Y49" i="7"/>
  <c r="X49" i="7"/>
  <c r="W49" i="7"/>
  <c r="V49" i="7"/>
  <c r="P49" i="7"/>
  <c r="O49" i="7"/>
  <c r="N49" i="7"/>
  <c r="M49" i="7"/>
  <c r="F49" i="7"/>
  <c r="G49" i="7"/>
  <c r="AI48" i="7"/>
  <c r="AJ48" i="7"/>
  <c r="Y48" i="7"/>
  <c r="X48" i="7"/>
  <c r="W48" i="7"/>
  <c r="V48" i="7"/>
  <c r="P48" i="7"/>
  <c r="O48" i="7"/>
  <c r="N48" i="7"/>
  <c r="M48" i="7"/>
  <c r="AI47" i="7"/>
  <c r="AJ47" i="7"/>
  <c r="Y47" i="7"/>
  <c r="X47" i="7"/>
  <c r="W47" i="7"/>
  <c r="V47" i="7"/>
  <c r="P47" i="7"/>
  <c r="O47" i="7"/>
  <c r="N47" i="7"/>
  <c r="M47" i="7"/>
  <c r="AI46" i="7"/>
  <c r="AJ46" i="7"/>
  <c r="Y46" i="7"/>
  <c r="X46" i="7"/>
  <c r="W46" i="7"/>
  <c r="V46" i="7"/>
  <c r="P46" i="7"/>
  <c r="O46" i="7"/>
  <c r="N46" i="7"/>
  <c r="M46" i="7"/>
  <c r="AI45" i="7"/>
  <c r="AJ45" i="7"/>
  <c r="Y45" i="7"/>
  <c r="X45" i="7"/>
  <c r="W45" i="7"/>
  <c r="V45" i="7"/>
  <c r="P45" i="7"/>
  <c r="O45" i="7"/>
  <c r="N45" i="7"/>
  <c r="M45" i="7"/>
  <c r="AI44" i="7"/>
  <c r="AJ44" i="7"/>
  <c r="Y44" i="7"/>
  <c r="X44" i="7"/>
  <c r="W44" i="7"/>
  <c r="V44" i="7"/>
  <c r="P44" i="7"/>
  <c r="O44" i="7"/>
  <c r="N44" i="7"/>
  <c r="M44" i="7"/>
  <c r="AI43" i="7"/>
  <c r="AJ43" i="7"/>
  <c r="Y43" i="7"/>
  <c r="X43" i="7"/>
  <c r="W43" i="7"/>
  <c r="V43" i="7"/>
  <c r="P43" i="7"/>
  <c r="O43" i="7"/>
  <c r="N43" i="7"/>
  <c r="M43" i="7"/>
  <c r="AI42" i="7"/>
  <c r="AJ42" i="7"/>
  <c r="Y42" i="7"/>
  <c r="X42" i="7"/>
  <c r="W42" i="7"/>
  <c r="V42" i="7"/>
  <c r="P42" i="7"/>
  <c r="O42" i="7"/>
  <c r="N42" i="7"/>
  <c r="M42" i="7"/>
  <c r="AI41" i="7"/>
  <c r="AJ41" i="7"/>
  <c r="Y41" i="7"/>
  <c r="X41" i="7"/>
  <c r="W41" i="7"/>
  <c r="V41" i="7"/>
  <c r="P41" i="7"/>
  <c r="O41" i="7"/>
  <c r="N41" i="7"/>
  <c r="M41" i="7"/>
  <c r="AI40" i="7"/>
  <c r="AJ40" i="7"/>
  <c r="Y40" i="7"/>
  <c r="X40" i="7"/>
  <c r="W40" i="7"/>
  <c r="V40" i="7"/>
  <c r="P40" i="7"/>
  <c r="O40" i="7"/>
  <c r="N40" i="7"/>
  <c r="M40" i="7"/>
  <c r="AI39" i="7"/>
  <c r="AJ39" i="7"/>
  <c r="Y39" i="7"/>
  <c r="X39" i="7"/>
  <c r="W39" i="7"/>
  <c r="V39" i="7"/>
  <c r="P39" i="7"/>
  <c r="O39" i="7"/>
  <c r="N39" i="7"/>
  <c r="M39" i="7"/>
  <c r="AI38" i="7"/>
  <c r="AJ38" i="7"/>
  <c r="Y38" i="7"/>
  <c r="X38" i="7"/>
  <c r="W38" i="7"/>
  <c r="V38" i="7"/>
  <c r="P38" i="7"/>
  <c r="O38" i="7"/>
  <c r="N38" i="7"/>
  <c r="M38" i="7"/>
  <c r="AI37" i="7"/>
  <c r="AJ37" i="7"/>
  <c r="Y37" i="7"/>
  <c r="X37" i="7"/>
  <c r="W37" i="7"/>
  <c r="V37" i="7"/>
  <c r="P37" i="7"/>
  <c r="O37" i="7"/>
  <c r="N37" i="7"/>
  <c r="M37" i="7"/>
  <c r="AI36" i="7"/>
  <c r="AJ36" i="7"/>
  <c r="Y36" i="7"/>
  <c r="X36" i="7"/>
  <c r="W36" i="7"/>
  <c r="V36" i="7"/>
  <c r="P36" i="7"/>
  <c r="O36" i="7"/>
  <c r="N36" i="7"/>
  <c r="M36" i="7"/>
  <c r="AI35" i="7"/>
  <c r="AJ35" i="7"/>
  <c r="Y35" i="7"/>
  <c r="X35" i="7"/>
  <c r="W35" i="7"/>
  <c r="V35" i="7"/>
  <c r="P35" i="7"/>
  <c r="O35" i="7"/>
  <c r="N35" i="7"/>
  <c r="M35" i="7"/>
  <c r="AI34" i="7"/>
  <c r="AJ34" i="7"/>
  <c r="Y34" i="7"/>
  <c r="X34" i="7"/>
  <c r="W34" i="7"/>
  <c r="V34" i="7"/>
  <c r="P34" i="7"/>
  <c r="O34" i="7"/>
  <c r="N34" i="7"/>
  <c r="M34" i="7"/>
  <c r="AI33" i="7"/>
  <c r="AJ33" i="7"/>
  <c r="Y33" i="7"/>
  <c r="X33" i="7"/>
  <c r="W33" i="7"/>
  <c r="V33" i="7"/>
  <c r="P33" i="7"/>
  <c r="O33" i="7"/>
  <c r="N33" i="7"/>
  <c r="M33" i="7"/>
  <c r="AI32" i="7"/>
  <c r="AJ32" i="7"/>
  <c r="Y32" i="7"/>
  <c r="X32" i="7"/>
  <c r="W32" i="7"/>
  <c r="V32" i="7"/>
  <c r="P32" i="7"/>
  <c r="O32" i="7"/>
  <c r="N32" i="7"/>
  <c r="M32" i="7"/>
  <c r="AI31" i="7"/>
  <c r="AJ31" i="7"/>
  <c r="Y31" i="7"/>
  <c r="X31" i="7"/>
  <c r="W31" i="7"/>
  <c r="V31" i="7"/>
  <c r="P31" i="7"/>
  <c r="O31" i="7"/>
  <c r="N31" i="7"/>
  <c r="M31" i="7"/>
  <c r="AI30" i="7"/>
  <c r="AJ30" i="7"/>
  <c r="Y30" i="7"/>
  <c r="X30" i="7"/>
  <c r="W30" i="7"/>
  <c r="V30" i="7"/>
  <c r="P30" i="7"/>
  <c r="O30" i="7"/>
  <c r="N30" i="7"/>
  <c r="M30" i="7"/>
  <c r="AI29" i="7"/>
  <c r="AJ29" i="7"/>
  <c r="Y29" i="7"/>
  <c r="X29" i="7"/>
  <c r="W29" i="7"/>
  <c r="V29" i="7"/>
  <c r="P29" i="7"/>
  <c r="O29" i="7"/>
  <c r="N29" i="7"/>
  <c r="M29" i="7"/>
  <c r="AI28" i="7"/>
  <c r="AJ28" i="7"/>
  <c r="Y28" i="7"/>
  <c r="X28" i="7"/>
  <c r="W28" i="7"/>
  <c r="V28" i="7"/>
  <c r="P28" i="7"/>
  <c r="O28" i="7"/>
  <c r="N28" i="7"/>
  <c r="M28" i="7"/>
  <c r="AI27" i="7"/>
  <c r="AJ27" i="7"/>
  <c r="Y27" i="7"/>
  <c r="X27" i="7"/>
  <c r="W27" i="7"/>
  <c r="V27" i="7"/>
  <c r="P27" i="7"/>
  <c r="O27" i="7"/>
  <c r="N27" i="7"/>
  <c r="M27" i="7"/>
  <c r="AI26" i="7"/>
  <c r="AJ26" i="7"/>
  <c r="Y26" i="7"/>
  <c r="X26" i="7"/>
  <c r="W26" i="7"/>
  <c r="V26" i="7"/>
  <c r="P26" i="7"/>
  <c r="O26" i="7"/>
  <c r="N26" i="7"/>
  <c r="M26" i="7"/>
  <c r="AI25" i="7"/>
  <c r="AJ25" i="7"/>
  <c r="Y25" i="7"/>
  <c r="X25" i="7"/>
  <c r="W25" i="7"/>
  <c r="V25" i="7"/>
  <c r="P25" i="7"/>
  <c r="O25" i="7"/>
  <c r="N25" i="7"/>
  <c r="M25" i="7"/>
  <c r="F25" i="7"/>
  <c r="G25" i="7"/>
  <c r="AI24" i="7"/>
  <c r="AJ24" i="7"/>
  <c r="Y24" i="7"/>
  <c r="X24" i="7"/>
  <c r="W24" i="7"/>
  <c r="V24" i="7"/>
  <c r="P24" i="7"/>
  <c r="O24" i="7"/>
  <c r="N24" i="7"/>
  <c r="M24" i="7"/>
  <c r="AI23" i="7"/>
  <c r="AJ23" i="7"/>
  <c r="Y23" i="7"/>
  <c r="X23" i="7"/>
  <c r="W23" i="7"/>
  <c r="V23" i="7"/>
  <c r="P23" i="7"/>
  <c r="O23" i="7"/>
  <c r="N23" i="7"/>
  <c r="M23" i="7"/>
  <c r="AI20" i="7"/>
  <c r="AJ20" i="7"/>
  <c r="Y20" i="7"/>
  <c r="X20" i="7"/>
  <c r="W20" i="7"/>
  <c r="V20" i="7"/>
  <c r="P20" i="7"/>
  <c r="O20" i="7"/>
  <c r="N20" i="7"/>
  <c r="M20" i="7"/>
  <c r="AI19" i="7"/>
  <c r="AJ19" i="7"/>
  <c r="Y19" i="7"/>
  <c r="X19" i="7"/>
  <c r="W19" i="7"/>
  <c r="V19" i="7"/>
  <c r="P19" i="7"/>
  <c r="O19" i="7"/>
  <c r="N19" i="7"/>
  <c r="M19" i="7"/>
  <c r="AI18" i="7"/>
  <c r="AJ18" i="7"/>
  <c r="Y18" i="7"/>
  <c r="X18" i="7"/>
  <c r="W18" i="7"/>
  <c r="V18" i="7"/>
  <c r="P18" i="7"/>
  <c r="O18" i="7"/>
  <c r="N18" i="7"/>
  <c r="M18" i="7"/>
  <c r="AI17" i="7"/>
  <c r="AJ17" i="7"/>
  <c r="Y17" i="7"/>
  <c r="X17" i="7"/>
  <c r="W17" i="7"/>
  <c r="V17" i="7"/>
  <c r="P17" i="7"/>
  <c r="O17" i="7"/>
  <c r="N17" i="7"/>
  <c r="M17" i="7"/>
  <c r="AI16" i="7"/>
  <c r="AJ16" i="7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/>
  <c r="Y14" i="7"/>
  <c r="X14" i="7"/>
  <c r="W14" i="7"/>
  <c r="V14" i="7"/>
  <c r="P14" i="7"/>
  <c r="O14" i="7"/>
  <c r="N14" i="7"/>
  <c r="M14" i="7"/>
  <c r="F14" i="7"/>
  <c r="G14" i="7"/>
  <c r="AI13" i="7"/>
  <c r="AJ13" i="7"/>
  <c r="Y13" i="7"/>
  <c r="X13" i="7"/>
  <c r="W13" i="7"/>
  <c r="V13" i="7"/>
  <c r="P13" i="7"/>
  <c r="O13" i="7"/>
  <c r="N13" i="7"/>
  <c r="M13" i="7"/>
  <c r="AI12" i="7"/>
  <c r="AJ12" i="7"/>
  <c r="Y12" i="7"/>
  <c r="X12" i="7"/>
  <c r="W12" i="7"/>
  <c r="V12" i="7"/>
  <c r="P12" i="7"/>
  <c r="O12" i="7"/>
  <c r="N12" i="7"/>
  <c r="M12" i="7"/>
  <c r="AI11" i="7"/>
  <c r="AJ11" i="7"/>
  <c r="Y11" i="7"/>
  <c r="X11" i="7"/>
  <c r="W11" i="7"/>
  <c r="V11" i="7"/>
  <c r="P11" i="7"/>
  <c r="O11" i="7"/>
  <c r="N11" i="7"/>
  <c r="M11" i="7"/>
  <c r="AI10" i="7"/>
  <c r="AJ10" i="7"/>
  <c r="Y10" i="7"/>
  <c r="X10" i="7"/>
  <c r="W10" i="7"/>
  <c r="V10" i="7"/>
  <c r="P10" i="7"/>
  <c r="O10" i="7"/>
  <c r="N10" i="7"/>
  <c r="M10" i="7"/>
  <c r="AI9" i="7"/>
  <c r="AJ9" i="7"/>
  <c r="Y9" i="7"/>
  <c r="X9" i="7"/>
  <c r="W9" i="7"/>
  <c r="V9" i="7"/>
  <c r="P9" i="7"/>
  <c r="O9" i="7"/>
  <c r="N9" i="7"/>
  <c r="M9" i="7"/>
  <c r="AO6" i="7"/>
  <c r="Q53" i="7"/>
  <c r="Z53" i="7"/>
  <c r="AB53" i="7"/>
  <c r="AC53" i="7"/>
  <c r="Q16" i="7"/>
  <c r="Z16" i="7"/>
  <c r="AA16" i="7"/>
  <c r="F27" i="7"/>
  <c r="G27" i="7"/>
  <c r="Q30" i="7"/>
  <c r="Z30" i="7"/>
  <c r="AA30" i="7"/>
  <c r="F51" i="7"/>
  <c r="G51" i="7"/>
  <c r="F13" i="7"/>
  <c r="G13" i="7"/>
  <c r="Z34" i="7"/>
  <c r="AA34" i="7"/>
  <c r="Q39" i="7"/>
  <c r="Z42" i="7"/>
  <c r="F45" i="7"/>
  <c r="G45" i="7"/>
  <c r="Q47" i="7"/>
  <c r="F59" i="7"/>
  <c r="G59" i="7"/>
  <c r="F61" i="7"/>
  <c r="G61" i="7"/>
  <c r="F15" i="7"/>
  <c r="G15" i="7"/>
  <c r="Q19" i="7"/>
  <c r="Z19" i="7"/>
  <c r="AA19" i="7"/>
  <c r="F24" i="7"/>
  <c r="G24" i="7"/>
  <c r="F26" i="7"/>
  <c r="G26" i="7"/>
  <c r="Q28" i="7"/>
  <c r="Z28" i="7"/>
  <c r="AA28" i="7"/>
  <c r="Q40" i="7"/>
  <c r="Z40" i="7"/>
  <c r="F50" i="7"/>
  <c r="G50" i="7"/>
  <c r="F52" i="7"/>
  <c r="G52" i="7"/>
  <c r="Q55" i="7"/>
  <c r="Z55" i="7"/>
  <c r="F58" i="7"/>
  <c r="G58" i="7"/>
  <c r="F19" i="7"/>
  <c r="G19" i="7"/>
  <c r="Q34" i="7"/>
  <c r="F37" i="7"/>
  <c r="G37" i="7"/>
  <c r="Z39" i="7"/>
  <c r="Q42" i="7"/>
  <c r="Z47" i="7"/>
  <c r="AA47" i="7"/>
  <c r="F9" i="7"/>
  <c r="G9" i="7"/>
  <c r="F12" i="7"/>
  <c r="G12" i="7"/>
  <c r="Q15" i="7"/>
  <c r="Z15" i="7"/>
  <c r="F18" i="7"/>
  <c r="G18" i="7"/>
  <c r="Q20" i="7"/>
  <c r="Z20" i="7"/>
  <c r="AA20" i="7"/>
  <c r="Q32" i="7"/>
  <c r="Z32" i="7"/>
  <c r="F38" i="7"/>
  <c r="G38" i="7"/>
  <c r="F44" i="7"/>
  <c r="G44" i="7"/>
  <c r="F46" i="7"/>
  <c r="G46" i="7"/>
  <c r="F60" i="7"/>
  <c r="G60" i="7"/>
  <c r="Y63" i="7"/>
  <c r="Q10" i="7"/>
  <c r="Z10" i="7"/>
  <c r="P63" i="7"/>
  <c r="M63" i="7"/>
  <c r="V63" i="7"/>
  <c r="Q27" i="7"/>
  <c r="Z27" i="7"/>
  <c r="AA27" i="7"/>
  <c r="Q38" i="7"/>
  <c r="Z45" i="7"/>
  <c r="AA45" i="7"/>
  <c r="Q46" i="7"/>
  <c r="Q50" i="7"/>
  <c r="Z51" i="7"/>
  <c r="AA51" i="7"/>
  <c r="Z52" i="7"/>
  <c r="AA52" i="7"/>
  <c r="Z54" i="7"/>
  <c r="Q60" i="7"/>
  <c r="O63" i="7"/>
  <c r="X63" i="7"/>
  <c r="F10" i="7"/>
  <c r="G10" i="7"/>
  <c r="Q11" i="7"/>
  <c r="Z11" i="7"/>
  <c r="AA11" i="7"/>
  <c r="Q13" i="7"/>
  <c r="Z13" i="7"/>
  <c r="F16" i="7"/>
  <c r="G16" i="7"/>
  <c r="Q17" i="7"/>
  <c r="Z17" i="7"/>
  <c r="F20" i="7"/>
  <c r="G20" i="7"/>
  <c r="Q23" i="7"/>
  <c r="Z23" i="7"/>
  <c r="AA23" i="7"/>
  <c r="Q25" i="7"/>
  <c r="Z25" i="7"/>
  <c r="AA25" i="7"/>
  <c r="F28" i="7"/>
  <c r="G28" i="7"/>
  <c r="Q29" i="7"/>
  <c r="Z29" i="7"/>
  <c r="Q31" i="7"/>
  <c r="Z31" i="7"/>
  <c r="AA31" i="7"/>
  <c r="Q33" i="7"/>
  <c r="Z33" i="7"/>
  <c r="Q35" i="7"/>
  <c r="Z35" i="7"/>
  <c r="Q36" i="7"/>
  <c r="Z36" i="7"/>
  <c r="AA36" i="7"/>
  <c r="F39" i="7"/>
  <c r="G39" i="7"/>
  <c r="F40" i="7"/>
  <c r="G40" i="7"/>
  <c r="Q41" i="7"/>
  <c r="Z41" i="7"/>
  <c r="AA41" i="7"/>
  <c r="Q43" i="7"/>
  <c r="Z43" i="7"/>
  <c r="AA43" i="7"/>
  <c r="F47" i="7"/>
  <c r="G47" i="7"/>
  <c r="Q48" i="7"/>
  <c r="Z48" i="7"/>
  <c r="F53" i="7"/>
  <c r="G53" i="7"/>
  <c r="F54" i="7"/>
  <c r="G54" i="7"/>
  <c r="F55" i="7"/>
  <c r="G55" i="7"/>
  <c r="Q56" i="7"/>
  <c r="Z56" i="7"/>
  <c r="AA56" i="7"/>
  <c r="Q58" i="7"/>
  <c r="Z58" i="7"/>
  <c r="AA58" i="7"/>
  <c r="Q61" i="7"/>
  <c r="Z61" i="7"/>
  <c r="AA61" i="7"/>
  <c r="Z38" i="7"/>
  <c r="AA38" i="7"/>
  <c r="Q45" i="7"/>
  <c r="Z46" i="7"/>
  <c r="AA46" i="7"/>
  <c r="Z50" i="7"/>
  <c r="AB50" i="7"/>
  <c r="AC50" i="7"/>
  <c r="Q51" i="7"/>
  <c r="Q52" i="7"/>
  <c r="Q54" i="7"/>
  <c r="Z60" i="7"/>
  <c r="AA60" i="7"/>
  <c r="N63" i="7"/>
  <c r="W63" i="7"/>
  <c r="F11" i="7"/>
  <c r="G11" i="7"/>
  <c r="Q12" i="7"/>
  <c r="Z12" i="7"/>
  <c r="AA12" i="7"/>
  <c r="Q14" i="7"/>
  <c r="Z14" i="7"/>
  <c r="AA14" i="7"/>
  <c r="F17" i="7"/>
  <c r="G17" i="7"/>
  <c r="Q18" i="7"/>
  <c r="Z18" i="7"/>
  <c r="AA18" i="7"/>
  <c r="F23" i="7"/>
  <c r="G23" i="7"/>
  <c r="Q24" i="7"/>
  <c r="Z24" i="7"/>
  <c r="AA24" i="7"/>
  <c r="Q26" i="7"/>
  <c r="Z26" i="7"/>
  <c r="AA26" i="7"/>
  <c r="F29" i="7"/>
  <c r="G29" i="7"/>
  <c r="F31" i="7"/>
  <c r="G31" i="7"/>
  <c r="F32" i="7"/>
  <c r="G32" i="7"/>
  <c r="F33" i="7"/>
  <c r="G33" i="7"/>
  <c r="F34" i="7"/>
  <c r="G34" i="7"/>
  <c r="F35" i="7"/>
  <c r="G35" i="7"/>
  <c r="F36" i="7"/>
  <c r="G36" i="7"/>
  <c r="Q37" i="7"/>
  <c r="Z37" i="7"/>
  <c r="AA37" i="7"/>
  <c r="F41" i="7"/>
  <c r="G41" i="7"/>
  <c r="F42" i="7"/>
  <c r="G42" i="7"/>
  <c r="F43" i="7"/>
  <c r="G43" i="7"/>
  <c r="Q44" i="7"/>
  <c r="Z44" i="7"/>
  <c r="AA44" i="7"/>
  <c r="F48" i="7"/>
  <c r="G48" i="7"/>
  <c r="Q49" i="7"/>
  <c r="Z49" i="7"/>
  <c r="AA49" i="7"/>
  <c r="F56" i="7"/>
  <c r="G56" i="7"/>
  <c r="Q57" i="7"/>
  <c r="Z57" i="7"/>
  <c r="AA57" i="7"/>
  <c r="Q59" i="7"/>
  <c r="Z59" i="7"/>
  <c r="AA59" i="7"/>
  <c r="AA10" i="7"/>
  <c r="AA13" i="7"/>
  <c r="AB19" i="7"/>
  <c r="AC19" i="7"/>
  <c r="AB30" i="7"/>
  <c r="AC30" i="7"/>
  <c r="AA32" i="7"/>
  <c r="AA39" i="7"/>
  <c r="AA40" i="7"/>
  <c r="AA53" i="7"/>
  <c r="AA55" i="7"/>
  <c r="Q9" i="7"/>
  <c r="AA35" i="7"/>
  <c r="AB46" i="7"/>
  <c r="AC46" i="7"/>
  <c r="AA48" i="7"/>
  <c r="AA54" i="7"/>
  <c r="AN6" i="7"/>
  <c r="Z9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20" i="7"/>
  <c r="AC20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7" i="7"/>
  <c r="AC47" i="7"/>
  <c r="AB48" i="7"/>
  <c r="AC48" i="7"/>
  <c r="AB49" i="7"/>
  <c r="AC49" i="7"/>
  <c r="AB51" i="7"/>
  <c r="AC51" i="7"/>
  <c r="AB52" i="7"/>
  <c r="AC52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C63" i="7"/>
  <c r="AD9" i="7"/>
  <c r="AE9" i="7"/>
  <c r="AA9" i="7"/>
  <c r="AF9" i="7"/>
  <c r="AN9" i="7"/>
  <c r="AM6" i="7"/>
  <c r="AA50" i="7"/>
  <c r="AA42" i="7"/>
  <c r="AA33" i="7"/>
  <c r="G63" i="7"/>
  <c r="AA15" i="7"/>
  <c r="AA17" i="7"/>
  <c r="Q63" i="7"/>
  <c r="AA29" i="7"/>
  <c r="Z63" i="7"/>
  <c r="AA63" i="7"/>
  <c r="AD61" i="7"/>
  <c r="AE61" i="7"/>
  <c r="AF61" i="7"/>
  <c r="AN61" i="7"/>
  <c r="AD41" i="7"/>
  <c r="AE41" i="7"/>
  <c r="AF41" i="7"/>
  <c r="AN41" i="7"/>
  <c r="AD58" i="7"/>
  <c r="AE58" i="7"/>
  <c r="AF58" i="7"/>
  <c r="AN58" i="7"/>
  <c r="AD54" i="7"/>
  <c r="AE54" i="7"/>
  <c r="AF54" i="7"/>
  <c r="AN54" i="7"/>
  <c r="AD50" i="7"/>
  <c r="AE50" i="7"/>
  <c r="AF50" i="7"/>
  <c r="AN50" i="7"/>
  <c r="AD46" i="7"/>
  <c r="AE46" i="7"/>
  <c r="AF46" i="7"/>
  <c r="AN46" i="7"/>
  <c r="AD36" i="7"/>
  <c r="AE36" i="7"/>
  <c r="AF36" i="7"/>
  <c r="AN36" i="7"/>
  <c r="AD44" i="7"/>
  <c r="AE44" i="7"/>
  <c r="AF44" i="7"/>
  <c r="AN44" i="7"/>
  <c r="AD40" i="7"/>
  <c r="AE40" i="7"/>
  <c r="AF40" i="7"/>
  <c r="AN40" i="7"/>
  <c r="AD32" i="7"/>
  <c r="AE32" i="7"/>
  <c r="AF32" i="7"/>
  <c r="AN32" i="7"/>
  <c r="AD26" i="7"/>
  <c r="AE26" i="7"/>
  <c r="AF26" i="7"/>
  <c r="AN26" i="7"/>
  <c r="AD20" i="7"/>
  <c r="AE20" i="7"/>
  <c r="AF20" i="7"/>
  <c r="AN20" i="7"/>
  <c r="AD33" i="7"/>
  <c r="AE33" i="7"/>
  <c r="AF33" i="7"/>
  <c r="AN33" i="7"/>
  <c r="AD27" i="7"/>
  <c r="AE27" i="7"/>
  <c r="AF27" i="7"/>
  <c r="AN27" i="7"/>
  <c r="AD23" i="7"/>
  <c r="AE23" i="7"/>
  <c r="AF23" i="7"/>
  <c r="AN23" i="7"/>
  <c r="AD17" i="7"/>
  <c r="AE17" i="7"/>
  <c r="AF17" i="7"/>
  <c r="AN17" i="7"/>
  <c r="AD13" i="7"/>
  <c r="AE13" i="7"/>
  <c r="AF13" i="7"/>
  <c r="AN13" i="7"/>
  <c r="AD51" i="7"/>
  <c r="AE51" i="7"/>
  <c r="AF51" i="7"/>
  <c r="AN51" i="7"/>
  <c r="AD35" i="7"/>
  <c r="AE35" i="7"/>
  <c r="AF35" i="7"/>
  <c r="AN35" i="7"/>
  <c r="AD55" i="7"/>
  <c r="AE55" i="7"/>
  <c r="AF55" i="7"/>
  <c r="AN55" i="7"/>
  <c r="AD39" i="7"/>
  <c r="AE39" i="7"/>
  <c r="AF39" i="7"/>
  <c r="AN39" i="7"/>
  <c r="AD45" i="7"/>
  <c r="AE45" i="7"/>
  <c r="AF45" i="7"/>
  <c r="AN45" i="7"/>
  <c r="AD60" i="7"/>
  <c r="AE60" i="7"/>
  <c r="AF60" i="7"/>
  <c r="AN60" i="7"/>
  <c r="AD56" i="7"/>
  <c r="AE56" i="7"/>
  <c r="AF56" i="7"/>
  <c r="AN56" i="7"/>
  <c r="AD52" i="7"/>
  <c r="AE52" i="7"/>
  <c r="AF52" i="7"/>
  <c r="AN52" i="7"/>
  <c r="AD48" i="7"/>
  <c r="AE48" i="7"/>
  <c r="AF48" i="7"/>
  <c r="AN48" i="7"/>
  <c r="AD38" i="7"/>
  <c r="AE38" i="7"/>
  <c r="AF38" i="7"/>
  <c r="AN38" i="7"/>
  <c r="AD42" i="7"/>
  <c r="AE42" i="7"/>
  <c r="AF42" i="7"/>
  <c r="AN42" i="7"/>
  <c r="AD28" i="7"/>
  <c r="AE28" i="7"/>
  <c r="AF28" i="7"/>
  <c r="AN28" i="7"/>
  <c r="AD24" i="7"/>
  <c r="AE24" i="7"/>
  <c r="AF24" i="7"/>
  <c r="AN24" i="7"/>
  <c r="AD29" i="7"/>
  <c r="AE29" i="7"/>
  <c r="AF29" i="7"/>
  <c r="AN29" i="7"/>
  <c r="AD25" i="7"/>
  <c r="AE25" i="7"/>
  <c r="AF25" i="7"/>
  <c r="AN25" i="7"/>
  <c r="AD19" i="7"/>
  <c r="AE19" i="7"/>
  <c r="AF19" i="7"/>
  <c r="AN19" i="7"/>
  <c r="AD15" i="7"/>
  <c r="AE15" i="7"/>
  <c r="AF15" i="7"/>
  <c r="AN15" i="7"/>
  <c r="AD11" i="7"/>
  <c r="AE11" i="7"/>
  <c r="AF11" i="7"/>
  <c r="AN11" i="7"/>
  <c r="AD43" i="7"/>
  <c r="AE43" i="7"/>
  <c r="AF43" i="7"/>
  <c r="AN43" i="7"/>
  <c r="AD57" i="7"/>
  <c r="AE57" i="7"/>
  <c r="AF57" i="7"/>
  <c r="AN57" i="7"/>
  <c r="AD53" i="7"/>
  <c r="AE53" i="7"/>
  <c r="AF53" i="7"/>
  <c r="AN53" i="7"/>
  <c r="AD47" i="7"/>
  <c r="AE47" i="7"/>
  <c r="AF47" i="7"/>
  <c r="AN47" i="7"/>
  <c r="AD37" i="7"/>
  <c r="AE37" i="7"/>
  <c r="AF37" i="7"/>
  <c r="AN37" i="7"/>
  <c r="AD30" i="7"/>
  <c r="AE30" i="7"/>
  <c r="AF30" i="7"/>
  <c r="AN30" i="7"/>
  <c r="AD10" i="7"/>
  <c r="AE10" i="7"/>
  <c r="AF10" i="7"/>
  <c r="AN10" i="7"/>
  <c r="AD18" i="7"/>
  <c r="AE18" i="7"/>
  <c r="AF18" i="7"/>
  <c r="AN18" i="7"/>
  <c r="AD14" i="7"/>
  <c r="AE14" i="7"/>
  <c r="AF14" i="7"/>
  <c r="AN14" i="7"/>
  <c r="AD59" i="7"/>
  <c r="AE59" i="7"/>
  <c r="AF59" i="7"/>
  <c r="AN59" i="7"/>
  <c r="AD49" i="7"/>
  <c r="AE49" i="7"/>
  <c r="AF49" i="7"/>
  <c r="AN49" i="7"/>
  <c r="AD31" i="7"/>
  <c r="AE31" i="7"/>
  <c r="AF31" i="7"/>
  <c r="AN31" i="7"/>
  <c r="AD34" i="7"/>
  <c r="AE34" i="7"/>
  <c r="AF34" i="7"/>
  <c r="AN34" i="7"/>
  <c r="AD12" i="7"/>
  <c r="AE12" i="7"/>
  <c r="AF12" i="7"/>
  <c r="AN12" i="7"/>
  <c r="AD16" i="7"/>
  <c r="AE16" i="7"/>
  <c r="AF16" i="7"/>
  <c r="AN16" i="7"/>
  <c r="AD63" i="7"/>
  <c r="AE63" i="7"/>
  <c r="AF63" i="7"/>
  <c r="C29" i="7"/>
  <c r="D29" i="7"/>
  <c r="H29" i="7"/>
  <c r="AM29" i="7"/>
  <c r="C40" i="7"/>
  <c r="D40" i="7"/>
  <c r="H40" i="7"/>
  <c r="AM40" i="7"/>
  <c r="C16" i="7"/>
  <c r="D16" i="7"/>
  <c r="H16" i="7"/>
  <c r="AM16" i="7"/>
  <c r="C49" i="7"/>
  <c r="D49" i="7"/>
  <c r="H49" i="7"/>
  <c r="AM49" i="7"/>
  <c r="C57" i="7"/>
  <c r="D57" i="7"/>
  <c r="H57" i="7"/>
  <c r="AM57" i="7"/>
  <c r="C47" i="7"/>
  <c r="D47" i="7"/>
  <c r="H47" i="7"/>
  <c r="AM47" i="7"/>
  <c r="C14" i="7"/>
  <c r="D14" i="7"/>
  <c r="H14" i="7"/>
  <c r="AM14" i="7"/>
  <c r="C12" i="7"/>
  <c r="D12" i="7"/>
  <c r="H12" i="7"/>
  <c r="AM12" i="7"/>
  <c r="C25" i="7"/>
  <c r="D25" i="7"/>
  <c r="H25" i="7"/>
  <c r="AM25" i="7"/>
  <c r="C45" i="7"/>
  <c r="D45" i="7"/>
  <c r="H45" i="7"/>
  <c r="AM45" i="7"/>
  <c r="C51" i="7"/>
  <c r="D51" i="7"/>
  <c r="H51" i="7"/>
  <c r="AM51" i="7"/>
  <c r="C58" i="7"/>
  <c r="D58" i="7"/>
  <c r="H58" i="7"/>
  <c r="AM58" i="7"/>
  <c r="B63" i="12"/>
  <c r="AN63" i="7"/>
  <c r="AJ63" i="7"/>
  <c r="AK27" i="7"/>
  <c r="AO27" i="7"/>
  <c r="AM30" i="7"/>
  <c r="C26" i="7"/>
  <c r="D26" i="7"/>
  <c r="H26" i="7"/>
  <c r="AM26" i="7"/>
  <c r="C43" i="7"/>
  <c r="D43" i="7"/>
  <c r="H43" i="7"/>
  <c r="AM43" i="7"/>
  <c r="C9" i="7"/>
  <c r="D9" i="7"/>
  <c r="H9" i="7"/>
  <c r="AM9" i="7"/>
  <c r="C46" i="7"/>
  <c r="D46" i="7"/>
  <c r="H46" i="7"/>
  <c r="AM46" i="7"/>
  <c r="C33" i="7"/>
  <c r="D33" i="7"/>
  <c r="H33" i="7"/>
  <c r="AM33" i="7"/>
  <c r="C48" i="7"/>
  <c r="D48" i="7"/>
  <c r="H48" i="7"/>
  <c r="AM48" i="7"/>
  <c r="C20" i="7"/>
  <c r="D20" i="7"/>
  <c r="H20" i="7"/>
  <c r="AM20" i="7"/>
  <c r="C42" i="7"/>
  <c r="D42" i="7"/>
  <c r="H42" i="7"/>
  <c r="AM42" i="7"/>
  <c r="C32" i="7"/>
  <c r="D32" i="7"/>
  <c r="H32" i="7"/>
  <c r="AM32" i="7"/>
  <c r="C11" i="7"/>
  <c r="D11" i="7"/>
  <c r="H11" i="7"/>
  <c r="AM11" i="7"/>
  <c r="C17" i="7"/>
  <c r="D17" i="7"/>
  <c r="H17" i="7"/>
  <c r="AM17" i="7"/>
  <c r="C41" i="7"/>
  <c r="D41" i="7"/>
  <c r="H41" i="7"/>
  <c r="AM41" i="7"/>
  <c r="C54" i="7"/>
  <c r="D54" i="7"/>
  <c r="H54" i="7"/>
  <c r="AM54" i="7"/>
  <c r="C13" i="7"/>
  <c r="D13" i="7"/>
  <c r="H13" i="7"/>
  <c r="AM13" i="7"/>
  <c r="C19" i="7"/>
  <c r="D19" i="7"/>
  <c r="H19" i="7"/>
  <c r="AM19" i="7"/>
  <c r="C38" i="7"/>
  <c r="D38" i="7"/>
  <c r="H38" i="7"/>
  <c r="AM38" i="7"/>
  <c r="C61" i="7"/>
  <c r="D61" i="7"/>
  <c r="H61" i="7"/>
  <c r="AM61" i="7"/>
  <c r="C36" i="7"/>
  <c r="D36" i="7"/>
  <c r="H36" i="7"/>
  <c r="AM36" i="7"/>
  <c r="C10" i="7"/>
  <c r="D10" i="7"/>
  <c r="H10" i="7"/>
  <c r="AM10" i="7"/>
  <c r="C39" i="7"/>
  <c r="D39" i="7"/>
  <c r="H39" i="7"/>
  <c r="AM39" i="7"/>
  <c r="C34" i="7"/>
  <c r="D34" i="7"/>
  <c r="H34" i="7"/>
  <c r="AM34" i="7"/>
  <c r="C37" i="7"/>
  <c r="D37" i="7"/>
  <c r="H37" i="7"/>
  <c r="AM37" i="7"/>
  <c r="C24" i="7"/>
  <c r="D24" i="7"/>
  <c r="H24" i="7"/>
  <c r="AM24" i="7"/>
  <c r="C18" i="7"/>
  <c r="D18" i="7"/>
  <c r="H18" i="7"/>
  <c r="AM18" i="7"/>
  <c r="C44" i="7"/>
  <c r="D44" i="7"/>
  <c r="H44" i="7"/>
  <c r="AM44" i="7"/>
  <c r="C59" i="7"/>
  <c r="D59" i="7"/>
  <c r="H59" i="7"/>
  <c r="AM59" i="7"/>
  <c r="C31" i="7"/>
  <c r="D31" i="7"/>
  <c r="H31" i="7"/>
  <c r="AM31" i="7"/>
  <c r="C15" i="7"/>
  <c r="D15" i="7"/>
  <c r="H15" i="7"/>
  <c r="AM15" i="7"/>
  <c r="C53" i="7"/>
  <c r="D53" i="7"/>
  <c r="H53" i="7"/>
  <c r="AM53" i="7"/>
  <c r="C23" i="7"/>
  <c r="D23" i="7"/>
  <c r="H23" i="7"/>
  <c r="AM23" i="7"/>
  <c r="C27" i="7"/>
  <c r="D27" i="7"/>
  <c r="H27" i="7"/>
  <c r="AM27" i="7"/>
  <c r="C50" i="7"/>
  <c r="D50" i="7"/>
  <c r="H50" i="7"/>
  <c r="AM50" i="7"/>
  <c r="C52" i="7"/>
  <c r="D52" i="7"/>
  <c r="H52" i="7"/>
  <c r="AM52" i="7"/>
  <c r="C60" i="7"/>
  <c r="D60" i="7"/>
  <c r="H60" i="7"/>
  <c r="AM60" i="7"/>
  <c r="C35" i="7"/>
  <c r="D35" i="7"/>
  <c r="H35" i="7"/>
  <c r="AM35" i="7"/>
  <c r="C56" i="7"/>
  <c r="D56" i="7"/>
  <c r="H56" i="7"/>
  <c r="AM56" i="7"/>
  <c r="C28" i="7"/>
  <c r="D28" i="7"/>
  <c r="H28" i="7"/>
  <c r="AM28" i="7"/>
  <c r="C55" i="7"/>
  <c r="D55" i="7"/>
  <c r="H55" i="7"/>
  <c r="AM55" i="7"/>
  <c r="G13" i="9"/>
  <c r="I13" i="9"/>
  <c r="AK46" i="7"/>
  <c r="AO46" i="7"/>
  <c r="AP46" i="7"/>
  <c r="AK23" i="7"/>
  <c r="AO23" i="7"/>
  <c r="AK15" i="7"/>
  <c r="AO15" i="7"/>
  <c r="AK57" i="7"/>
  <c r="AO57" i="7"/>
  <c r="AK30" i="7"/>
  <c r="AO30" i="7"/>
  <c r="AP30" i="7"/>
  <c r="AK16" i="7"/>
  <c r="AO16" i="7"/>
  <c r="AP16" i="7"/>
  <c r="AK18" i="7"/>
  <c r="AO18" i="7"/>
  <c r="AP18" i="7"/>
  <c r="AK58" i="7"/>
  <c r="AO58" i="7"/>
  <c r="AP58" i="7"/>
  <c r="AK37" i="7"/>
  <c r="AO37" i="7"/>
  <c r="AP37" i="7"/>
  <c r="AK56" i="7"/>
  <c r="AO56" i="7"/>
  <c r="AP56" i="7"/>
  <c r="AK55" i="7"/>
  <c r="AO55" i="7"/>
  <c r="AP55" i="7"/>
  <c r="AK52" i="7"/>
  <c r="AO52" i="7"/>
  <c r="AK45" i="7"/>
  <c r="AO45" i="7"/>
  <c r="AP45" i="7"/>
  <c r="AK34" i="7"/>
  <c r="AO34" i="7"/>
  <c r="AK42" i="7"/>
  <c r="AO42" i="7"/>
  <c r="AK48" i="7"/>
  <c r="AO48" i="7"/>
  <c r="AP48" i="7"/>
  <c r="AK61" i="7"/>
  <c r="AO61" i="7"/>
  <c r="AP61" i="7"/>
  <c r="AK31" i="7"/>
  <c r="AO31" i="7"/>
  <c r="AP31" i="7"/>
  <c r="AK49" i="7"/>
  <c r="AO49" i="7"/>
  <c r="AP49" i="7"/>
  <c r="AK12" i="7"/>
  <c r="AO12" i="7"/>
  <c r="AP12" i="7"/>
  <c r="AK28" i="7"/>
  <c r="AO28" i="7"/>
  <c r="AP28" i="7"/>
  <c r="AP52" i="7"/>
  <c r="AP34" i="7"/>
  <c r="AK26" i="7"/>
  <c r="AO26" i="7"/>
  <c r="AK59" i="7"/>
  <c r="AO59" i="7"/>
  <c r="AP59" i="7"/>
  <c r="C63" i="7"/>
  <c r="H63" i="7"/>
  <c r="AP26" i="7"/>
  <c r="AP15" i="7"/>
  <c r="AP42" i="7"/>
  <c r="AP23" i="7"/>
  <c r="AK9" i="7"/>
  <c r="AO9" i="7"/>
  <c r="AK54" i="7"/>
  <c r="AO54" i="7"/>
  <c r="AP54" i="7"/>
  <c r="AK20" i="7"/>
  <c r="AO20" i="7"/>
  <c r="AP20" i="7"/>
  <c r="AK47" i="7"/>
  <c r="AO47" i="7"/>
  <c r="AP47" i="7"/>
  <c r="AK10" i="7"/>
  <c r="AO10" i="7"/>
  <c r="AP10" i="7"/>
  <c r="AK33" i="7"/>
  <c r="AO33" i="7"/>
  <c r="AK44" i="7"/>
  <c r="AO44" i="7"/>
  <c r="AP44" i="7"/>
  <c r="AK25" i="7"/>
  <c r="AO25" i="7"/>
  <c r="AK38" i="7"/>
  <c r="AO38" i="7"/>
  <c r="AP38" i="7"/>
  <c r="AK41" i="7"/>
  <c r="AO41" i="7"/>
  <c r="AP41" i="7"/>
  <c r="AK24" i="7"/>
  <c r="AO24" i="7"/>
  <c r="AK39" i="7"/>
  <c r="AO39" i="7"/>
  <c r="AP39" i="7"/>
  <c r="AK53" i="7"/>
  <c r="AO53" i="7"/>
  <c r="AP53" i="7"/>
  <c r="AK32" i="7"/>
  <c r="AO32" i="7"/>
  <c r="AP32" i="7"/>
  <c r="AK36" i="7"/>
  <c r="AO36" i="7"/>
  <c r="AP36" i="7"/>
  <c r="AP27" i="7"/>
  <c r="AK11" i="7"/>
  <c r="AO11" i="7"/>
  <c r="AP11" i="7"/>
  <c r="AK17" i="7"/>
  <c r="AO17" i="7"/>
  <c r="AP17" i="7"/>
  <c r="AK14" i="7"/>
  <c r="AO14" i="7"/>
  <c r="AP14" i="7"/>
  <c r="AK13" i="7"/>
  <c r="AO13" i="7"/>
  <c r="AP13" i="7"/>
  <c r="AK29" i="7"/>
  <c r="AO29" i="7"/>
  <c r="AP29" i="7"/>
  <c r="AK60" i="7"/>
  <c r="AO60" i="7"/>
  <c r="AP60" i="7"/>
  <c r="AK19" i="7"/>
  <c r="AO19" i="7"/>
  <c r="AP19" i="7"/>
  <c r="AK50" i="7"/>
  <c r="AO50" i="7"/>
  <c r="AP50" i="7"/>
  <c r="AK51" i="7"/>
  <c r="AO51" i="7"/>
  <c r="AP51" i="7"/>
  <c r="AK40" i="7"/>
  <c r="AO40" i="7"/>
  <c r="AP40" i="7"/>
  <c r="AK35" i="7"/>
  <c r="AO35" i="7"/>
  <c r="AP35" i="7"/>
  <c r="AK43" i="7"/>
  <c r="AO43" i="7"/>
  <c r="AP43" i="7"/>
  <c r="AP33" i="7"/>
  <c r="AP25" i="7"/>
  <c r="AP57" i="7"/>
  <c r="AP24" i="7"/>
  <c r="AM63" i="7"/>
  <c r="D63" i="7"/>
  <c r="AO63" i="7"/>
  <c r="AP62" i="7"/>
  <c r="AQ52" i="7"/>
  <c r="C52" i="12"/>
  <c r="D52" i="12"/>
  <c r="B53" i="11"/>
  <c r="AK63" i="7"/>
  <c r="AP9" i="7"/>
  <c r="AP21" i="7"/>
  <c r="AQ9" i="7"/>
  <c r="AQ31" i="7"/>
  <c r="C31" i="12"/>
  <c r="D31" i="12"/>
  <c r="B32" i="11"/>
  <c r="AQ24" i="7"/>
  <c r="C24" i="12"/>
  <c r="D24" i="12"/>
  <c r="B25" i="11"/>
  <c r="AQ27" i="7"/>
  <c r="C27" i="12"/>
  <c r="D27" i="12"/>
  <c r="B28" i="11"/>
  <c r="AQ45" i="7"/>
  <c r="C45" i="12"/>
  <c r="D45" i="12"/>
  <c r="B46" i="11"/>
  <c r="AQ34" i="7"/>
  <c r="C34" i="12"/>
  <c r="D34" i="12"/>
  <c r="B35" i="11"/>
  <c r="AQ23" i="7"/>
  <c r="C23" i="12"/>
  <c r="D23" i="12"/>
  <c r="AQ25" i="7"/>
  <c r="C25" i="12"/>
  <c r="D25" i="12"/>
  <c r="B26" i="11"/>
  <c r="AQ32" i="7"/>
  <c r="C32" i="12"/>
  <c r="D32" i="12"/>
  <c r="B33" i="11"/>
  <c r="AQ55" i="7"/>
  <c r="C55" i="12"/>
  <c r="D55" i="12"/>
  <c r="B56" i="11"/>
  <c r="AQ51" i="7"/>
  <c r="C51" i="12"/>
  <c r="D51" i="12"/>
  <c r="B52" i="11"/>
  <c r="AQ36" i="7"/>
  <c r="C36" i="12"/>
  <c r="D36" i="12"/>
  <c r="B37" i="11"/>
  <c r="AQ43" i="7"/>
  <c r="C43" i="12"/>
  <c r="D43" i="12"/>
  <c r="B44" i="11"/>
  <c r="AQ30" i="7"/>
  <c r="C30" i="12"/>
  <c r="D30" i="12"/>
  <c r="B31" i="11"/>
  <c r="AQ33" i="7"/>
  <c r="C33" i="12"/>
  <c r="D33" i="12"/>
  <c r="B34" i="11"/>
  <c r="AQ42" i="7"/>
  <c r="C42" i="12"/>
  <c r="D42" i="12"/>
  <c r="B43" i="11"/>
  <c r="AQ28" i="7"/>
  <c r="C28" i="12"/>
  <c r="D28" i="12"/>
  <c r="B29" i="11"/>
  <c r="AQ53" i="7"/>
  <c r="C53" i="12"/>
  <c r="D53" i="12"/>
  <c r="B54" i="11"/>
  <c r="AQ29" i="7"/>
  <c r="C29" i="12"/>
  <c r="D29" i="12"/>
  <c r="B30" i="11"/>
  <c r="AQ35" i="7"/>
  <c r="C35" i="12"/>
  <c r="D35" i="12"/>
  <c r="B36" i="11"/>
  <c r="AQ49" i="7"/>
  <c r="C49" i="12"/>
  <c r="D49" i="12"/>
  <c r="B50" i="11"/>
  <c r="AQ57" i="7"/>
  <c r="C57" i="12"/>
  <c r="D57" i="12"/>
  <c r="B58" i="11"/>
  <c r="AQ41" i="7"/>
  <c r="C41" i="12"/>
  <c r="D41" i="12"/>
  <c r="B42" i="11"/>
  <c r="AQ26" i="7"/>
  <c r="C26" i="12"/>
  <c r="D26" i="12"/>
  <c r="B27" i="11"/>
  <c r="AQ46" i="7"/>
  <c r="C46" i="12"/>
  <c r="D46" i="12"/>
  <c r="B47" i="11"/>
  <c r="AQ47" i="7"/>
  <c r="C47" i="12"/>
  <c r="D47" i="12"/>
  <c r="B48" i="11"/>
  <c r="AQ50" i="7"/>
  <c r="C50" i="12"/>
  <c r="D50" i="12"/>
  <c r="B51" i="11"/>
  <c r="AQ38" i="7"/>
  <c r="C38" i="12"/>
  <c r="D38" i="12"/>
  <c r="B39" i="11"/>
  <c r="AQ58" i="7"/>
  <c r="C58" i="12"/>
  <c r="D58" i="12"/>
  <c r="B59" i="11"/>
  <c r="AQ59" i="7"/>
  <c r="C59" i="12"/>
  <c r="D59" i="12"/>
  <c r="B60" i="11"/>
  <c r="AQ39" i="7"/>
  <c r="C39" i="12"/>
  <c r="D39" i="12"/>
  <c r="B40" i="11"/>
  <c r="AQ44" i="7"/>
  <c r="C44" i="12"/>
  <c r="D44" i="12"/>
  <c r="B45" i="11"/>
  <c r="AQ61" i="7"/>
  <c r="C61" i="12"/>
  <c r="D61" i="12"/>
  <c r="B62" i="11"/>
  <c r="AQ60" i="7"/>
  <c r="C60" i="12"/>
  <c r="D60" i="12"/>
  <c r="B61" i="11"/>
  <c r="AQ54" i="7"/>
  <c r="C54" i="12"/>
  <c r="D54" i="12"/>
  <c r="B55" i="11"/>
  <c r="AQ40" i="7"/>
  <c r="C40" i="12"/>
  <c r="D40" i="12"/>
  <c r="B41" i="11"/>
  <c r="AQ37" i="7"/>
  <c r="C37" i="12"/>
  <c r="D37" i="12"/>
  <c r="B38" i="11"/>
  <c r="AQ56" i="7"/>
  <c r="C56" i="12"/>
  <c r="D56" i="12"/>
  <c r="B57" i="11"/>
  <c r="AQ48" i="7"/>
  <c r="C48" i="12"/>
  <c r="D48" i="12"/>
  <c r="B49" i="11"/>
  <c r="C8" i="12"/>
  <c r="AQ18" i="7"/>
  <c r="C17" i="12"/>
  <c r="D17" i="12"/>
  <c r="B18" i="11"/>
  <c r="F18" i="11" s="1"/>
  <c r="AQ19" i="7"/>
  <c r="C18" i="12"/>
  <c r="D18" i="12"/>
  <c r="B19" i="11"/>
  <c r="F19" i="11" s="1"/>
  <c r="AQ17" i="7"/>
  <c r="C16" i="12"/>
  <c r="D16" i="12"/>
  <c r="B17" i="11"/>
  <c r="F17" i="11" s="1"/>
  <c r="AQ12" i="7"/>
  <c r="C11" i="12"/>
  <c r="D11" i="12"/>
  <c r="B12" i="11"/>
  <c r="F12" i="11" s="1"/>
  <c r="AQ16" i="7"/>
  <c r="C15" i="12"/>
  <c r="D15" i="12"/>
  <c r="B16" i="11"/>
  <c r="F16" i="11" s="1"/>
  <c r="AQ11" i="7"/>
  <c r="C10" i="12"/>
  <c r="D10" i="12"/>
  <c r="B11" i="11"/>
  <c r="F11" i="11" s="1"/>
  <c r="AQ20" i="7"/>
  <c r="C19" i="12"/>
  <c r="D19" i="12"/>
  <c r="B20" i="11"/>
  <c r="F20" i="11" s="1"/>
  <c r="AQ13" i="7"/>
  <c r="C12" i="12"/>
  <c r="D12" i="12"/>
  <c r="B13" i="11"/>
  <c r="F13" i="11" s="1"/>
  <c r="AQ15" i="7"/>
  <c r="C14" i="12"/>
  <c r="D14" i="12"/>
  <c r="B15" i="11"/>
  <c r="F15" i="11" s="1"/>
  <c r="AQ14" i="7"/>
  <c r="C13" i="12"/>
  <c r="D13" i="12"/>
  <c r="B14" i="11"/>
  <c r="F14" i="11" s="1"/>
  <c r="AP63" i="7"/>
  <c r="AQ10" i="7"/>
  <c r="C9" i="12"/>
  <c r="D9" i="12"/>
  <c r="B10" i="11"/>
  <c r="F10" i="11" s="1"/>
  <c r="C62" i="12"/>
  <c r="AQ62" i="7"/>
  <c r="AQ21" i="7"/>
  <c r="B24" i="11"/>
  <c r="D62" i="12"/>
  <c r="D8" i="12"/>
  <c r="C20" i="12"/>
  <c r="C63" i="12"/>
  <c r="B9" i="11"/>
  <c r="F9" i="11" s="1"/>
  <c r="D20" i="12"/>
  <c r="D63" i="12"/>
  <c r="B21" i="11" l="1"/>
  <c r="F21" i="11" s="1"/>
  <c r="B63" i="11"/>
  <c r="B64" i="11" s="1"/>
  <c r="B66" i="11" s="1"/>
  <c r="I18" i="9" s="1"/>
  <c r="I21" i="9" s="1"/>
  <c r="B8" i="11"/>
  <c r="F8" i="11" s="1"/>
</calcChain>
</file>

<file path=xl/comments1.xml><?xml version="1.0" encoding="utf-8"?>
<comments xmlns="http://schemas.openxmlformats.org/spreadsheetml/2006/main">
  <authors>
    <author>César Gabriel Rivera Cantú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Incluye 13,339,532 por concepto de Compensación de ISAN</t>
        </r>
      </text>
    </comment>
  </commentList>
</comments>
</file>

<file path=xl/sharedStrings.xml><?xml version="1.0" encoding="utf-8"?>
<sst xmlns="http://schemas.openxmlformats.org/spreadsheetml/2006/main" count="542" uniqueCount="286">
  <si>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</si>
  <si>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</si>
  <si>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</si>
  <si>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</si>
  <si>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</si>
  <si>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</si>
  <si>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</si>
  <si>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</si>
  <si>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</si>
  <si>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</si>
  <si>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</si>
  <si>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</si>
  <si>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</si>
  <si>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</si>
  <si>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</si>
  <si>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</si>
  <si>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</si>
  <si>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</si>
  <si>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</si>
  <si>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</si>
  <si>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</si>
  <si>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</si>
  <si>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</si>
  <si>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</si>
  <si>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</si>
  <si>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</si>
  <si>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</si>
  <si>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</si>
  <si>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</si>
  <si>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</si>
  <si>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</si>
  <si>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</si>
  <si>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</si>
  <si>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</si>
  <si>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</si>
  <si>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</si>
  <si>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</si>
  <si>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</si>
  <si>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</si>
  <si>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</si>
  <si>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</si>
  <si>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</si>
  <si>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</si>
  <si>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</si>
  <si>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</si>
  <si>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</si>
  <si>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</si>
  <si>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</si>
  <si>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</si>
  <si>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</si>
  <si>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</si>
  <si>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</si>
  <si>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</si>
  <si>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</si>
  <si>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</si>
  <si>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</si>
  <si>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</si>
  <si>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</si>
  <si>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</si>
  <si>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</si>
  <si>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</si>
  <si>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</si>
  <si>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</si>
  <si>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</si>
  <si>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</si>
  <si>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</si>
  <si>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</si>
  <si>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</si>
  <si>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</si>
  <si>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</si>
  <si>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</si>
  <si>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</si>
  <si>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</si>
  <si>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</si>
  <si>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</si>
  <si>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</si>
  <si>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</si>
  <si>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</si>
  <si>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</si>
  <si>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</si>
  <si>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</si>
  <si>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</si>
  <si>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</si>
  <si>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</si>
  <si>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</si>
  <si>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</si>
  <si>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</si>
  <si>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</si>
  <si>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</si>
  <si>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</si>
  <si>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</si>
  <si>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</si>
  <si>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</si>
  <si>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</si>
  <si>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</si>
  <si>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</si>
  <si>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</si>
  <si>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</si>
  <si>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</si>
  <si>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</si>
  <si>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</si>
  <si>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</si>
  <si>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</si>
  <si>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</si>
  <si>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</si>
  <si>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</si>
  <si>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</si>
  <si>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</si>
  <si>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</si>
  <si>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</si>
  <si>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</si>
  <si>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</si>
  <si>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</si>
  <si>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</si>
  <si>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</si>
  <si>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</si>
  <si>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</si>
  <si>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</si>
  <si>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</si>
  <si>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</si>
  <si>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</si>
  <si>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</si>
  <si>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</si>
  <si>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</si>
  <si>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</si>
  <si>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</si>
  <si>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</si>
  <si>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</si>
  <si>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</si>
  <si>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</si>
  <si>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</si>
  <si>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</si>
  <si>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</si>
  <si>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Adquisición de Vehículos Nuevos (ISAN) y su Compensación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</si>
  <si>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</si>
  <si>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</si>
  <si>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</si>
  <si>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</si>
  <si>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</si>
  <si>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</si>
  <si>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</si>
  <si>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</si>
  <si>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</si>
  <si>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</si>
  <si>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</si>
  <si>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</si>
  <si>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</si>
  <si>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</si>
  <si>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</si>
  <si>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Subtotal</t>
  </si>
  <si>
    <t>Fondo de Fomento Municipal (FFM)(70%)</t>
  </si>
  <si>
    <t>Fondo de Fomento Municipal (FFM)(30%)</t>
  </si>
  <si>
    <t>FOFIR</t>
  </si>
  <si>
    <t>Participaciones ENERO 2021</t>
  </si>
  <si>
    <t>ISR Enajenación de Inmuebles</t>
  </si>
  <si>
    <t xml:space="preserve"> LEY DE EGRESOS 2021</t>
  </si>
  <si>
    <t>POBLACIÓN 2020</t>
  </si>
  <si>
    <t>RECAUDACIÓN 2019</t>
  </si>
  <si>
    <t>FACTURACIÓN  2018
(2014-2018)</t>
  </si>
  <si>
    <t>CÁLCULO DE DISTRIBUCIÓN DE FONDOS DESCENTRALIZADOS ENERO 2021
CON GARANTIA A MUNICIPIOS NO METROPOLITANOS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</si>
  <si>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</si>
  <si>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</si>
  <si>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</si>
  <si>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</si>
  <si>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</si>
  <si>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</si>
  <si>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</si>
  <si>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</si>
  <si>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</si>
  <si>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</si>
  <si>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</si>
  <si>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</si>
  <si>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</si>
  <si>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</si>
  <si>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</si>
  <si>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</si>
  <si>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</si>
  <si>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</si>
  <si>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</si>
  <si>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</si>
  <si>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</si>
  <si>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</si>
  <si>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</si>
  <si>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</si>
  <si>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</si>
  <si>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</si>
  <si>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</si>
  <si>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</si>
  <si>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</si>
  <si>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</si>
  <si>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</si>
  <si>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</si>
  <si>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</si>
  <si>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</si>
  <si>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</si>
  <si>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</si>
  <si>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</si>
  <si>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</si>
  <si>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</si>
  <si>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</si>
  <si>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</si>
  <si>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</si>
  <si>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</si>
  <si>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</si>
  <si>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</si>
  <si>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</si>
  <si>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</si>
  <si>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</si>
  <si>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</si>
  <si>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</si>
  <si>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</si>
  <si>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</si>
  <si>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</si>
  <si>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</si>
  <si>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</si>
  <si>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</si>
  <si>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</si>
  <si>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</si>
  <si>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</si>
  <si>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</si>
  <si>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</si>
  <si>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</si>
  <si>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</si>
  <si>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</si>
  <si>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</si>
  <si>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</si>
  <si>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</si>
  <si>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</si>
  <si>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</si>
  <si>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</si>
  <si>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</si>
  <si>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</si>
  <si>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</si>
  <si>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</si>
  <si>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Sumas</t>
  </si>
  <si>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</si>
  <si>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</si>
  <si>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</si>
  <si>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</si>
  <si>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</si>
  <si>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</si>
  <si>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</si>
  <si>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</si>
  <si>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</si>
  <si>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</si>
  <si>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</si>
  <si>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China</t>
  </si>
  <si>
    <t>Ciénega de Flores</t>
  </si>
  <si>
    <t>Dr. Arroyo</t>
  </si>
  <si>
    <t>Dr. Coss</t>
  </si>
  <si>
    <t>Dr. González</t>
  </si>
  <si>
    <t>Galeana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</si>
  <si>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</si>
  <si>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</si>
  <si>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</si>
  <si>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</si>
  <si>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</si>
  <si>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</si>
  <si>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</si>
  <si>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</si>
  <si>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</si>
  <si>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Hidalgo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</si>
  <si>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</si>
  <si>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</si>
  <si>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</si>
  <si>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</si>
  <si>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</si>
  <si>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</si>
  <si>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</si>
  <si>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</si>
  <si>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</si>
  <si>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</si>
  <si>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</si>
  <si>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</si>
  <si>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</si>
  <si>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</si>
  <si>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</si>
  <si>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</si>
  <si>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</si>
  <si>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</si>
  <si>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</si>
  <si>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 Pedro Garza García</t>
  </si>
  <si>
    <t>Santa Catarina</t>
  </si>
  <si>
    <t>Santiago</t>
  </si>
  <si>
    <t>Vallecillo</t>
  </si>
  <si>
    <t>Villaldama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</si>
</sst>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  <numFmt numFmtId="185" formatCode="_-* #,##0_-;\-* #,##0_-;_-* &quot;-&quot;_-;_-@_-"/>
    <numFmt numFmtId="186" formatCode="_-&quot;$&quot;* #,##0.00_-;\-&quot;$&quot;* #,##0.00_-;_-&quot;$&quot;* &quot;-&quot;??_-;_-@_-"/>
    <numFmt numFmtId="187" formatCode="_-* #,##0.00_-;\-* #,##0.00_-;_-* &quot;-&quot;??_-;_-@_-"/>
  </numFmts>
  <fonts count="5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</borders>
  <cellStyleXfs count="116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7" fontId="8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0" applyNumberFormat="0" applyAlignment="0" applyProtection="0"/>
    <xf numFmtId="0" fontId="28" fillId="17" borderId="21" applyNumberFormat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31" fillId="7" borderId="20" applyNumberFormat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32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3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4" fillId="16" borderId="24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0" fillId="0" borderId="27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28" applyNumberFormat="0" applyFill="0" applyAlignment="0" applyProtection="0"/>
    <xf numFmtId="180" fontId="41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0" fillId="0" borderId="52" applyNumberFormat="0" applyFill="0" applyAlignment="0" applyProtection="0"/>
    <xf numFmtId="43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87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0" fillId="0" borderId="51" applyNumberFormat="0" applyFill="0" applyAlignment="0" applyProtection="0"/>
    <xf numFmtId="43" fontId="8" fillId="0" borderId="0" applyFont="0" applyFill="0" applyBorder="0" applyAlignment="0" applyProtection="0"/>
    <xf numFmtId="0" fontId="1" fillId="0" borderId="0"/>
  </cellStyleXfs>
  <cellXfs count="345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8" fillId="0" borderId="6" xfId="3" applyNumberFormat="1" applyFont="1" applyFill="1" applyBorder="1" applyAlignment="1" applyProtection="1">
      <protection hidden="1"/>
    </xf>
    <xf numFmtId="172" fontId="19" fillId="0" borderId="6" xfId="2" applyNumberFormat="1" applyFont="1" applyBorder="1" applyProtection="1">
      <protection hidden="1"/>
    </xf>
    <xf numFmtId="1" fontId="20" fillId="0" borderId="6" xfId="2" applyNumberFormat="1" applyFont="1" applyBorder="1" applyProtection="1">
      <protection hidden="1"/>
    </xf>
    <xf numFmtId="171" fontId="8" fillId="0" borderId="9" xfId="3" applyNumberFormat="1" applyFont="1" applyFill="1" applyBorder="1" applyAlignment="1" applyProtection="1">
      <protection hidden="1"/>
    </xf>
    <xf numFmtId="172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3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164" fontId="8" fillId="0" borderId="8" xfId="2" applyNumberFormat="1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8" fillId="0" borderId="11" xfId="3" applyNumberFormat="1" applyFont="1" applyFill="1" applyBorder="1" applyAlignment="1" applyProtection="1">
      <protection hidden="1"/>
    </xf>
    <xf numFmtId="172" fontId="19" fillId="0" borderId="11" xfId="2" applyNumberFormat="1" applyFont="1" applyBorder="1" applyProtection="1">
      <protection hidden="1"/>
    </xf>
    <xf numFmtId="1" fontId="20" fillId="0" borderId="11" xfId="2" applyNumberFormat="1" applyFont="1" applyBorder="1" applyProtection="1">
      <protection hidden="1"/>
    </xf>
    <xf numFmtId="171" fontId="8" fillId="0" borderId="14" xfId="3" applyNumberFormat="1" applyFont="1" applyFill="1" applyBorder="1" applyAlignment="1" applyProtection="1">
      <protection hidden="1"/>
    </xf>
    <xf numFmtId="172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3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164" fontId="8" fillId="0" borderId="13" xfId="2" applyNumberFormat="1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1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2" fillId="0" borderId="15" xfId="3" applyFont="1" applyFill="1" applyBorder="1" applyAlignment="1" applyProtection="1">
      <protection hidden="1"/>
    </xf>
    <xf numFmtId="37" fontId="22" fillId="0" borderId="16" xfId="3" applyFont="1" applyFill="1" applyBorder="1" applyAlignment="1" applyProtection="1">
      <protection hidden="1"/>
    </xf>
    <xf numFmtId="174" fontId="22" fillId="0" borderId="16" xfId="3" applyNumberFormat="1" applyFont="1" applyFill="1" applyBorder="1" applyAlignment="1" applyProtection="1">
      <protection hidden="1"/>
    </xf>
    <xf numFmtId="172" fontId="21" fillId="0" borderId="16" xfId="2" applyNumberFormat="1" applyFont="1" applyBorder="1" applyProtection="1">
      <protection hidden="1"/>
    </xf>
    <xf numFmtId="1" fontId="23" fillId="0" borderId="16" xfId="2" applyNumberFormat="1" applyFont="1" applyBorder="1" applyProtection="1">
      <protection hidden="1"/>
    </xf>
    <xf numFmtId="174" fontId="22" fillId="0" borderId="19" xfId="3" applyNumberFormat="1" applyFont="1" applyFill="1" applyBorder="1" applyAlignment="1" applyProtection="1">
      <protection hidden="1"/>
    </xf>
    <xf numFmtId="165" fontId="21" fillId="0" borderId="16" xfId="2" applyNumberFormat="1" applyFont="1" applyBorder="1" applyProtection="1">
      <protection hidden="1"/>
    </xf>
    <xf numFmtId="175" fontId="10" fillId="0" borderId="16" xfId="2" applyNumberFormat="1" applyFont="1" applyFill="1" applyBorder="1" applyProtection="1">
      <protection hidden="1"/>
    </xf>
    <xf numFmtId="172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1" fillId="0" borderId="16" xfId="1" applyNumberFormat="1" applyFont="1" applyFill="1" applyBorder="1" applyProtection="1">
      <protection hidden="1"/>
    </xf>
    <xf numFmtId="173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6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6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8" fillId="0" borderId="30" xfId="3" applyNumberFormat="1" applyFont="1" applyFill="1" applyBorder="1" applyAlignment="1" applyProtection="1">
      <protection hidden="1"/>
    </xf>
    <xf numFmtId="172" fontId="19" fillId="0" borderId="30" xfId="2" applyNumberFormat="1" applyFont="1" applyBorder="1" applyProtection="1">
      <protection hidden="1"/>
    </xf>
    <xf numFmtId="1" fontId="20" fillId="0" borderId="30" xfId="2" applyNumberFormat="1" applyFont="1" applyBorder="1" applyProtection="1">
      <protection hidden="1"/>
    </xf>
    <xf numFmtId="171" fontId="8" fillId="0" borderId="33" xfId="3" applyNumberFormat="1" applyFont="1" applyFill="1" applyBorder="1" applyAlignment="1" applyProtection="1">
      <protection hidden="1"/>
    </xf>
    <xf numFmtId="172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3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164" fontId="8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5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6" fillId="25" borderId="45" xfId="0" applyFont="1" applyFill="1" applyBorder="1" applyAlignment="1" applyProtection="1">
      <alignment horizontal="center" vertical="center" wrapText="1"/>
    </xf>
    <xf numFmtId="0" fontId="46" fillId="24" borderId="46" xfId="0" applyFont="1" applyFill="1" applyBorder="1" applyAlignment="1" applyProtection="1">
      <alignment horizontal="center" vertical="center" wrapText="1"/>
    </xf>
    <xf numFmtId="0" fontId="46" fillId="24" borderId="0" xfId="0" applyFont="1" applyFill="1" applyBorder="1" applyAlignment="1" applyProtection="1">
      <alignment horizontal="center" vertical="center" wrapText="1"/>
    </xf>
    <xf numFmtId="0" fontId="46" fillId="24" borderId="47" xfId="0" applyFont="1" applyFill="1" applyBorder="1" applyAlignment="1" applyProtection="1">
      <alignment horizontal="center" vertical="center" wrapText="1"/>
    </xf>
    <xf numFmtId="0" fontId="48" fillId="26" borderId="46" xfId="0" applyFont="1" applyFill="1" applyBorder="1" applyAlignment="1" applyProtection="1">
      <alignment horizontal="left" vertical="center" wrapText="1"/>
    </xf>
    <xf numFmtId="0" fontId="48" fillId="26" borderId="0" xfId="0" applyFont="1" applyFill="1" applyBorder="1" applyAlignment="1" applyProtection="1">
      <alignment horizontal="left" vertical="center" wrapText="1"/>
    </xf>
    <xf numFmtId="183" fontId="48" fillId="26" borderId="0" xfId="0" applyNumberFormat="1" applyFont="1" applyFill="1" applyBorder="1" applyAlignment="1" applyProtection="1">
      <alignment horizontal="right" vertical="center" wrapText="1"/>
    </xf>
    <xf numFmtId="0" fontId="49" fillId="27" borderId="46" xfId="0" applyFont="1" applyFill="1" applyBorder="1" applyAlignment="1" applyProtection="1">
      <alignment horizontal="left" vertical="center" wrapText="1"/>
    </xf>
    <xf numFmtId="0" fontId="49" fillId="27" borderId="0" xfId="0" applyFont="1" applyFill="1" applyBorder="1" applyAlignment="1" applyProtection="1">
      <alignment horizontal="left" vertical="center" wrapText="1"/>
    </xf>
    <xf numFmtId="183" fontId="49" fillId="27" borderId="0" xfId="0" applyNumberFormat="1" applyFont="1" applyFill="1" applyBorder="1" applyAlignment="1" applyProtection="1">
      <alignment horizontal="right" vertical="center" wrapText="1"/>
    </xf>
    <xf numFmtId="183" fontId="49" fillId="27" borderId="47" xfId="0" applyNumberFormat="1" applyFont="1" applyFill="1" applyBorder="1" applyAlignment="1" applyProtection="1">
      <alignment horizontal="right" vertical="center" wrapText="1"/>
    </xf>
    <xf numFmtId="0" fontId="49" fillId="26" borderId="46" xfId="0" applyFont="1" applyFill="1" applyBorder="1" applyAlignment="1" applyProtection="1">
      <alignment horizontal="left" vertical="center" wrapText="1"/>
    </xf>
    <xf numFmtId="0" fontId="49" fillId="26" borderId="0" xfId="0" applyFont="1" applyFill="1" applyBorder="1" applyAlignment="1" applyProtection="1">
      <alignment horizontal="left" vertical="center" wrapText="1"/>
    </xf>
    <xf numFmtId="183" fontId="49" fillId="26" borderId="0" xfId="0" applyNumberFormat="1" applyFont="1" applyFill="1" applyBorder="1" applyAlignment="1" applyProtection="1">
      <alignment horizontal="right" vertical="center" wrapText="1"/>
    </xf>
    <xf numFmtId="183" fontId="49" fillId="26" borderId="47" xfId="0" applyNumberFormat="1" applyFont="1" applyFill="1" applyBorder="1" applyAlignment="1" applyProtection="1">
      <alignment horizontal="right" vertical="center" wrapText="1"/>
    </xf>
    <xf numFmtId="0" fontId="49" fillId="27" borderId="48" xfId="0" applyFont="1" applyFill="1" applyBorder="1" applyAlignment="1" applyProtection="1">
      <alignment horizontal="left" vertical="center" wrapText="1"/>
    </xf>
    <xf numFmtId="0" fontId="49" fillId="27" borderId="49" xfId="0" applyFont="1" applyFill="1" applyBorder="1" applyAlignment="1" applyProtection="1">
      <alignment horizontal="left" vertical="center" wrapText="1"/>
    </xf>
    <xf numFmtId="183" fontId="49" fillId="27" borderId="49" xfId="0" applyNumberFormat="1" applyFont="1" applyFill="1" applyBorder="1" applyAlignment="1" applyProtection="1">
      <alignment horizontal="right" vertical="center" wrapText="1"/>
    </xf>
    <xf numFmtId="183" fontId="49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2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2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1" fillId="24" borderId="16" xfId="1" applyNumberFormat="1" applyFont="1" applyFill="1" applyBorder="1" applyProtection="1">
      <protection hidden="1"/>
    </xf>
    <xf numFmtId="169" fontId="21" fillId="24" borderId="35" xfId="1" applyNumberFormat="1" applyFont="1" applyFill="1" applyBorder="1" applyProtection="1">
      <protection hidden="1"/>
    </xf>
    <xf numFmtId="37" fontId="22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37" fontId="50" fillId="0" borderId="0" xfId="3" applyFont="1" applyProtection="1">
      <protection hidden="1"/>
    </xf>
    <xf numFmtId="37" fontId="50" fillId="0" borderId="0" xfId="3" applyNumberFormat="1" applyFont="1" applyProtection="1">
      <protection hidden="1"/>
    </xf>
    <xf numFmtId="37" fontId="50" fillId="28" borderId="0" xfId="3" applyFont="1" applyFill="1" applyProtection="1">
      <protection hidden="1"/>
    </xf>
    <xf numFmtId="182" fontId="50" fillId="0" borderId="0" xfId="3" applyNumberFormat="1" applyFont="1" applyProtection="1">
      <protection hidden="1"/>
    </xf>
    <xf numFmtId="39" fontId="10" fillId="24" borderId="0" xfId="3" applyNumberFormat="1" applyFont="1" applyFill="1" applyAlignment="1" applyProtection="1">
      <alignment horizontal="right"/>
      <protection hidden="1"/>
    </xf>
    <xf numFmtId="39" fontId="19" fillId="24" borderId="8" xfId="1" applyNumberFormat="1" applyFont="1" applyFill="1" applyBorder="1" applyProtection="1">
      <protection hidden="1"/>
    </xf>
    <xf numFmtId="39" fontId="19" fillId="24" borderId="13" xfId="1" applyNumberFormat="1" applyFont="1" applyFill="1" applyBorder="1" applyProtection="1">
      <protection hidden="1"/>
    </xf>
    <xf numFmtId="39" fontId="19" fillId="24" borderId="18" xfId="1" applyNumberFormat="1" applyFont="1" applyFill="1" applyBorder="1" applyProtection="1">
      <protection hidden="1"/>
    </xf>
    <xf numFmtId="39" fontId="19" fillId="24" borderId="34" xfId="2" applyNumberFormat="1" applyFont="1" applyFill="1" applyBorder="1" applyProtection="1">
      <protection hidden="1"/>
    </xf>
    <xf numFmtId="39" fontId="19" fillId="24" borderId="0" xfId="1" applyNumberFormat="1" applyFont="1" applyFill="1" applyBorder="1" applyProtection="1">
      <protection hidden="1"/>
    </xf>
    <xf numFmtId="39" fontId="8" fillId="24" borderId="0" xfId="2" applyNumberFormat="1" applyFont="1" applyFill="1" applyProtection="1">
      <protection hidden="1"/>
    </xf>
    <xf numFmtId="37" fontId="21" fillId="24" borderId="18" xfId="1" applyNumberFormat="1" applyFont="1" applyFill="1" applyBorder="1" applyProtection="1">
      <protection hidden="1"/>
    </xf>
    <xf numFmtId="0" fontId="43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6" fillId="25" borderId="45" xfId="0" applyFont="1" applyFill="1" applyBorder="1" applyAlignment="1" applyProtection="1">
      <alignment horizontal="center" vertical="center" wrapText="1"/>
    </xf>
    <xf numFmtId="181" fontId="42" fillId="24" borderId="0" xfId="40" applyNumberFormat="1" applyFont="1" applyFill="1" applyAlignment="1">
      <alignment horizontal="center" wrapText="1"/>
    </xf>
    <xf numFmtId="181" fontId="10" fillId="24" borderId="0" xfId="40" applyNumberFormat="1" applyFont="1" applyFill="1" applyAlignment="1">
      <alignment horizontal="center" vertical="center" wrapText="1"/>
    </xf>
    <xf numFmtId="181" fontId="10" fillId="24" borderId="0" xfId="40" applyNumberFormat="1" applyFont="1" applyFill="1" applyAlignment="1">
      <alignment horizontal="center" vertical="center"/>
    </xf>
    <xf numFmtId="37" fontId="43" fillId="29" borderId="0" xfId="3" applyFont="1" applyFill="1" applyBorder="1" applyAlignment="1" applyProtection="1">
      <alignment horizontal="center"/>
      <protection hidden="1"/>
    </xf>
    <xf numFmtId="37" fontId="10" fillId="29" borderId="2" xfId="3" applyFont="1" applyFill="1" applyBorder="1" applyAlignment="1" applyProtection="1">
      <alignment horizontal="center" vertical="center" wrapText="1"/>
      <protection hidden="1"/>
    </xf>
    <xf numFmtId="37" fontId="8" fillId="29" borderId="0" xfId="3" applyFont="1" applyFill="1" applyBorder="1" applyProtection="1">
      <protection hidden="1"/>
    </xf>
    <xf numFmtId="39" fontId="8" fillId="29" borderId="0" xfId="3" applyNumberFormat="1" applyFont="1" applyFill="1" applyBorder="1" applyProtection="1">
      <protection hidden="1"/>
    </xf>
    <xf numFmtId="39" fontId="51" fillId="29" borderId="8" xfId="1" applyNumberFormat="1" applyFont="1" applyFill="1" applyBorder="1" applyProtection="1">
      <protection hidden="1"/>
    </xf>
    <xf numFmtId="39" fontId="51" fillId="29" borderId="13" xfId="1" applyNumberFormat="1" applyFont="1" applyFill="1" applyBorder="1" applyProtection="1">
      <protection hidden="1"/>
    </xf>
    <xf numFmtId="39" fontId="8" fillId="29" borderId="0" xfId="2" applyNumberFormat="1" applyFont="1" applyFill="1" applyBorder="1" applyProtection="1">
      <protection hidden="1"/>
    </xf>
    <xf numFmtId="39" fontId="10" fillId="29" borderId="0" xfId="3" applyNumberFormat="1" applyFont="1" applyFill="1" applyBorder="1" applyAlignment="1" applyProtection="1">
      <alignment horizontal="right"/>
      <protection hidden="1"/>
    </xf>
    <xf numFmtId="176" fontId="8" fillId="29" borderId="0" xfId="2" applyNumberFormat="1" applyFont="1" applyFill="1" applyBorder="1" applyProtection="1">
      <protection hidden="1"/>
    </xf>
    <xf numFmtId="169" fontId="51" fillId="29" borderId="8" xfId="1" applyNumberFormat="1" applyFont="1" applyFill="1" applyBorder="1" applyProtection="1">
      <protection hidden="1"/>
    </xf>
    <xf numFmtId="169" fontId="51" fillId="29" borderId="13" xfId="1" applyNumberFormat="1" applyFont="1" applyFill="1" applyBorder="1" applyProtection="1">
      <protection hidden="1"/>
    </xf>
    <xf numFmtId="37" fontId="10" fillId="29" borderId="0" xfId="3" applyFont="1" applyFill="1" applyBorder="1" applyAlignment="1" applyProtection="1">
      <alignment horizontal="right"/>
      <protection hidden="1"/>
    </xf>
    <xf numFmtId="39" fontId="0" fillId="0" borderId="0" xfId="0" applyNumberFormat="1"/>
    <xf numFmtId="39" fontId="0" fillId="28" borderId="0" xfId="0" applyNumberFormat="1" applyFill="1"/>
    <xf numFmtId="0" fontId="0" fillId="0" borderId="0" xfId="0" applyAlignment="1">
      <alignment horizontal="center"/>
    </xf>
    <xf numFmtId="168" fontId="21" fillId="28" borderId="18" xfId="91" applyNumberFormat="1" applyFont="1" applyFill="1" applyBorder="1" applyProtection="1">
      <protection hidden="1"/>
    </xf>
    <xf numFmtId="169" fontId="21" fillId="28" borderId="18" xfId="114" applyNumberFormat="1" applyFont="1" applyFill="1" applyBorder="1" applyProtection="1">
      <protection hidden="1"/>
    </xf>
    <xf numFmtId="169" fontId="19" fillId="28" borderId="13" xfId="97" applyNumberFormat="1" applyFont="1" applyFill="1" applyBorder="1" applyProtection="1">
      <protection hidden="1"/>
    </xf>
    <xf numFmtId="169" fontId="21" fillId="28" borderId="18" xfId="85" applyNumberFormat="1" applyFont="1" applyFill="1" applyBorder="1" applyProtection="1">
      <protection hidden="1"/>
    </xf>
    <xf numFmtId="169" fontId="19" fillId="28" borderId="13" xfId="85" applyNumberFormat="1" applyFont="1" applyFill="1" applyBorder="1" applyProtection="1">
      <protection hidden="1"/>
    </xf>
    <xf numFmtId="37" fontId="52" fillId="30" borderId="18" xfId="1" applyNumberFormat="1" applyFont="1" applyFill="1" applyBorder="1" applyProtection="1">
      <protection hidden="1"/>
    </xf>
    <xf numFmtId="169" fontId="19" fillId="28" borderId="13" xfId="91" applyNumberFormat="1" applyFont="1" applyFill="1" applyBorder="1" applyProtection="1">
      <protection hidden="1"/>
    </xf>
    <xf numFmtId="169" fontId="51" fillId="30" borderId="13" xfId="1" applyNumberFormat="1" applyFont="1" applyFill="1" applyBorder="1" applyProtection="1">
      <protection hidden="1"/>
    </xf>
    <xf numFmtId="39" fontId="19" fillId="28" borderId="13" xfId="1" applyNumberFormat="1" applyFont="1" applyFill="1" applyBorder="1" applyProtection="1">
      <protection hidden="1"/>
    </xf>
    <xf numFmtId="37" fontId="0" fillId="28" borderId="29" xfId="3" applyFont="1" applyFill="1" applyBorder="1" applyAlignment="1" applyProtection="1">
      <alignment horizontal="left"/>
      <protection hidden="1"/>
    </xf>
    <xf numFmtId="168" fontId="52" fillId="30" borderId="18" xfId="1" applyNumberFormat="1" applyFont="1" applyFill="1" applyBorder="1" applyProtection="1">
      <protection hidden="1"/>
    </xf>
    <xf numFmtId="168" fontId="21" fillId="28" borderId="18" xfId="97" applyNumberFormat="1" applyFont="1" applyFill="1" applyBorder="1" applyProtection="1">
      <protection hidden="1"/>
    </xf>
    <xf numFmtId="169" fontId="19" fillId="28" borderId="13" xfId="84" applyNumberFormat="1" applyFont="1" applyFill="1" applyBorder="1" applyProtection="1">
      <protection hidden="1"/>
    </xf>
    <xf numFmtId="39" fontId="51" fillId="30" borderId="13" xfId="1" applyNumberFormat="1" applyFont="1" applyFill="1" applyBorder="1" applyProtection="1">
      <protection hidden="1"/>
    </xf>
    <xf numFmtId="39" fontId="21" fillId="28" borderId="18" xfId="1" applyNumberFormat="1" applyFont="1" applyFill="1" applyBorder="1" applyProtection="1">
      <protection hidden="1"/>
    </xf>
    <xf numFmtId="169" fontId="19" fillId="28" borderId="13" xfId="114" applyNumberFormat="1" applyFont="1" applyFill="1" applyBorder="1" applyProtection="1">
      <protection hidden="1"/>
    </xf>
    <xf numFmtId="169" fontId="21" fillId="28" borderId="18" xfId="84" applyNumberFormat="1" applyFont="1" applyFill="1" applyBorder="1" applyProtection="1">
      <protection hidden="1"/>
    </xf>
    <xf numFmtId="169" fontId="19" fillId="28" borderId="13" xfId="83" applyNumberFormat="1" applyFont="1" applyFill="1" applyBorder="1" applyProtection="1">
      <protection hidden="1"/>
    </xf>
    <xf numFmtId="0" fontId="53" fillId="0" borderId="53" xfId="0" applyNumberFormat="1" applyFont="1" applyBorder="1"/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83" applyNumberFormat="1" applyFont="1" applyFill="1" applyBorder="1" applyProtection="1">
      <protection hidden="1"/>
    </xf>
    <xf numFmtId="169" fontId="19" fillId="24" borderId="13" xfId="83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0" fontId="53" fillId="0" borderId="11" xfId="0" applyNumberFormat="1" applyFont="1" applyBorder="1"/>
    <xf numFmtId="37" fontId="8" fillId="0" borderId="4" xfId="3" applyFont="1" applyFill="1" applyBorder="1" applyAlignment="1" applyProtection="1">
      <alignment horizontal="left"/>
      <protection hidden="1"/>
    </xf>
    <xf numFmtId="37" fontId="10" fillId="28" borderId="15" xfId="3" applyFont="1" applyFill="1" applyBorder="1" applyAlignment="1" applyProtection="1">
      <alignment horizontal="left"/>
      <protection hidden="1"/>
    </xf>
    <xf numFmtId="169" fontId="21" fillId="28" borderId="18" xfId="83" applyNumberFormat="1" applyFont="1" applyFill="1" applyBorder="1" applyProtection="1">
      <protection hidden="1"/>
    </xf>
    <xf numFmtId="37" fontId="0" fillId="28" borderId="0" xfId="0" applyNumberFormat="1" applyFill="1"/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91" applyNumberFormat="1" applyFont="1" applyFill="1" applyBorder="1" applyProtection="1">
      <protection hidden="1"/>
    </xf>
    <xf numFmtId="169" fontId="19" fillId="24" borderId="13" xfId="91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0" fontId="0" fillId="28" borderId="0" xfId="0" applyFill="1"/>
    <xf numFmtId="37" fontId="8" fillId="0" borderId="54" xfId="3" applyFont="1" applyFill="1" applyBorder="1" applyAlignment="1" applyProtection="1">
      <alignment horizontal="left"/>
      <protection hidden="1"/>
    </xf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84" applyNumberFormat="1" applyFont="1" applyFill="1" applyBorder="1" applyProtection="1">
      <protection hidden="1"/>
    </xf>
    <xf numFmtId="169" fontId="19" fillId="24" borderId="13" xfId="84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87" applyNumberFormat="1" applyFont="1" applyFill="1" applyBorder="1" applyProtection="1">
      <protection hidden="1"/>
    </xf>
    <xf numFmtId="169" fontId="19" fillId="24" borderId="13" xfId="87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37" fontId="8" fillId="0" borderId="0" xfId="3" applyFont="1" applyFill="1" applyBorder="1" applyAlignment="1" applyProtection="1">
      <alignment horizontal="left"/>
      <protection hidden="1"/>
    </xf>
    <xf numFmtId="169" fontId="21" fillId="28" borderId="18" xfId="87" applyNumberFormat="1" applyFont="1" applyFill="1" applyBorder="1" applyProtection="1">
      <protection hidden="1"/>
    </xf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114" applyNumberFormat="1" applyFont="1" applyFill="1" applyBorder="1" applyProtection="1">
      <protection hidden="1"/>
    </xf>
    <xf numFmtId="169" fontId="19" fillId="24" borderId="13" xfId="114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169" fontId="19" fillId="24" borderId="8" xfId="97" applyNumberFormat="1" applyFont="1" applyFill="1" applyBorder="1" applyProtection="1">
      <protection hidden="1"/>
    </xf>
    <xf numFmtId="169" fontId="19" fillId="24" borderId="13" xfId="97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169" fontId="19" fillId="28" borderId="13" xfId="87" applyNumberFormat="1" applyFont="1" applyFill="1" applyBorder="1" applyProtection="1">
      <protection hidden="1"/>
    </xf>
    <xf numFmtId="169" fontId="52" fillId="30" borderId="18" xfId="1" applyNumberFormat="1" applyFont="1" applyFill="1" applyBorder="1" applyProtection="1">
      <protection hidden="1"/>
    </xf>
    <xf numFmtId="0" fontId="0" fillId="0" borderId="0" xfId="0"/>
    <xf numFmtId="37" fontId="8" fillId="24" borderId="0" xfId="3" applyFont="1" applyFill="1" applyProtection="1">
      <protection hidden="1"/>
    </xf>
    <xf numFmtId="37" fontId="43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85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85" applyNumberFormat="1" applyFont="1" applyFill="1" applyBorder="1" applyProtection="1">
      <protection hidden="1"/>
    </xf>
    <xf numFmtId="176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</cellXfs>
  <cellStyles count="116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[0] 2 2 2" xfId="101"/>
    <cellStyle name="Millares [0] 2 3" xfId="88"/>
    <cellStyle name="Millares 10" xfId="84"/>
    <cellStyle name="Millares 11" xfId="87"/>
    <cellStyle name="Millares 12" xfId="114"/>
    <cellStyle name="Millares 13" xfId="97"/>
    <cellStyle name="Millares 14" xfId="85"/>
    <cellStyle name="Millares 2" xfId="40"/>
    <cellStyle name="Millares 2 2" xfId="41"/>
    <cellStyle name="Millares 2 2 2" xfId="73"/>
    <cellStyle name="Millares 2 2 2 2" xfId="103"/>
    <cellStyle name="Millares 2 3" xfId="63"/>
    <cellStyle name="Millares 2 3 2" xfId="78"/>
    <cellStyle name="Millares 2 3 2 2" xfId="108"/>
    <cellStyle name="Millares 2 3 3" xfId="94"/>
    <cellStyle name="Millares 2 4" xfId="72"/>
    <cellStyle name="Millares 2 4 2" xfId="102"/>
    <cellStyle name="Millares 2 5" xfId="89"/>
    <cellStyle name="Millares 3" xfId="42"/>
    <cellStyle name="Millares 3 2" xfId="74"/>
    <cellStyle name="Millares 3 2 2" xfId="104"/>
    <cellStyle name="Millares 4" xfId="61"/>
    <cellStyle name="Millares 4 2" xfId="76"/>
    <cellStyle name="Millares 4 2 2" xfId="106"/>
    <cellStyle name="Millares 4 3" xfId="92"/>
    <cellStyle name="Millares 5" xfId="62"/>
    <cellStyle name="Millares 5 2" xfId="77"/>
    <cellStyle name="Millares 5 2 2" xfId="107"/>
    <cellStyle name="Millares 5 3" xfId="93"/>
    <cellStyle name="Millares 6" xfId="64"/>
    <cellStyle name="Millares 6 2" xfId="79"/>
    <cellStyle name="Millares 6 2 2" xfId="109"/>
    <cellStyle name="Millares 6 3" xfId="95"/>
    <cellStyle name="Millares 7" xfId="70"/>
    <cellStyle name="Millares 7 2" xfId="100"/>
    <cellStyle name="Millares 8" xfId="83"/>
    <cellStyle name="Millares 9" xfId="91"/>
    <cellStyle name="Moneda 2" xfId="65"/>
    <cellStyle name="Moneda 2 2" xfId="80"/>
    <cellStyle name="Moneda 2 2 2" xfId="110"/>
    <cellStyle name="Moneda 2 3" xfId="96"/>
    <cellStyle name="Neutral 2" xfId="43"/>
    <cellStyle name="Normal" xfId="0" builtinId="0"/>
    <cellStyle name="Normal 2" xfId="44"/>
    <cellStyle name="Normal 2 2" xfId="66"/>
    <cellStyle name="Normal 2 3" xfId="75"/>
    <cellStyle name="Normal 2 3 2" xfId="105"/>
    <cellStyle name="Normal 2 4" xfId="90"/>
    <cellStyle name="Normal 3" xfId="45"/>
    <cellStyle name="Normal 3 2" xfId="67"/>
    <cellStyle name="Normal 3 2 2" xfId="81"/>
    <cellStyle name="Normal 3 2 2 2" xfId="111"/>
    <cellStyle name="Normal 3 2 3" xfId="98"/>
    <cellStyle name="Normal 4" xfId="46"/>
    <cellStyle name="Normal 5" xfId="68"/>
    <cellStyle name="Normal 6" xfId="115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aje 2 2 2 2" xfId="112"/>
    <cellStyle name="Porcentaje 2 2 3" xfId="99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3 2 2" xfId="113"/>
    <cellStyle name="Título 3 2 3" xfId="8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showGridLines="0" zoomScaleSheetLayoutView="100" workbookViewId="0">
      <selection activeCell="I16" sqref="I16"/>
    </sheetView>
  </sheetViews>
  <sheetFormatPr baseColWidth="10" defaultColWidth="11.42578125" defaultRowHeight="12.75" x14ac:dyDescent="0.2"/>
  <cols>
    <col min="1" max="1" width="61.140625" style="110" customWidth="1"/>
    <col min="2" max="6" width="17.42578125" style="110" customWidth="1"/>
    <col min="7" max="7" width="17.140625" style="110" customWidth="1"/>
    <col min="8" max="8" width="12.28515625" style="110" customWidth="1"/>
    <col min="9" max="9" width="17.7109375" style="110" bestFit="1" customWidth="1"/>
    <col min="10" max="16384" width="11.42578125" style="110"/>
  </cols>
  <sheetData>
    <row r="1" spans="1:9" ht="27.75" customHeight="1" x14ac:dyDescent="0.2">
      <c r="A1" s="238" t="s">
        <v>153</v>
      </c>
      <c r="B1" s="238"/>
      <c r="C1" s="238"/>
      <c r="D1" s="238"/>
      <c r="E1" s="238"/>
      <c r="F1" s="238"/>
      <c r="G1" s="238"/>
      <c r="H1" s="238"/>
      <c r="I1" s="238"/>
    </row>
    <row r="3" spans="1:9" ht="38.25" x14ac:dyDescent="0.2">
      <c r="A3" s="115" t="s">
        <v>124</v>
      </c>
      <c r="B3" s="115" t="s">
        <v>149</v>
      </c>
      <c r="C3" s="115" t="s">
        <v>152</v>
      </c>
      <c r="D3" s="115" t="s">
        <v>135</v>
      </c>
      <c r="E3" s="115" t="s">
        <v>139</v>
      </c>
      <c r="F3" s="115" t="s">
        <v>140</v>
      </c>
      <c r="G3" s="116" t="s">
        <v>136</v>
      </c>
      <c r="H3" s="115" t="s">
        <v>128</v>
      </c>
      <c r="I3" s="115" t="s">
        <v>129</v>
      </c>
    </row>
    <row r="4" spans="1:9" ht="25.5" customHeight="1" x14ac:dyDescent="0.2">
      <c r="A4" s="117" t="s">
        <v>130</v>
      </c>
      <c r="B4" s="133">
        <v>2381489462.6177917</v>
      </c>
      <c r="C4" s="133"/>
      <c r="D4" s="133">
        <f>+B4+C4</f>
        <v>2381489462.6177917</v>
      </c>
      <c r="E4" s="133">
        <v>20</v>
      </c>
      <c r="F4" s="133">
        <f t="shared" ref="F4:F12" si="0">+E4/100*D4</f>
        <v>476297892.52355838</v>
      </c>
      <c r="G4" s="134">
        <f t="shared" ref="G4:G12" si="1">+D4-F4</f>
        <v>1905191570.0942333</v>
      </c>
    </row>
    <row r="5" spans="1:9" ht="25.5" customHeight="1" x14ac:dyDescent="0.2">
      <c r="A5" s="139" t="s">
        <v>150</v>
      </c>
      <c r="B5" s="133">
        <v>63930151.569338903</v>
      </c>
      <c r="C5" s="133"/>
      <c r="D5" s="133">
        <f t="shared" ref="D5:D12" si="2">+B5+C5</f>
        <v>63930151.569338903</v>
      </c>
      <c r="E5" s="133">
        <v>100</v>
      </c>
      <c r="F5" s="133">
        <f t="shared" si="0"/>
        <v>63930151.569338903</v>
      </c>
      <c r="G5" s="134">
        <f t="shared" si="1"/>
        <v>0</v>
      </c>
    </row>
    <row r="6" spans="1:9" ht="25.5" customHeight="1" x14ac:dyDescent="0.2">
      <c r="A6" s="139" t="s">
        <v>151</v>
      </c>
      <c r="B6" s="133">
        <v>14876363.012941973</v>
      </c>
      <c r="C6" s="133"/>
      <c r="D6" s="133">
        <f t="shared" si="2"/>
        <v>14876363.012941973</v>
      </c>
      <c r="E6" s="133">
        <v>100</v>
      </c>
      <c r="F6" s="133">
        <f t="shared" si="0"/>
        <v>14876363.012941973</v>
      </c>
      <c r="G6" s="134">
        <f t="shared" si="1"/>
        <v>0</v>
      </c>
    </row>
    <row r="7" spans="1:9" ht="25.5" customHeight="1" x14ac:dyDescent="0.2">
      <c r="A7" s="117" t="s">
        <v>131</v>
      </c>
      <c r="B7" s="133">
        <v>80538723.809691906</v>
      </c>
      <c r="C7" s="133"/>
      <c r="D7" s="133">
        <f t="shared" si="2"/>
        <v>80538723.809691906</v>
      </c>
      <c r="E7" s="133">
        <v>20</v>
      </c>
      <c r="F7" s="133">
        <f t="shared" si="0"/>
        <v>16107744.761938382</v>
      </c>
      <c r="G7" s="134">
        <f t="shared" si="1"/>
        <v>64430979.047753528</v>
      </c>
    </row>
    <row r="8" spans="1:9" ht="25.5" customHeight="1" x14ac:dyDescent="0.2">
      <c r="A8" s="117" t="s">
        <v>132</v>
      </c>
      <c r="B8" s="133">
        <v>75298111</v>
      </c>
      <c r="C8" s="133">
        <v>118259589.6192629</v>
      </c>
      <c r="D8" s="133">
        <f t="shared" si="2"/>
        <v>193557700.6192629</v>
      </c>
      <c r="E8" s="133">
        <v>20</v>
      </c>
      <c r="F8" s="133">
        <f t="shared" si="0"/>
        <v>38711540.123852581</v>
      </c>
      <c r="G8" s="134">
        <f t="shared" si="1"/>
        <v>154846160.49541032</v>
      </c>
    </row>
    <row r="9" spans="1:9" ht="25.5" customHeight="1" x14ac:dyDescent="0.2">
      <c r="A9" s="117" t="s">
        <v>133</v>
      </c>
      <c r="B9" s="133">
        <v>83251280</v>
      </c>
      <c r="C9" s="133"/>
      <c r="D9" s="133">
        <f t="shared" si="2"/>
        <v>83251280</v>
      </c>
      <c r="E9" s="133">
        <v>20</v>
      </c>
      <c r="F9" s="133">
        <f t="shared" si="0"/>
        <v>16650256</v>
      </c>
      <c r="G9" s="134">
        <f t="shared" si="1"/>
        <v>66601024</v>
      </c>
    </row>
    <row r="10" spans="1:9" ht="25.5" customHeight="1" x14ac:dyDescent="0.2">
      <c r="A10" s="117" t="s">
        <v>144</v>
      </c>
      <c r="B10" s="133">
        <v>16345374</v>
      </c>
      <c r="C10" s="133"/>
      <c r="D10" s="133">
        <f t="shared" si="2"/>
        <v>16345374</v>
      </c>
      <c r="E10" s="133">
        <v>20</v>
      </c>
      <c r="F10" s="133">
        <f t="shared" si="0"/>
        <v>3269074.8000000003</v>
      </c>
      <c r="G10" s="134">
        <f t="shared" si="1"/>
        <v>13076299.199999999</v>
      </c>
    </row>
    <row r="11" spans="1:9" ht="25.5" customHeight="1" x14ac:dyDescent="0.2">
      <c r="A11" s="117" t="s">
        <v>134</v>
      </c>
      <c r="B11" s="133">
        <v>59176282</v>
      </c>
      <c r="C11" s="133"/>
      <c r="D11" s="133">
        <f t="shared" si="2"/>
        <v>59176282</v>
      </c>
      <c r="E11" s="133">
        <v>20</v>
      </c>
      <c r="F11" s="133">
        <f t="shared" si="0"/>
        <v>11835256.4</v>
      </c>
      <c r="G11" s="134">
        <f t="shared" si="1"/>
        <v>47341025.600000001</v>
      </c>
    </row>
    <row r="12" spans="1:9" ht="25.5" customHeight="1" x14ac:dyDescent="0.2">
      <c r="A12" s="117" t="s">
        <v>154</v>
      </c>
      <c r="B12" s="133">
        <v>61075485</v>
      </c>
      <c r="C12" s="133"/>
      <c r="D12" s="133">
        <f t="shared" si="2"/>
        <v>61075485</v>
      </c>
      <c r="E12" s="133">
        <v>20</v>
      </c>
      <c r="F12" s="133">
        <f t="shared" si="0"/>
        <v>12215097</v>
      </c>
      <c r="G12" s="134">
        <f t="shared" si="1"/>
        <v>48860388</v>
      </c>
    </row>
    <row r="13" spans="1:9" ht="25.5" customHeight="1" x14ac:dyDescent="0.2">
      <c r="A13" s="118" t="s">
        <v>135</v>
      </c>
      <c r="B13" s="135">
        <f>SUM(B4:B12)</f>
        <v>2835981233.0097642</v>
      </c>
      <c r="C13" s="135">
        <f>SUM(C4:C12)</f>
        <v>118259589.6192629</v>
      </c>
      <c r="D13" s="135">
        <f>SUM(D4:D12)</f>
        <v>2954240822.6290269</v>
      </c>
      <c r="E13" s="135"/>
      <c r="F13" s="135">
        <f>SUM(F4:F12)</f>
        <v>653893376.19163013</v>
      </c>
      <c r="G13" s="136">
        <f>SUM(G4:G12)</f>
        <v>2300347446.437397</v>
      </c>
      <c r="H13" s="119">
        <v>1.2800000000000001E-2</v>
      </c>
      <c r="I13" s="120">
        <f>+G13*H13</f>
        <v>29444447.314398684</v>
      </c>
    </row>
    <row r="14" spans="1:9" x14ac:dyDescent="0.2">
      <c r="A14" s="111"/>
      <c r="B14" s="123" t="s">
        <v>142</v>
      </c>
      <c r="C14" s="123"/>
      <c r="D14" s="123"/>
      <c r="E14" s="121" t="s">
        <v>142</v>
      </c>
      <c r="F14" s="112"/>
      <c r="G14" s="122" t="s">
        <v>142</v>
      </c>
      <c r="H14" s="124" t="s">
        <v>142</v>
      </c>
      <c r="I14" s="122" t="s">
        <v>142</v>
      </c>
    </row>
    <row r="15" spans="1:9" x14ac:dyDescent="0.2">
      <c r="A15" s="113" t="s">
        <v>125</v>
      </c>
    </row>
    <row r="16" spans="1:9" x14ac:dyDescent="0.2">
      <c r="B16" s="125"/>
      <c r="C16" s="127"/>
      <c r="D16" s="127"/>
      <c r="E16" s="126" t="s">
        <v>155</v>
      </c>
      <c r="F16" s="127"/>
      <c r="G16" s="128">
        <v>367143657.16480011</v>
      </c>
      <c r="H16" s="129">
        <v>12</v>
      </c>
      <c r="I16" s="130">
        <f>+G16/H16</f>
        <v>30595304.763733342</v>
      </c>
    </row>
    <row r="18" spans="7:9" x14ac:dyDescent="0.2">
      <c r="G18" s="137" t="s">
        <v>143</v>
      </c>
      <c r="I18" s="138">
        <f>+DISTRIBUCIÓN!B66</f>
        <v>3678240.049410224</v>
      </c>
    </row>
    <row r="21" spans="7:9" x14ac:dyDescent="0.2">
      <c r="G21" s="239"/>
      <c r="H21" s="239"/>
      <c r="I21" s="131">
        <f>+I13+I18</f>
        <v>33122687.363808908</v>
      </c>
    </row>
    <row r="22" spans="7:9" x14ac:dyDescent="0.2">
      <c r="G22" s="239"/>
      <c r="H22" s="239"/>
      <c r="I22" s="132"/>
    </row>
    <row r="23" spans="7:9" x14ac:dyDescent="0.2">
      <c r="G23" s="239"/>
      <c r="H23" s="239"/>
      <c r="I23" s="132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B62" sqref="B62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41" t="s">
        <v>0</v>
      </c>
      <c r="C3" s="241"/>
      <c r="D3" s="241"/>
      <c r="E3" s="241"/>
      <c r="F3" s="241"/>
      <c r="G3" s="241"/>
      <c r="H3" s="241"/>
      <c r="I3" s="241" t="s">
        <v>1</v>
      </c>
      <c r="J3" s="241"/>
      <c r="K3" s="241"/>
      <c r="L3" s="241"/>
      <c r="M3" s="241"/>
      <c r="N3" s="241"/>
      <c r="O3" s="241" t="s">
        <v>1</v>
      </c>
      <c r="P3" s="241"/>
      <c r="Q3" s="241"/>
      <c r="R3" s="241"/>
      <c r="S3" s="241"/>
      <c r="T3" s="241"/>
      <c r="U3" s="4"/>
      <c r="V3" s="241" t="s">
        <v>1</v>
      </c>
      <c r="W3" s="241"/>
      <c r="X3" s="241"/>
      <c r="Y3" s="241"/>
      <c r="Z3" s="241"/>
      <c r="AA3" s="241"/>
      <c r="AB3" s="240" t="s">
        <v>1</v>
      </c>
      <c r="AC3" s="240"/>
      <c r="AD3" s="240"/>
      <c r="AE3" s="240"/>
      <c r="AF3" s="240"/>
      <c r="AG3" s="240" t="s">
        <v>2</v>
      </c>
      <c r="AH3" s="240"/>
      <c r="AI3" s="240"/>
      <c r="AJ3" s="240"/>
      <c r="AK3" s="240"/>
      <c r="AM3" s="240"/>
      <c r="AN3" s="240"/>
      <c r="AO3" s="240"/>
      <c r="AP3" s="240"/>
      <c r="AQ3" s="240"/>
    </row>
    <row r="4" spans="1:43" ht="64.5" thickBot="1" x14ac:dyDescent="0.25">
      <c r="A4" s="6" t="s">
        <v>3</v>
      </c>
      <c r="B4" s="6" t="s">
        <v>156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158</v>
      </c>
      <c r="AH4" s="6" t="s">
        <v>157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7"/>
      <c r="B5" s="197"/>
      <c r="C5" s="198"/>
      <c r="D5" s="199"/>
      <c r="E5" s="200"/>
      <c r="F5" s="198"/>
      <c r="G5" s="199"/>
      <c r="H5" s="201"/>
      <c r="I5" s="200"/>
      <c r="J5" s="200"/>
      <c r="K5" s="200"/>
      <c r="L5" s="200"/>
      <c r="M5" s="200"/>
      <c r="N5" s="200"/>
      <c r="O5" s="200"/>
      <c r="P5" s="200"/>
      <c r="Q5" s="197"/>
      <c r="R5" s="200"/>
      <c r="S5" s="200"/>
      <c r="T5" s="200"/>
      <c r="U5" s="200"/>
      <c r="V5" s="200"/>
      <c r="W5" s="200"/>
      <c r="X5" s="200"/>
      <c r="Y5" s="200"/>
      <c r="Z5" s="197"/>
      <c r="AA5" s="199"/>
      <c r="AB5" s="197"/>
      <c r="AC5" s="202"/>
      <c r="AD5" s="203"/>
      <c r="AE5" s="199"/>
      <c r="AF5" s="201"/>
      <c r="AG5" s="198" t="s">
        <v>37</v>
      </c>
      <c r="AH5" s="197" t="s">
        <v>37</v>
      </c>
      <c r="AI5" s="198"/>
      <c r="AJ5" s="202"/>
      <c r="AK5" s="204"/>
      <c r="AL5" s="205"/>
      <c r="AM5" s="206" t="s">
        <v>37</v>
      </c>
      <c r="AN5" s="206" t="s">
        <v>37</v>
      </c>
      <c r="AO5" s="206" t="s">
        <v>37</v>
      </c>
      <c r="AP5" s="206" t="s">
        <v>37</v>
      </c>
      <c r="AQ5" s="206"/>
    </row>
    <row r="6" spans="1:43" s="14" customFormat="1" ht="22.5" x14ac:dyDescent="0.2">
      <c r="A6" s="207"/>
      <c r="B6" s="207" t="s">
        <v>38</v>
      </c>
      <c r="C6" s="208" t="s">
        <v>39</v>
      </c>
      <c r="D6" s="209" t="s">
        <v>40</v>
      </c>
      <c r="E6" s="210" t="s">
        <v>41</v>
      </c>
      <c r="F6" s="208" t="s">
        <v>42</v>
      </c>
      <c r="G6" s="209" t="s">
        <v>43</v>
      </c>
      <c r="H6" s="211" t="s">
        <v>44</v>
      </c>
      <c r="I6" s="210" t="s">
        <v>45</v>
      </c>
      <c r="J6" s="210" t="s">
        <v>46</v>
      </c>
      <c r="K6" s="210" t="s">
        <v>47</v>
      </c>
      <c r="L6" s="210" t="s">
        <v>48</v>
      </c>
      <c r="M6" s="210" t="s">
        <v>49</v>
      </c>
      <c r="N6" s="210" t="s">
        <v>50</v>
      </c>
      <c r="O6" s="210" t="s">
        <v>51</v>
      </c>
      <c r="P6" s="210" t="s">
        <v>52</v>
      </c>
      <c r="Q6" s="207" t="s">
        <v>53</v>
      </c>
      <c r="R6" s="210" t="s">
        <v>45</v>
      </c>
      <c r="S6" s="210" t="s">
        <v>46</v>
      </c>
      <c r="T6" s="210" t="s">
        <v>47</v>
      </c>
      <c r="U6" s="210" t="s">
        <v>48</v>
      </c>
      <c r="V6" s="210" t="s">
        <v>49</v>
      </c>
      <c r="W6" s="210" t="s">
        <v>50</v>
      </c>
      <c r="X6" s="210" t="s">
        <v>51</v>
      </c>
      <c r="Y6" s="210" t="s">
        <v>52</v>
      </c>
      <c r="Z6" s="208" t="s">
        <v>54</v>
      </c>
      <c r="AA6" s="209" t="s">
        <v>55</v>
      </c>
      <c r="AB6" s="208" t="s">
        <v>56</v>
      </c>
      <c r="AC6" s="208" t="s">
        <v>57</v>
      </c>
      <c r="AD6" s="209" t="s">
        <v>58</v>
      </c>
      <c r="AE6" s="209" t="s">
        <v>59</v>
      </c>
      <c r="AF6" s="212" t="s">
        <v>60</v>
      </c>
      <c r="AG6" s="213" t="s">
        <v>61</v>
      </c>
      <c r="AH6" s="208" t="s">
        <v>62</v>
      </c>
      <c r="AI6" s="208" t="s">
        <v>63</v>
      </c>
      <c r="AJ6" s="208" t="s">
        <v>64</v>
      </c>
      <c r="AK6" s="214" t="s">
        <v>65</v>
      </c>
      <c r="AL6" s="215"/>
      <c r="AM6" s="210">
        <f>+AP6*0.25</f>
        <v>1984524581.1500001</v>
      </c>
      <c r="AN6" s="210">
        <f>+AP6*0.25</f>
        <v>1984524581.1500001</v>
      </c>
      <c r="AO6" s="210">
        <f>+AP6*0.5</f>
        <v>3969049162.3000002</v>
      </c>
      <c r="AP6" s="210">
        <v>7938098324.6000004</v>
      </c>
      <c r="AQ6" s="215"/>
    </row>
    <row r="7" spans="1:43" s="15" customFormat="1" ht="23.25" customHeight="1" x14ac:dyDescent="0.2">
      <c r="A7" s="216"/>
      <c r="B7" s="216"/>
      <c r="C7" s="217"/>
      <c r="D7" s="218"/>
      <c r="E7" s="217"/>
      <c r="F7" s="217"/>
      <c r="G7" s="218"/>
      <c r="H7" s="219"/>
      <c r="I7" s="210"/>
      <c r="J7" s="210"/>
      <c r="K7" s="210"/>
      <c r="L7" s="210"/>
      <c r="M7" s="210"/>
      <c r="N7" s="210"/>
      <c r="O7" s="210"/>
      <c r="P7" s="210"/>
      <c r="Q7" s="216"/>
      <c r="R7" s="210"/>
      <c r="S7" s="210"/>
      <c r="T7" s="210"/>
      <c r="U7" s="210"/>
      <c r="V7" s="210"/>
      <c r="W7" s="210"/>
      <c r="X7" s="210"/>
      <c r="Y7" s="210"/>
      <c r="Z7" s="217"/>
      <c r="AA7" s="220"/>
      <c r="AB7" s="217"/>
      <c r="AC7" s="217"/>
      <c r="AD7" s="218"/>
      <c r="AE7" s="218"/>
      <c r="AF7" s="219"/>
      <c r="AG7" s="217"/>
      <c r="AH7" s="217"/>
      <c r="AI7" s="217"/>
      <c r="AJ7" s="217"/>
      <c r="AK7" s="221"/>
      <c r="AL7" s="217"/>
      <c r="AM7" s="210" t="s">
        <v>66</v>
      </c>
      <c r="AN7" s="210" t="s">
        <v>67</v>
      </c>
      <c r="AO7" s="210" t="s">
        <v>68</v>
      </c>
      <c r="AP7" s="222" t="s">
        <v>69</v>
      </c>
      <c r="AQ7" s="222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653982108</v>
      </c>
      <c r="AH9" s="20">
        <v>292840828</v>
      </c>
      <c r="AI9" s="32">
        <f t="shared" ref="AI9:AI20" si="21">+AH9/AG9</f>
        <v>0.44778110045787367</v>
      </c>
      <c r="AJ9" s="33">
        <f t="shared" ref="AJ9:AJ20" si="22">+AI9*AH9</f>
        <v>131128588.22083491</v>
      </c>
      <c r="AK9" s="23">
        <f t="shared" ref="AK9:AK20" si="23">+AJ9/AJ$63</f>
        <v>7.5397305556398161E-2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299255612.45829928</v>
      </c>
      <c r="AP9" s="35">
        <f t="shared" ref="AP9:AP20" si="27">SUM(AM9:AO9)</f>
        <v>571119496.0172224</v>
      </c>
      <c r="AQ9" s="36">
        <f>+AP9/AP$21</f>
        <v>9.0315507228691819E-2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98384121</v>
      </c>
      <c r="AH10" s="41">
        <v>28519496</v>
      </c>
      <c r="AI10" s="53">
        <f t="shared" si="21"/>
        <v>0.28987905477145037</v>
      </c>
      <c r="AJ10" s="54">
        <f t="shared" si="22"/>
        <v>8267204.5430381596</v>
      </c>
      <c r="AK10" s="44">
        <f t="shared" si="23"/>
        <v>4.7535396780063223E-3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18867032.676950805</v>
      </c>
      <c r="AP10" s="56">
        <f t="shared" si="27"/>
        <v>102051273.29211119</v>
      </c>
      <c r="AQ10" s="57">
        <f t="shared" ref="AQ10:AQ20" si="28">+AP10/AP$21</f>
        <v>1.6138150728499966E-2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354652384</v>
      </c>
      <c r="AH11" s="41">
        <v>89654721</v>
      </c>
      <c r="AI11" s="53">
        <f t="shared" si="21"/>
        <v>0.25279604774911085</v>
      </c>
      <c r="AJ11" s="54">
        <f t="shared" si="22"/>
        <v>22664359.130849212</v>
      </c>
      <c r="AK11" s="44">
        <f t="shared" si="23"/>
        <v>1.3031724308285248E-2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51723554.449124113</v>
      </c>
      <c r="AP11" s="56">
        <f t="shared" si="27"/>
        <v>226490493.48467559</v>
      </c>
      <c r="AQ11" s="57">
        <f t="shared" si="28"/>
        <v>3.5816679248730013E-2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422301629</v>
      </c>
      <c r="AH12" s="41">
        <v>149244141</v>
      </c>
      <c r="AI12" s="53">
        <f t="shared" si="21"/>
        <v>0.35340650083071312</v>
      </c>
      <c r="AJ12" s="54">
        <f t="shared" si="22"/>
        <v>52743849.640295565</v>
      </c>
      <c r="AK12" s="44">
        <f t="shared" si="23"/>
        <v>3.0327056834111667E-2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120369579.52245541</v>
      </c>
      <c r="AP12" s="56">
        <f t="shared" si="27"/>
        <v>380103477.90847021</v>
      </c>
      <c r="AQ12" s="57">
        <f t="shared" si="28"/>
        <v>6.01086789123692E-2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531696647</v>
      </c>
      <c r="AH13" s="41">
        <v>259353547</v>
      </c>
      <c r="AI13" s="53">
        <f t="shared" si="21"/>
        <v>0.48778480824235854</v>
      </c>
      <c r="AJ13" s="54">
        <f t="shared" si="22"/>
        <v>126508720.19037051</v>
      </c>
      <c r="AK13" s="44">
        <f t="shared" si="23"/>
        <v>7.2740938960453874E-2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288712362.84590489</v>
      </c>
      <c r="AP13" s="56">
        <f t="shared" si="27"/>
        <v>611571645.54598999</v>
      </c>
      <c r="AQ13" s="57">
        <f t="shared" si="28"/>
        <v>9.671251596094381E-2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229270347</v>
      </c>
      <c r="AH14" s="41">
        <v>81896056</v>
      </c>
      <c r="AI14" s="53">
        <f t="shared" si="21"/>
        <v>0.3572030010492373</v>
      </c>
      <c r="AJ14" s="54">
        <f t="shared" si="22"/>
        <v>29253516.977296397</v>
      </c>
      <c r="AK14" s="44">
        <f t="shared" si="23"/>
        <v>1.6820408028964395E-2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66761026.396905333</v>
      </c>
      <c r="AP14" s="56">
        <f t="shared" si="27"/>
        <v>262475238.10366163</v>
      </c>
      <c r="AQ14" s="57">
        <f t="shared" si="28"/>
        <v>4.1507222971055781E-2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2401041388</v>
      </c>
      <c r="AH15" s="41">
        <v>1234436746</v>
      </c>
      <c r="AI15" s="53">
        <f t="shared" si="21"/>
        <v>0.5141255590884467</v>
      </c>
      <c r="AJ15" s="54">
        <f t="shared" si="22"/>
        <v>634655482.1965729</v>
      </c>
      <c r="AK15" s="44">
        <f t="shared" si="23"/>
        <v>0.36491900022313495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1448381452.1429873</v>
      </c>
      <c r="AP15" s="56">
        <f t="shared" si="27"/>
        <v>2057239107.2431207</v>
      </c>
      <c r="AQ15" s="57">
        <f t="shared" si="28"/>
        <v>0.32532700206711318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345400602</v>
      </c>
      <c r="AH16" s="41">
        <v>20380807</v>
      </c>
      <c r="AI16" s="53">
        <f t="shared" si="21"/>
        <v>5.9006286850652331E-2</v>
      </c>
      <c r="AJ16" s="54">
        <f t="shared" si="22"/>
        <v>1202595.7440897829</v>
      </c>
      <c r="AK16" s="44">
        <f t="shared" si="23"/>
        <v>6.9147757943720852E-4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2744508.5074144844</v>
      </c>
      <c r="AP16" s="56">
        <f t="shared" si="27"/>
        <v>71112045.917294398</v>
      </c>
      <c r="AQ16" s="57">
        <f t="shared" si="28"/>
        <v>1.1245493354505958E-2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628178081</v>
      </c>
      <c r="AH17" s="41">
        <v>291911120</v>
      </c>
      <c r="AI17" s="53">
        <f t="shared" si="21"/>
        <v>0.46469485139517308</v>
      </c>
      <c r="AJ17" s="54">
        <f t="shared" si="22"/>
        <v>135649594.52899852</v>
      </c>
      <c r="AK17" s="44">
        <f t="shared" si="23"/>
        <v>7.7996827892938159E-2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309573244.41052347</v>
      </c>
      <c r="AP17" s="56">
        <f t="shared" si="27"/>
        <v>499190549.77186471</v>
      </c>
      <c r="AQ17" s="57">
        <f t="shared" si="28"/>
        <v>7.8940831158486546E-2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1066601268</v>
      </c>
      <c r="AH18" s="41">
        <v>707374780</v>
      </c>
      <c r="AI18" s="53">
        <f t="shared" si="21"/>
        <v>0.66320451814801329</v>
      </c>
      <c r="AJ18" s="54">
        <f t="shared" si="22"/>
        <v>469134150.11995691</v>
      </c>
      <c r="AK18" s="44">
        <f t="shared" si="23"/>
        <v>0.26974629517070803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1070636306.8808273</v>
      </c>
      <c r="AP18" s="56">
        <f t="shared" si="27"/>
        <v>1138358530.1470683</v>
      </c>
      <c r="AQ18" s="57">
        <f t="shared" si="28"/>
        <v>0.18001736725030343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260271541</v>
      </c>
      <c r="AH19" s="41">
        <v>114179634</v>
      </c>
      <c r="AI19" s="53">
        <f t="shared" si="21"/>
        <v>0.43869427122652643</v>
      </c>
      <c r="AJ19" s="54">
        <f t="shared" si="22"/>
        <v>50089951.326541521</v>
      </c>
      <c r="AK19" s="44">
        <f t="shared" si="23"/>
        <v>2.8801098347158858E-2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114312975.26811078</v>
      </c>
      <c r="AP19" s="56">
        <f t="shared" si="27"/>
        <v>281129155.91877484</v>
      </c>
      <c r="AQ19" s="57">
        <f t="shared" si="28"/>
        <v>4.4457110098045892E-2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164659580</v>
      </c>
      <c r="AH20" s="41">
        <v>77757929</v>
      </c>
      <c r="AI20" s="53">
        <f t="shared" si="21"/>
        <v>0.47223446701370186</v>
      </c>
      <c r="AJ20" s="54">
        <f t="shared" si="22"/>
        <v>36719974.157404274</v>
      </c>
      <c r="AK20" s="44">
        <f t="shared" si="23"/>
        <v>2.1113527943321178E-2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83800630.396636561</v>
      </c>
      <c r="AP20" s="56">
        <f t="shared" si="27"/>
        <v>122762911.84352273</v>
      </c>
      <c r="AQ20" s="57">
        <f t="shared" si="28"/>
        <v>1.9413441021254484E-2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6323603925.1937761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501046</v>
      </c>
      <c r="AH23" s="20">
        <v>110684</v>
      </c>
      <c r="AI23" s="32">
        <f>+AH23/AG23</f>
        <v>0.22090586493056527</v>
      </c>
      <c r="AJ23" s="33">
        <f>+AI23*AH23</f>
        <v>24450.744753974686</v>
      </c>
      <c r="AK23" s="23">
        <f t="shared" ref="AK23:AK61" si="38">+AJ23/AJ$63</f>
        <v>1.4058873799451259E-5</v>
      </c>
      <c r="AM23" s="34">
        <f>+H23*AM$6</f>
        <v>1087215.4535215963</v>
      </c>
      <c r="AN23" s="35">
        <f>+AF23*AN$6</f>
        <v>2386314.4452548358</v>
      </c>
      <c r="AO23" s="35">
        <f>+AK23*AO$6</f>
        <v>55800.361276593438</v>
      </c>
      <c r="AP23" s="35">
        <f>SUM(AM23:AO23)</f>
        <v>3529330.2600530256</v>
      </c>
      <c r="AQ23" s="36">
        <f>+AP23/AP$62</f>
        <v>2.1860281840253128E-3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2275034</v>
      </c>
      <c r="AH24" s="41">
        <v>953414</v>
      </c>
      <c r="AI24" s="53">
        <f t="shared" ref="AI24:AI61" si="51">+AH24/AG24</f>
        <v>0.41907681379706851</v>
      </c>
      <c r="AJ24" s="54">
        <f t="shared" ref="AJ24:AJ61" si="52">+AI24*AH24</f>
        <v>399553.70134951826</v>
      </c>
      <c r="AK24" s="44">
        <f t="shared" si="38"/>
        <v>2.297384034677871E-4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911843.01783195988</v>
      </c>
      <c r="AP24" s="56">
        <f t="shared" ref="AP24:AP61" si="56">SUM(AM24:AO24)</f>
        <v>19733069.367482089</v>
      </c>
      <c r="AQ24" s="57">
        <f t="shared" ref="AQ24:AQ61" si="57">+AP24/AP$62</f>
        <v>1.2222445227892698E-2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1068579</v>
      </c>
      <c r="AH25" s="41">
        <v>293401</v>
      </c>
      <c r="AI25" s="53">
        <f t="shared" si="51"/>
        <v>0.27457118285124449</v>
      </c>
      <c r="AJ25" s="54">
        <f t="shared" si="52"/>
        <v>80559.459619737987</v>
      </c>
      <c r="AK25" s="44">
        <f t="shared" si="38"/>
        <v>4.6320686242564283E-5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183849.08092821093</v>
      </c>
      <c r="AP25" s="56">
        <f t="shared" si="56"/>
        <v>21100405.571874592</v>
      </c>
      <c r="AQ25" s="57">
        <f t="shared" si="57"/>
        <v>1.3069358171595311E-2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34304269</v>
      </c>
      <c r="AH26" s="41">
        <v>18200124</v>
      </c>
      <c r="AI26" s="53">
        <f t="shared" si="51"/>
        <v>0.53054982748648571</v>
      </c>
      <c r="AJ26" s="54">
        <f t="shared" si="52"/>
        <v>9656072.6484326478</v>
      </c>
      <c r="AK26" s="44">
        <f t="shared" si="38"/>
        <v>5.552121545932859E-3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22036643.370872594</v>
      </c>
      <c r="AP26" s="56">
        <f t="shared" si="56"/>
        <v>63354789.065718524</v>
      </c>
      <c r="AQ26" s="57">
        <f t="shared" si="57"/>
        <v>3.9241256636764456E-2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10108332</v>
      </c>
      <c r="AH27" s="41">
        <v>1756976</v>
      </c>
      <c r="AI27" s="53">
        <f t="shared" si="51"/>
        <v>0.17381463133581287</v>
      </c>
      <c r="AJ27" s="54">
        <f t="shared" si="52"/>
        <v>305388.13570587116</v>
      </c>
      <c r="AK27" s="44">
        <f t="shared" si="38"/>
        <v>1.7559437566991103E-4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696942.70965725195</v>
      </c>
      <c r="AP27" s="56">
        <f t="shared" si="56"/>
        <v>56716511.303697556</v>
      </c>
      <c r="AQ27" s="57">
        <f t="shared" si="57"/>
        <v>3.5129580706230179E-2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1436942</v>
      </c>
      <c r="AH28" s="41">
        <v>785811</v>
      </c>
      <c r="AI28" s="53">
        <f t="shared" si="51"/>
        <v>0.54686340854397741</v>
      </c>
      <c r="AJ28" s="54">
        <f t="shared" si="52"/>
        <v>429731.28193135146</v>
      </c>
      <c r="AK28" s="44">
        <f t="shared" si="38"/>
        <v>2.4709013656392504E-4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980712.89954163937</v>
      </c>
      <c r="AP28" s="56">
        <f t="shared" si="56"/>
        <v>82621634.026480198</v>
      </c>
      <c r="AQ28" s="57">
        <f t="shared" si="57"/>
        <v>5.1174927616265908E-2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2146802</v>
      </c>
      <c r="AH29" s="41">
        <v>927656</v>
      </c>
      <c r="AI29" s="53">
        <f t="shared" si="51"/>
        <v>0.43211064644061259</v>
      </c>
      <c r="AJ29" s="54">
        <f t="shared" si="52"/>
        <v>400850.03383451293</v>
      </c>
      <c r="AK29" s="44">
        <f t="shared" si="38"/>
        <v>2.3048377850613667E-4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914801.44800352049</v>
      </c>
      <c r="AP29" s="56">
        <f t="shared" si="56"/>
        <v>10975745.509361785</v>
      </c>
      <c r="AQ29" s="57">
        <f t="shared" si="57"/>
        <v>6.7982555488569222E-3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21304607</v>
      </c>
      <c r="AH30" s="41">
        <v>6103962</v>
      </c>
      <c r="AI30" s="53">
        <f t="shared" si="51"/>
        <v>0.28650901657092293</v>
      </c>
      <c r="AJ30" s="54">
        <f t="shared" si="52"/>
        <v>1748840.1498062839</v>
      </c>
      <c r="AK30" s="44">
        <f t="shared" si="38"/>
        <v>1.0055613114828819E-3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3991122.2809824217</v>
      </c>
      <c r="AP30" s="56">
        <f t="shared" si="56"/>
        <v>42977060.003948286</v>
      </c>
      <c r="AQ30" s="57">
        <f t="shared" si="57"/>
        <v>2.6619516314057404E-2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2970608</v>
      </c>
      <c r="AH31" s="41">
        <v>826855</v>
      </c>
      <c r="AI31" s="53">
        <f t="shared" si="51"/>
        <v>0.27834537576146029</v>
      </c>
      <c r="AJ31" s="54">
        <f t="shared" si="52"/>
        <v>230151.26567524223</v>
      </c>
      <c r="AK31" s="44">
        <f t="shared" si="38"/>
        <v>1.3233411216998707E-4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525240.59705200139</v>
      </c>
      <c r="AP31" s="56">
        <f t="shared" si="56"/>
        <v>24134833.487868983</v>
      </c>
      <c r="AQ31" s="57">
        <f t="shared" si="57"/>
        <v>1.4948849309570387E-2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4274726</v>
      </c>
      <c r="AH32" s="41">
        <v>1648610</v>
      </c>
      <c r="AI32" s="53">
        <f t="shared" si="51"/>
        <v>0.38566448469445763</v>
      </c>
      <c r="AJ32" s="54">
        <f t="shared" si="52"/>
        <v>635810.32611212984</v>
      </c>
      <c r="AK32" s="44">
        <f t="shared" si="38"/>
        <v>3.6558302109571957E-4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1451016.9836310691</v>
      </c>
      <c r="AP32" s="56">
        <f t="shared" si="56"/>
        <v>55727453.931839235</v>
      </c>
      <c r="AQ32" s="57">
        <f t="shared" si="57"/>
        <v>3.4516969493566897E-2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41956827</v>
      </c>
      <c r="AH33" s="41">
        <v>14225141</v>
      </c>
      <c r="AI33" s="53">
        <f t="shared" si="51"/>
        <v>0.33904234464631944</v>
      </c>
      <c r="AJ33" s="54">
        <f t="shared" si="52"/>
        <v>4822925.1575644892</v>
      </c>
      <c r="AK33" s="44">
        <f t="shared" si="38"/>
        <v>2.7731219157803135E-3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11006657.216783624</v>
      </c>
      <c r="AP33" s="56">
        <f t="shared" si="56"/>
        <v>37893352.752432272</v>
      </c>
      <c r="AQ33" s="57">
        <f t="shared" si="57"/>
        <v>2.3470724188556263E-2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6139487</v>
      </c>
      <c r="AH34" s="41">
        <v>766514</v>
      </c>
      <c r="AI34" s="53">
        <f t="shared" si="51"/>
        <v>0.12484984494632857</v>
      </c>
      <c r="AJ34" s="54">
        <f t="shared" si="52"/>
        <v>95699.154049190096</v>
      </c>
      <c r="AK34" s="44">
        <f t="shared" si="38"/>
        <v>5.5025822036488198E-5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218400.19285879238</v>
      </c>
      <c r="AP34" s="56">
        <f t="shared" si="56"/>
        <v>186461316.48296943</v>
      </c>
      <c r="AQ34" s="57">
        <f t="shared" si="57"/>
        <v>0.11549208009117026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1456249</v>
      </c>
      <c r="AH35" s="41">
        <v>328496</v>
      </c>
      <c r="AI35" s="53">
        <f t="shared" si="51"/>
        <v>0.2255768072630436</v>
      </c>
      <c r="AJ35" s="54">
        <f t="shared" si="52"/>
        <v>74101.078878680768</v>
      </c>
      <c r="AK35" s="44">
        <f t="shared" si="38"/>
        <v>4.2607197729190064E-5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169110.06245499229</v>
      </c>
      <c r="AP35" s="56">
        <f t="shared" si="56"/>
        <v>23817789.643910512</v>
      </c>
      <c r="AQ35" s="57">
        <f t="shared" si="57"/>
        <v>1.4752475854156065E-2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2045528</v>
      </c>
      <c r="AH36" s="41">
        <v>704192</v>
      </c>
      <c r="AI36" s="53">
        <f t="shared" si="51"/>
        <v>0.34425928171112791</v>
      </c>
      <c r="AJ36" s="54">
        <f t="shared" si="52"/>
        <v>242424.63210672259</v>
      </c>
      <c r="AK36" s="44">
        <f t="shared" si="38"/>
        <v>1.3939114505347641E-4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553250.30750653835</v>
      </c>
      <c r="AP36" s="56">
        <f t="shared" si="56"/>
        <v>9174217.2378154211</v>
      </c>
      <c r="AQ36" s="57">
        <f t="shared" si="57"/>
        <v>5.6824088341151883E-3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9607239</v>
      </c>
      <c r="AH37" s="41">
        <v>1253081</v>
      </c>
      <c r="AI37" s="53">
        <f t="shared" si="51"/>
        <v>0.13043091776940285</v>
      </c>
      <c r="AJ37" s="54">
        <f t="shared" si="52"/>
        <v>163440.50486940111</v>
      </c>
      <c r="AK37" s="44">
        <f t="shared" si="38"/>
        <v>9.3976255316475911E-5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372996.37743994966</v>
      </c>
      <c r="AP37" s="56">
        <f t="shared" si="56"/>
        <v>137634513.25422031</v>
      </c>
      <c r="AQ37" s="57">
        <f t="shared" si="57"/>
        <v>8.5249297430105245E-2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4705374</v>
      </c>
      <c r="AH38" s="41">
        <v>1101010</v>
      </c>
      <c r="AI38" s="53">
        <f t="shared" si="51"/>
        <v>0.23398990175913753</v>
      </c>
      <c r="AJ38" s="54">
        <f t="shared" si="52"/>
        <v>257625.221735828</v>
      </c>
      <c r="AK38" s="44">
        <f t="shared" si="38"/>
        <v>1.4813129482900016E-4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587940.39165145741</v>
      </c>
      <c r="AP38" s="56">
        <f t="shared" si="56"/>
        <v>21057109.596832916</v>
      </c>
      <c r="AQ38" s="57">
        <f t="shared" si="57"/>
        <v>1.3042541122829083E-2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12413879</v>
      </c>
      <c r="AH39" s="41">
        <v>4417747</v>
      </c>
      <c r="AI39" s="53">
        <f t="shared" si="51"/>
        <v>0.35587160145511326</v>
      </c>
      <c r="AJ39" s="54">
        <f t="shared" si="52"/>
        <v>1572150.6997135223</v>
      </c>
      <c r="AK39" s="44">
        <f t="shared" si="38"/>
        <v>9.0396707762443172E-4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3587889.7721920297</v>
      </c>
      <c r="AP39" s="56">
        <f t="shared" si="56"/>
        <v>50743679.232499495</v>
      </c>
      <c r="AQ39" s="57">
        <f t="shared" si="57"/>
        <v>3.1430074487196688E-2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784275</v>
      </c>
      <c r="AH40" s="41">
        <v>320606</v>
      </c>
      <c r="AI40" s="53">
        <f t="shared" si="51"/>
        <v>0.40879283414618595</v>
      </c>
      <c r="AJ40" s="54">
        <f t="shared" si="52"/>
        <v>131061.43538427209</v>
      </c>
      <c r="AK40" s="44">
        <f t="shared" si="38"/>
        <v>7.5358693511488639E-5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299102.35935379646</v>
      </c>
      <c r="AP40" s="56">
        <f t="shared" si="56"/>
        <v>4554131.1424926957</v>
      </c>
      <c r="AQ40" s="57">
        <f t="shared" si="57"/>
        <v>2.8207785323799248E-3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1405117</v>
      </c>
      <c r="AH41" s="41">
        <v>194672</v>
      </c>
      <c r="AI41" s="53">
        <f t="shared" si="51"/>
        <v>0.13854504642673884</v>
      </c>
      <c r="AJ41" s="54">
        <f t="shared" si="52"/>
        <v>26970.841277986103</v>
      </c>
      <c r="AK41" s="44">
        <f t="shared" si="38"/>
        <v>1.5507897923256439E-5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61551.609261334881</v>
      </c>
      <c r="AP41" s="56">
        <f t="shared" si="56"/>
        <v>41133988.152219817</v>
      </c>
      <c r="AQ41" s="57">
        <f t="shared" si="57"/>
        <v>2.5477937964571453E-2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58791281</v>
      </c>
      <c r="AH42" s="41">
        <v>7133102</v>
      </c>
      <c r="AI42" s="53">
        <f t="shared" si="51"/>
        <v>0.1213292494851405</v>
      </c>
      <c r="AJ42" s="54">
        <f t="shared" si="52"/>
        <v>865453.91216095467</v>
      </c>
      <c r="AK42" s="44">
        <f t="shared" si="38"/>
        <v>4.9762522380159132E-4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1975098.977669056</v>
      </c>
      <c r="AP42" s="56">
        <f t="shared" si="56"/>
        <v>44041163.145178787</v>
      </c>
      <c r="AQ42" s="57">
        <f t="shared" si="57"/>
        <v>2.7278610047440349E-2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818878</v>
      </c>
      <c r="AH43" s="41">
        <v>294751</v>
      </c>
      <c r="AI43" s="53">
        <f t="shared" si="51"/>
        <v>0.35994494906445162</v>
      </c>
      <c r="AJ43" s="54">
        <f t="shared" si="52"/>
        <v>106094.13368169618</v>
      </c>
      <c r="AK43" s="44">
        <f t="shared" si="38"/>
        <v>6.1002805898197063E-5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242123.13564818856</v>
      </c>
      <c r="AP43" s="56">
        <f t="shared" si="56"/>
        <v>11013858.366597418</v>
      </c>
      <c r="AQ43" s="57">
        <f t="shared" si="57"/>
        <v>6.8218622316980953E-3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2180533</v>
      </c>
      <c r="AH44" s="41">
        <v>501704</v>
      </c>
      <c r="AI44" s="53">
        <f t="shared" si="51"/>
        <v>0.23008319525547194</v>
      </c>
      <c r="AJ44" s="54">
        <f t="shared" si="52"/>
        <v>115433.6593924513</v>
      </c>
      <c r="AK44" s="44">
        <f t="shared" si="38"/>
        <v>6.6372916896263566E-5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263437.37020652241</v>
      </c>
      <c r="AP44" s="56">
        <f t="shared" si="56"/>
        <v>25606512.207435198</v>
      </c>
      <c r="AQ44" s="57">
        <f t="shared" si="57"/>
        <v>1.5860390854779503E-2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678268</v>
      </c>
      <c r="AH45" s="41">
        <v>314751</v>
      </c>
      <c r="AI45" s="53">
        <f t="shared" si="51"/>
        <v>0.46405108305271664</v>
      </c>
      <c r="AJ45" s="54">
        <f t="shared" si="52"/>
        <v>146060.54244192562</v>
      </c>
      <c r="AK45" s="44">
        <f t="shared" si="38"/>
        <v>8.3982993317069436E-5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333332.62927256094</v>
      </c>
      <c r="AP45" s="56">
        <f t="shared" si="56"/>
        <v>16689866.868977427</v>
      </c>
      <c r="AQ45" s="57">
        <f t="shared" si="57"/>
        <v>1.0337519210420055E-2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1784944</v>
      </c>
      <c r="AH46" s="41">
        <v>586273</v>
      </c>
      <c r="AI46" s="53">
        <f t="shared" si="51"/>
        <v>0.32845456215993329</v>
      </c>
      <c r="AJ46" s="54">
        <f t="shared" si="52"/>
        <v>192564.04152119058</v>
      </c>
      <c r="AK46" s="44">
        <f t="shared" si="38"/>
        <v>1.1072192627664749E-4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439460.76873657008</v>
      </c>
      <c r="AP46" s="56">
        <f t="shared" si="56"/>
        <v>18394252.332846142</v>
      </c>
      <c r="AQ46" s="57">
        <f t="shared" si="57"/>
        <v>1.1393196742962472E-2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550784</v>
      </c>
      <c r="AH47" s="41">
        <v>107675</v>
      </c>
      <c r="AI47" s="53">
        <f t="shared" si="51"/>
        <v>0.1954940593771787</v>
      </c>
      <c r="AJ47" s="54">
        <f t="shared" si="52"/>
        <v>21049.822843437716</v>
      </c>
      <c r="AK47" s="44">
        <f t="shared" si="38"/>
        <v>1.2103386045473724E-5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48038.934244780998</v>
      </c>
      <c r="AP47" s="56">
        <f t="shared" si="56"/>
        <v>21417280.559232876</v>
      </c>
      <c r="AQ47" s="57">
        <f t="shared" si="57"/>
        <v>1.3265627039096383E-2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3683050</v>
      </c>
      <c r="AH48" s="41">
        <v>1383880</v>
      </c>
      <c r="AI48" s="53">
        <f t="shared" si="51"/>
        <v>0.37574293045166368</v>
      </c>
      <c r="AJ48" s="54">
        <f t="shared" si="52"/>
        <v>519983.12659344834</v>
      </c>
      <c r="AK48" s="44">
        <f t="shared" si="38"/>
        <v>2.9898382352680736E-4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1186681.4943103257</v>
      </c>
      <c r="AP48" s="56">
        <f t="shared" si="56"/>
        <v>35277839.508655541</v>
      </c>
      <c r="AQ48" s="57">
        <f t="shared" si="57"/>
        <v>2.1850704171925261E-2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38008782</v>
      </c>
      <c r="AH49" s="41">
        <v>10865396</v>
      </c>
      <c r="AI49" s="53">
        <f t="shared" si="51"/>
        <v>0.28586540868370897</v>
      </c>
      <c r="AJ49" s="54">
        <f t="shared" si="52"/>
        <v>3106040.8680503368</v>
      </c>
      <c r="AK49" s="44">
        <f t="shared" si="38"/>
        <v>1.785934826085786E-3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7088463.1253981851</v>
      </c>
      <c r="AP49" s="56">
        <f t="shared" si="56"/>
        <v>133921722.94432798</v>
      </c>
      <c r="AQ49" s="57">
        <f t="shared" si="57"/>
        <v>8.2949636117400902E-2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1478492</v>
      </c>
      <c r="AH50" s="41">
        <v>1126052</v>
      </c>
      <c r="AI50" s="53">
        <f t="shared" si="51"/>
        <v>0.76162197698736278</v>
      </c>
      <c r="AJ50" s="54">
        <f t="shared" si="52"/>
        <v>857625.95043057378</v>
      </c>
      <c r="AK50" s="44">
        <f t="shared" si="38"/>
        <v>4.9312424327188902E-4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1957234.3646681127</v>
      </c>
      <c r="AP50" s="56">
        <f t="shared" si="56"/>
        <v>32387033.023813318</v>
      </c>
      <c r="AQ50" s="57">
        <f t="shared" si="57"/>
        <v>2.0060170562204844E-2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737314</v>
      </c>
      <c r="AH51" s="41">
        <v>319251</v>
      </c>
      <c r="AI51" s="53">
        <f t="shared" si="51"/>
        <v>0.43299191389285974</v>
      </c>
      <c r="AJ51" s="54">
        <f t="shared" si="52"/>
        <v>138233.10150220938</v>
      </c>
      <c r="AK51" s="44">
        <f t="shared" si="38"/>
        <v>7.9482312235515067E-5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315469.20479603816</v>
      </c>
      <c r="AP51" s="56">
        <f t="shared" si="56"/>
        <v>30385167.264838945</v>
      </c>
      <c r="AQ51" s="57">
        <f t="shared" si="57"/>
        <v>1.8820237020341447E-2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752319</v>
      </c>
      <c r="AH52" s="41">
        <v>69817</v>
      </c>
      <c r="AI52" s="53">
        <f t="shared" si="51"/>
        <v>9.2802388348559584E-2</v>
      </c>
      <c r="AJ52" s="54">
        <f t="shared" si="52"/>
        <v>6479.1843473313847</v>
      </c>
      <c r="AK52" s="44">
        <f t="shared" si="38"/>
        <v>3.7254503279579825E-6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14786.495503371891</v>
      </c>
      <c r="AP52" s="56">
        <f t="shared" si="56"/>
        <v>30417210.413325783</v>
      </c>
      <c r="AQ52" s="57">
        <f t="shared" si="57"/>
        <v>1.884008419261942E-2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4368244</v>
      </c>
      <c r="AH53" s="41">
        <v>875732</v>
      </c>
      <c r="AI53" s="53">
        <f t="shared" si="51"/>
        <v>0.20047689643710379</v>
      </c>
      <c r="AJ53" s="54">
        <f t="shared" si="52"/>
        <v>175564.03347065777</v>
      </c>
      <c r="AK53" s="44">
        <f t="shared" si="38"/>
        <v>1.0094713331320434E-4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400664.13491336012</v>
      </c>
      <c r="AP53" s="56">
        <f t="shared" si="56"/>
        <v>38756174.821331687</v>
      </c>
      <c r="AQ53" s="57">
        <f t="shared" si="57"/>
        <v>2.4005146648749833E-2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54997682</v>
      </c>
      <c r="AH54" s="41">
        <v>15135193</v>
      </c>
      <c r="AI54" s="53">
        <f t="shared" si="51"/>
        <v>0.27519692557224501</v>
      </c>
      <c r="AJ54" s="54">
        <f t="shared" si="52"/>
        <v>4165158.5815425636</v>
      </c>
      <c r="AK54" s="44">
        <f t="shared" si="38"/>
        <v>2.3949143243618084E-3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9505532.6928885058</v>
      </c>
      <c r="AP54" s="56">
        <f t="shared" si="56"/>
        <v>94680485.795347989</v>
      </c>
      <c r="AQ54" s="57">
        <f t="shared" si="57"/>
        <v>5.8644047220089104E-2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1283549</v>
      </c>
      <c r="AH55" s="41">
        <v>468889</v>
      </c>
      <c r="AI55" s="53">
        <f t="shared" si="51"/>
        <v>0.36530666145195861</v>
      </c>
      <c r="AJ55" s="54">
        <f t="shared" si="52"/>
        <v>171288.27518154742</v>
      </c>
      <c r="AK55" s="44">
        <f t="shared" si="38"/>
        <v>9.8488625534058345E-5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390906.1966720327</v>
      </c>
      <c r="AP55" s="56">
        <f t="shared" si="56"/>
        <v>8165401.1566023212</v>
      </c>
      <c r="AQ55" s="57">
        <f t="shared" si="57"/>
        <v>5.0575592950990603E-3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73375379</v>
      </c>
      <c r="AH56" s="41">
        <v>15857010</v>
      </c>
      <c r="AI56" s="53">
        <f t="shared" si="51"/>
        <v>0.21610804899556293</v>
      </c>
      <c r="AJ56" s="54">
        <f t="shared" si="52"/>
        <v>3426827.4940031315</v>
      </c>
      <c r="AK56" s="44">
        <f t="shared" si="38"/>
        <v>1.9703831419224231E-3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7820547.5588572361</v>
      </c>
      <c r="AP56" s="56">
        <f t="shared" si="56"/>
        <v>66763789.812509567</v>
      </c>
      <c r="AQ56" s="57">
        <f t="shared" si="57"/>
        <v>4.1352754049232908E-2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5999815</v>
      </c>
      <c r="AH57" s="41">
        <v>1139783</v>
      </c>
      <c r="AI57" s="53">
        <f t="shared" si="51"/>
        <v>0.18996969073213091</v>
      </c>
      <c r="AJ57" s="54">
        <f t="shared" si="52"/>
        <v>216524.22401174036</v>
      </c>
      <c r="AK57" s="44">
        <f t="shared" si="38"/>
        <v>1.2449873288257726E-4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494141.59145500476</v>
      </c>
      <c r="AP57" s="56">
        <f t="shared" si="56"/>
        <v>15409593.287900362</v>
      </c>
      <c r="AQ57" s="57">
        <f t="shared" si="57"/>
        <v>9.5445318940515864E-3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1019262</v>
      </c>
      <c r="AH58" s="41">
        <v>622808</v>
      </c>
      <c r="AI58" s="53">
        <f t="shared" si="51"/>
        <v>0.6110381825281429</v>
      </c>
      <c r="AJ58" s="54">
        <f t="shared" si="52"/>
        <v>380559.46838398761</v>
      </c>
      <c r="AK58" s="44">
        <f t="shared" si="38"/>
        <v>2.1881695600814018E-4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868495.25594114477</v>
      </c>
      <c r="AP58" s="56">
        <f t="shared" si="56"/>
        <v>25913671.236552477</v>
      </c>
      <c r="AQ58" s="57">
        <f t="shared" si="57"/>
        <v>1.6050641765052245E-2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18416508</v>
      </c>
      <c r="AH59" s="41">
        <v>9313018</v>
      </c>
      <c r="AI59" s="53">
        <f t="shared" si="51"/>
        <v>0.50568859199583327</v>
      </c>
      <c r="AJ59" s="54">
        <f t="shared" si="52"/>
        <v>4709486.9596518511</v>
      </c>
      <c r="AK59" s="44">
        <f t="shared" si="38"/>
        <v>2.7078963643896261E-3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10747773.796675861</v>
      </c>
      <c r="AP59" s="56">
        <f t="shared" si="56"/>
        <v>48322985.691758491</v>
      </c>
      <c r="AQ59" s="57">
        <f t="shared" si="57"/>
        <v>2.9930723642974943E-2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4336101</v>
      </c>
      <c r="AH60" s="41">
        <v>1324391</v>
      </c>
      <c r="AI60" s="53">
        <f t="shared" si="51"/>
        <v>0.30543361420778714</v>
      </c>
      <c r="AJ60" s="54">
        <f t="shared" si="52"/>
        <v>404513.52975426544</v>
      </c>
      <c r="AK60" s="44">
        <f t="shared" si="38"/>
        <v>2.3259024304612711E-4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923162.10932138423</v>
      </c>
      <c r="AP60" s="56">
        <f t="shared" si="56"/>
        <v>14014176.574046196</v>
      </c>
      <c r="AQ60" s="57">
        <f t="shared" si="57"/>
        <v>8.6802261929185432E-3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2885796</v>
      </c>
      <c r="AH61" s="41">
        <v>606247</v>
      </c>
      <c r="AI61" s="53">
        <f t="shared" si="51"/>
        <v>0.21007964526945078</v>
      </c>
      <c r="AJ61" s="54">
        <f t="shared" si="52"/>
        <v>127360.15470566873</v>
      </c>
      <c r="AK61" s="44">
        <f t="shared" si="38"/>
        <v>7.3230503205613681E-5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290655.46740304847</v>
      </c>
      <c r="AP61" s="56">
        <f t="shared" si="56"/>
        <v>9575284.3712282386</v>
      </c>
      <c r="AQ61" s="57">
        <f t="shared" si="57"/>
        <v>5.9308253870374661E-3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1614494399.4062238</v>
      </c>
      <c r="AQ62" s="108">
        <f>SUM(AQ23:AQ61)</f>
        <v>1.0000000000000002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7593491597</v>
      </c>
      <c r="AH63" s="76">
        <f t="shared" si="61"/>
        <v>3470514480</v>
      </c>
      <c r="AI63" s="77">
        <f t="shared" ref="AI63" si="62">+AH63/$E$63</f>
        <v>54040.904924841314</v>
      </c>
      <c r="AJ63" s="78">
        <f>SUM(AJ9:AJ61)</f>
        <v>1739168094.3127208</v>
      </c>
      <c r="AK63" s="65">
        <f>SUM(AK9:AK61)</f>
        <v>1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3969049162.3000007</v>
      </c>
      <c r="AP63" s="80">
        <f>+AP62+AP21</f>
        <v>7938098324.6000004</v>
      </c>
      <c r="AQ63" s="81"/>
    </row>
    <row r="64" spans="1:43" ht="13.5" thickTop="1" x14ac:dyDescent="0.2">
      <c r="A64" s="164"/>
      <c r="B64" s="164"/>
      <c r="C64" s="164"/>
      <c r="D64" s="223"/>
      <c r="E64" s="164"/>
      <c r="F64" s="224"/>
      <c r="G64" s="223"/>
      <c r="H64" s="225"/>
      <c r="I64" s="164"/>
      <c r="J64" s="164"/>
      <c r="K64" s="164"/>
      <c r="L64" s="164"/>
      <c r="M64" s="164"/>
      <c r="N64" s="164"/>
      <c r="O64" s="164"/>
      <c r="P64" s="164"/>
      <c r="Q64" s="181"/>
      <c r="R64" s="164"/>
      <c r="S64" s="164"/>
      <c r="T64" s="164"/>
      <c r="U64" s="164"/>
      <c r="V64" s="164"/>
      <c r="W64" s="164"/>
      <c r="X64" s="164"/>
      <c r="Y64" s="164"/>
      <c r="Z64" s="164"/>
      <c r="AA64" s="223"/>
      <c r="AB64" s="164"/>
      <c r="AC64" s="164"/>
      <c r="AD64" s="223"/>
      <c r="AE64" s="223"/>
      <c r="AF64" s="225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221</v>
      </c>
      <c r="B65" s="164"/>
      <c r="C65" s="164"/>
      <c r="D65" s="223"/>
      <c r="E65" s="164"/>
      <c r="F65" s="224"/>
      <c r="G65" s="223"/>
      <c r="H65" s="225"/>
      <c r="I65" s="164"/>
      <c r="J65" s="164"/>
      <c r="K65" s="164"/>
      <c r="L65" s="164"/>
      <c r="M65" s="164"/>
      <c r="N65" s="164"/>
      <c r="O65" s="164"/>
      <c r="P65" s="164"/>
      <c r="Q65" s="181"/>
      <c r="R65" s="164"/>
      <c r="S65" s="164"/>
      <c r="T65" s="164"/>
      <c r="U65" s="164"/>
      <c r="V65" s="164"/>
      <c r="W65" s="164"/>
      <c r="X65" s="164"/>
      <c r="Y65" s="164"/>
      <c r="Z65" s="164"/>
      <c r="AA65" s="223"/>
      <c r="AB65" s="164"/>
      <c r="AC65" s="164"/>
      <c r="AD65" s="223"/>
      <c r="AE65" s="223"/>
      <c r="AF65" s="225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4:38" x14ac:dyDescent="0.2">
      <c r="D81" s="2"/>
      <c r="G81" s="2"/>
      <c r="H81" s="2"/>
      <c r="Q81" s="84"/>
      <c r="AA81" s="2"/>
      <c r="AD81" s="2"/>
      <c r="AE81" s="2"/>
      <c r="AF81" s="2"/>
      <c r="AL81" s="2"/>
    </row>
    <row r="82" spans="4:38" x14ac:dyDescent="0.2">
      <c r="D82" s="2"/>
      <c r="G82" s="2"/>
      <c r="H82" s="2"/>
      <c r="Q82" s="84"/>
      <c r="AA82" s="2"/>
      <c r="AD82" s="2"/>
      <c r="AE82" s="2"/>
      <c r="AF82" s="2"/>
      <c r="AL82" s="2"/>
    </row>
    <row r="83" spans="4:38" x14ac:dyDescent="0.2">
      <c r="D83" s="2"/>
      <c r="G83" s="2"/>
      <c r="H83" s="2"/>
      <c r="Q83" s="84"/>
      <c r="AA83" s="2"/>
      <c r="AD83" s="2"/>
      <c r="AE83" s="2"/>
      <c r="AF83" s="2"/>
      <c r="AL83" s="2"/>
    </row>
    <row r="84" spans="4:38" x14ac:dyDescent="0.2">
      <c r="D84" s="2"/>
      <c r="G84" s="2"/>
      <c r="H84" s="2"/>
      <c r="Q84" s="84"/>
      <c r="AA84" s="2"/>
      <c r="AD84" s="2"/>
      <c r="AE84" s="2"/>
      <c r="AF84" s="2"/>
      <c r="AL84" s="2"/>
    </row>
    <row r="85" spans="4:38" x14ac:dyDescent="0.2">
      <c r="D85" s="2"/>
      <c r="G85" s="2"/>
      <c r="H85" s="2"/>
      <c r="Q85" s="84"/>
      <c r="AA85" s="2"/>
      <c r="AD85" s="2"/>
      <c r="AE85" s="2"/>
      <c r="AF85" s="2"/>
      <c r="AL85" s="2"/>
    </row>
    <row r="86" spans="4:38" x14ac:dyDescent="0.2">
      <c r="D86" s="2"/>
      <c r="G86" s="2"/>
      <c r="H86" s="2"/>
      <c r="Q86" s="84"/>
      <c r="AA86" s="2"/>
      <c r="AD86" s="2"/>
      <c r="AE86" s="2"/>
      <c r="AF86" s="2"/>
      <c r="AL86" s="2"/>
    </row>
    <row r="87" spans="4:38" x14ac:dyDescent="0.2">
      <c r="D87" s="2"/>
      <c r="G87" s="2"/>
      <c r="H87" s="2"/>
      <c r="Q87" s="84"/>
      <c r="AA87" s="2"/>
      <c r="AD87" s="2"/>
      <c r="AE87" s="2"/>
      <c r="AF87" s="2"/>
      <c r="AL87" s="2"/>
    </row>
    <row r="88" spans="4:38" x14ac:dyDescent="0.2">
      <c r="D88" s="2"/>
      <c r="G88" s="2"/>
      <c r="H88" s="2"/>
      <c r="Q88" s="84"/>
      <c r="AA88" s="2"/>
      <c r="AD88" s="2"/>
      <c r="AE88" s="2"/>
      <c r="AF88" s="2"/>
      <c r="AL88" s="2"/>
    </row>
    <row r="89" spans="4:38" x14ac:dyDescent="0.2">
      <c r="D89" s="2"/>
      <c r="G89" s="2"/>
      <c r="H89" s="2"/>
      <c r="Q89" s="84"/>
      <c r="AA89" s="2"/>
      <c r="AD89" s="2"/>
      <c r="AE89" s="2"/>
      <c r="AF89" s="2"/>
      <c r="AL89" s="2"/>
    </row>
    <row r="90" spans="4:38" x14ac:dyDescent="0.2">
      <c r="D90" s="2"/>
      <c r="G90" s="2"/>
      <c r="H90" s="2"/>
      <c r="Q90" s="84"/>
      <c r="AA90" s="2"/>
      <c r="AD90" s="2"/>
      <c r="AE90" s="2"/>
      <c r="AF90" s="2"/>
      <c r="AL90" s="2"/>
    </row>
    <row r="91" spans="4:38" x14ac:dyDescent="0.2">
      <c r="D91" s="2"/>
      <c r="G91" s="2"/>
      <c r="H91" s="2"/>
      <c r="Q91" s="84"/>
      <c r="AA91" s="2"/>
      <c r="AD91" s="2"/>
      <c r="AE91" s="2"/>
      <c r="AF91" s="2"/>
      <c r="AL91" s="2"/>
    </row>
    <row r="92" spans="4:38" x14ac:dyDescent="0.2">
      <c r="D92" s="2"/>
      <c r="G92" s="2"/>
      <c r="H92" s="2"/>
      <c r="Q92" s="84"/>
      <c r="AA92" s="2"/>
      <c r="AD92" s="2"/>
      <c r="AE92" s="2"/>
      <c r="AF92" s="2"/>
      <c r="AL92" s="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42" t="s">
        <v>162</v>
      </c>
      <c r="B1" s="242" t="s">
        <v>163</v>
      </c>
      <c r="C1" s="242" t="s">
        <v>164</v>
      </c>
      <c r="D1" s="242"/>
      <c r="E1" s="242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42"/>
      <c r="B2" s="242"/>
      <c r="C2" s="143" t="s">
        <v>165</v>
      </c>
      <c r="D2" s="143" t="s">
        <v>166</v>
      </c>
      <c r="E2" s="143" t="s">
        <v>167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168</v>
      </c>
      <c r="B4" s="148" t="s">
        <v>165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168</v>
      </c>
      <c r="B5" s="151" t="s">
        <v>169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168</v>
      </c>
      <c r="B6" s="155" t="s">
        <v>170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168</v>
      </c>
      <c r="B7" s="151" t="s">
        <v>171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168</v>
      </c>
      <c r="B8" s="155" t="s">
        <v>172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168</v>
      </c>
      <c r="B9" s="151" t="s">
        <v>173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168</v>
      </c>
      <c r="B10" s="155" t="s">
        <v>174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168</v>
      </c>
      <c r="B11" s="151" t="s">
        <v>175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168</v>
      </c>
      <c r="B12" s="155" t="s">
        <v>176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168</v>
      </c>
      <c r="B13" s="151" t="s">
        <v>177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168</v>
      </c>
      <c r="B14" s="155" t="s">
        <v>178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168</v>
      </c>
      <c r="B15" s="151" t="s">
        <v>179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168</v>
      </c>
      <c r="B16" s="155" t="s">
        <v>180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168</v>
      </c>
      <c r="B17" s="151" t="s">
        <v>181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168</v>
      </c>
      <c r="B18" s="155" t="s">
        <v>182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168</v>
      </c>
      <c r="B19" s="151" t="s">
        <v>183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168</v>
      </c>
      <c r="B20" s="155" t="s">
        <v>184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168</v>
      </c>
      <c r="B21" s="151" t="s">
        <v>185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168</v>
      </c>
      <c r="B22" s="155" t="s">
        <v>186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168</v>
      </c>
      <c r="B23" s="151" t="s">
        <v>187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168</v>
      </c>
      <c r="B24" s="155" t="s">
        <v>188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168</v>
      </c>
      <c r="B25" s="151" t="s">
        <v>189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168</v>
      </c>
      <c r="B26" s="155" t="s">
        <v>190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168</v>
      </c>
      <c r="B27" s="151" t="s">
        <v>191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168</v>
      </c>
      <c r="B28" s="155" t="s">
        <v>192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168</v>
      </c>
      <c r="B29" s="151" t="s">
        <v>193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168</v>
      </c>
      <c r="B30" s="155" t="s">
        <v>194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168</v>
      </c>
      <c r="B31" s="151" t="s">
        <v>195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168</v>
      </c>
      <c r="B32" s="155" t="s">
        <v>196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168</v>
      </c>
      <c r="B33" s="151" t="s">
        <v>197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168</v>
      </c>
      <c r="B34" s="155" t="s">
        <v>198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168</v>
      </c>
      <c r="B35" s="151" t="s">
        <v>199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168</v>
      </c>
      <c r="B36" s="155" t="s">
        <v>200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168</v>
      </c>
      <c r="B37" s="151" t="s">
        <v>201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168</v>
      </c>
      <c r="B38" s="155" t="s">
        <v>202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168</v>
      </c>
      <c r="B39" s="151" t="s">
        <v>203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168</v>
      </c>
      <c r="B40" s="155" t="s">
        <v>204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168</v>
      </c>
      <c r="B41" s="151" t="s">
        <v>205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168</v>
      </c>
      <c r="B42" s="155" t="s">
        <v>206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168</v>
      </c>
      <c r="B43" s="151" t="s">
        <v>207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168</v>
      </c>
      <c r="B44" s="155" t="s">
        <v>208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168</v>
      </c>
      <c r="B45" s="151" t="s">
        <v>209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168</v>
      </c>
      <c r="B46" s="155" t="s">
        <v>210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168</v>
      </c>
      <c r="B47" s="151" t="s">
        <v>211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168</v>
      </c>
      <c r="B48" s="155" t="s">
        <v>212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168</v>
      </c>
      <c r="B49" s="151" t="s">
        <v>213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168</v>
      </c>
      <c r="B50" s="155" t="s">
        <v>214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168</v>
      </c>
      <c r="B51" s="151" t="s">
        <v>215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168</v>
      </c>
      <c r="B52" s="155" t="s">
        <v>216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168</v>
      </c>
      <c r="B53" s="151" t="s">
        <v>217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168</v>
      </c>
      <c r="B54" s="155" t="s">
        <v>218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168</v>
      </c>
      <c r="B55" s="159" t="s">
        <v>219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220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activeCell="D8" sqref="D8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45" t="s">
        <v>145</v>
      </c>
      <c r="B1" s="245"/>
      <c r="C1" s="245"/>
      <c r="D1" s="245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44" t="s">
        <v>148</v>
      </c>
      <c r="B2" s="244"/>
      <c r="C2" s="244"/>
      <c r="D2" s="24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43"/>
      <c r="B3" s="243"/>
      <c r="C3" s="24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161</v>
      </c>
      <c r="B4" s="164"/>
      <c r="C4" s="165">
        <f>+'Part ENERO 2021'!G16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160</v>
      </c>
      <c r="C5" s="166" t="s">
        <v>138</v>
      </c>
      <c r="D5" s="183" t="s">
        <v>141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4">
        <f>+C$7*'ART 14 F I'!AQ9</f>
        <v>19895259.373581514</v>
      </c>
      <c r="D8" s="170">
        <f>C8</f>
        <v>19895259.373581514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5">
        <f>+C$7*'ART 14 F I'!AQ10</f>
        <v>3555011.8070029565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5">
        <f>+C$7*'ART 14 F I'!AQ11</f>
        <v>7889919.9641264053</v>
      </c>
      <c r="D10" s="172">
        <f>C10</f>
        <v>7889919.9641264053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5">
        <f>+C$7*'ART 14 F I'!AQ12</f>
        <v>13241112.121939156</v>
      </c>
      <c r="D11" s="172">
        <f>C11</f>
        <v>13241112.121939156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5">
        <f>+C$7*'ART 14 F I'!AQ13</f>
        <v>21304432.082106009</v>
      </c>
      <c r="D12" s="172">
        <f>C12</f>
        <v>21304432.082106009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5">
        <f>+C$7*'ART 14 F I'!AQ14</f>
        <v>9143468.1842089314</v>
      </c>
      <c r="D13" s="172">
        <f>C13</f>
        <v>9143468.1842089314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5">
        <f>+C$7*'ART 14 F I'!AQ15</f>
        <v>71665047.188028246</v>
      </c>
      <c r="D14" s="172">
        <f>C14</f>
        <v>71665047.188028246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5">
        <f>+C$7*'ART 14 F I'!AQ16</f>
        <v>2477226.934077464</v>
      </c>
      <c r="D15" s="172">
        <f>IF(B15&gt;C15,B15,C15)</f>
        <v>2477226.934077464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5">
        <f>+C$7*'ART 14 F I'!AQ17</f>
        <v>17389575.270693455</v>
      </c>
      <c r="D16" s="172">
        <f>C16</f>
        <v>17389575.270693455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5">
        <f>+C$7*'ART 14 F I'!AQ18</f>
        <v>39655340.73927319</v>
      </c>
      <c r="D17" s="172">
        <f>C17</f>
        <v>39655340.73927319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5">
        <f>+C$7*'ART 14 F I'!AQ19</f>
        <v>9793287.5930248406</v>
      </c>
      <c r="D18" s="172">
        <f>C18</f>
        <v>9793287.5930248406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5">
        <f>+C$7*'ART 14 F I'!AQ20</f>
        <v>4276513.0408179145</v>
      </c>
      <c r="D19" s="172">
        <f>IF(B19&gt;C19,B19,C19)</f>
        <v>4276513.0408179145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6">
        <f>SUM(B8:B19)</f>
        <v>236538459.55911508</v>
      </c>
      <c r="C20" s="187">
        <f>SUM(C8:C19)</f>
        <v>220286194.2988801</v>
      </c>
      <c r="D20" s="174">
        <f>SUM(D8:D19)</f>
        <v>222811954.6325399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8">
        <v>1718741.979730418</v>
      </c>
      <c r="C23" s="184">
        <f>+C$22*'ART 14 F I'!AQ23</f>
        <v>321034.55285935197</v>
      </c>
      <c r="D23" s="189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5">
        <f>+C$22*'ART 14 F I'!AQ24</f>
        <v>1794957.2961859934</v>
      </c>
      <c r="D24" s="190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5">
        <f>+C$22*'ART 14 F I'!AQ25</f>
        <v>1919332.7823664669</v>
      </c>
      <c r="D25" s="190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5">
        <f>+C$22*'ART 14 F I'!AQ26</f>
        <v>5762871.3893456738</v>
      </c>
      <c r="D26" s="190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5">
        <f>+C$22*'ART 14 F I'!AQ27</f>
        <v>5159041.0940605393</v>
      </c>
      <c r="D27" s="190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5">
        <f>+C$22*'ART 14 F I'!AQ28</f>
        <v>7515420.0320719164</v>
      </c>
      <c r="D28" s="190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5">
        <f>+C$22*'ART 14 F I'!AQ29</f>
        <v>998374.56181929028</v>
      </c>
      <c r="D29" s="190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5">
        <f>+C$22*'ART 14 F I'!AQ30</f>
        <v>3909274.6286004377</v>
      </c>
      <c r="D30" s="190">
        <f t="shared" si="0"/>
        <v>3909274.6286004377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5">
        <f>+C$22*'ART 14 F I'!AQ31</f>
        <v>2195350.0823684675</v>
      </c>
      <c r="D31" s="190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5">
        <f>+C$22*'ART 14 F I'!AQ32</f>
        <v>5069074.5656455951</v>
      </c>
      <c r="D32" s="190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5">
        <f>+C$22*'ART 14 F I'!AQ33</f>
        <v>3446851.0059571527</v>
      </c>
      <c r="D33" s="190">
        <f t="shared" si="0"/>
        <v>3446851.0059571527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5">
        <f>+C$22*'ART 14 F I'!AQ34</f>
        <v>16960873.8632969</v>
      </c>
      <c r="D34" s="190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5">
        <f>+C$22*'ART 14 F I'!AQ35</f>
        <v>2166511.1749321064</v>
      </c>
      <c r="D35" s="190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5">
        <f>+C$22*'ART 14 F I'!AQ36</f>
        <v>834504.14434504719</v>
      </c>
      <c r="D36" s="190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5">
        <f>+C$22*'ART 14 F I'!AQ37</f>
        <v>12519495.531687453</v>
      </c>
      <c r="D37" s="190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5">
        <f>+C$22*'ART 14 F I'!AQ38</f>
        <v>1915394.4986231071</v>
      </c>
      <c r="D38" s="190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5">
        <f>+C$22*'ART 14 F I'!AQ39</f>
        <v>4615740.9968765881</v>
      </c>
      <c r="D39" s="190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5">
        <f>+C$22*'ART 14 F I'!AQ40</f>
        <v>414252.37857196922</v>
      </c>
      <c r="D40" s="190">
        <f t="shared" si="0"/>
        <v>2579267.2847709395</v>
      </c>
      <c r="E40" s="164"/>
      <c r="F40" s="164"/>
      <c r="G40" s="164"/>
      <c r="H40" s="191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5">
        <f>+C$22*'ART 14 F I'!AQ41</f>
        <v>3741625.3285322664</v>
      </c>
      <c r="D41" s="190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5">
        <f>+C$22*'ART 14 F I'!AQ42</f>
        <v>4006067.462075884</v>
      </c>
      <c r="D42" s="190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5">
        <f>+C$22*'ART 14 F I'!AQ43</f>
        <v>1001841.3793680255</v>
      </c>
      <c r="D43" s="190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5">
        <f>+C$22*'ART 14 F I'!AQ44</f>
        <v>2329216.7609947585</v>
      </c>
      <c r="D44" s="190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5">
        <f>+C$22*'ART 14 F I'!AQ45</f>
        <v>1518141.8435699982</v>
      </c>
      <c r="D45" s="190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5">
        <f>+C$22*'ART 14 F I'!AQ46</f>
        <v>1673175.9676037324</v>
      </c>
      <c r="D46" s="190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5">
        <f>+C$22*'ART 14 F I'!AQ47</f>
        <v>1948156.3302872418</v>
      </c>
      <c r="D47" s="190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5">
        <f>+C$22*'ART 14 F I'!AQ48</f>
        <v>3208938.9765227181</v>
      </c>
      <c r="D48" s="190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5">
        <f>+C$22*'ART 14 F I'!AQ49</f>
        <v>12181773.105852783</v>
      </c>
      <c r="D49" s="190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5">
        <f>+C$22*'ART 14 F I'!AQ50</f>
        <v>2945985.7534230202</v>
      </c>
      <c r="D50" s="190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5">
        <f>+C$22*'ART 14 F I'!AQ51</f>
        <v>2763892.2593426076</v>
      </c>
      <c r="D51" s="190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5">
        <f>+C$22*'ART 14 F I'!AQ52</f>
        <v>2766806.9647084135</v>
      </c>
      <c r="D52" s="190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5">
        <f>+C$22*'ART 14 F I'!AQ53</f>
        <v>3525334.9325597435</v>
      </c>
      <c r="D53" s="190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5">
        <f>+C$22*'ART 14 F I'!AQ54</f>
        <v>8612315.9869314972</v>
      </c>
      <c r="D54" s="190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5">
        <f>+C$22*'ART 14 F I'!AQ55</f>
        <v>742740.32637219899</v>
      </c>
      <c r="D55" s="190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5">
        <f>+C$22*'ART 14 F I'!AQ56</f>
        <v>6072960.5421887459</v>
      </c>
      <c r="D56" s="190">
        <f t="shared" si="0"/>
        <v>6072960.5421887459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5">
        <f>+C$22*'ART 14 F I'!AQ57</f>
        <v>1401685.7382032704</v>
      </c>
      <c r="D57" s="190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5">
        <f>+C$22*'ART 14 F I'!AQ58</f>
        <v>2357156.5269853454</v>
      </c>
      <c r="D58" s="190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5">
        <f>+C$22*'ART 14 F I'!AQ59</f>
        <v>4395550.1359483078</v>
      </c>
      <c r="D59" s="190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5">
        <f>+C$22*'ART 14 F I'!AQ60</f>
        <v>1274755.9957943214</v>
      </c>
      <c r="D60" s="190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5">
        <f>+C$22*'ART 14 F I'!AQ61</f>
        <v>870985.96904111048</v>
      </c>
      <c r="D61" s="190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2">
        <f>SUM(B23:B61)</f>
        <v>187071579.52637127</v>
      </c>
      <c r="C62" s="185">
        <f>SUM(C23:C61)</f>
        <v>146857462.86592004</v>
      </c>
      <c r="D62" s="190">
        <f>SUM(D23:D61)</f>
        <v>188470583.12518287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3">
        <f>SUM(B62,B20)</f>
        <v>423610039.08548635</v>
      </c>
      <c r="C63" s="194">
        <f>+C62+C20</f>
        <v>367143657.16480017</v>
      </c>
      <c r="D63" s="195">
        <f>SUM(D20+D62)</f>
        <v>411282537.75772274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1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2"/>
      <c r="D65" s="196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1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1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1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1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1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1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1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1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1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1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1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1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1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1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1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1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1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1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1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1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1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1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1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1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1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1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workbookViewId="0">
      <selection sqref="A1:B1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0" width="9.7109375" style="2"/>
    <col min="11" max="11" width="9.7109375" style="2" customWidth="1"/>
    <col min="12" max="16384" width="9.7109375" style="2"/>
  </cols>
  <sheetData>
    <row r="1" spans="1:29" ht="30.75" customHeight="1" x14ac:dyDescent="0.2">
      <c r="A1" s="244" t="s">
        <v>137</v>
      </c>
      <c r="B1" s="24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45" t="s">
        <v>145</v>
      </c>
      <c r="B2" s="245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44" t="s">
        <v>159</v>
      </c>
      <c r="B3" s="24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43"/>
      <c r="B4" s="243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ENERO 2021'!I16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138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147</v>
      </c>
      <c r="B8" s="224">
        <f>+B5*0.6</f>
        <v>18357182.858240005</v>
      </c>
      <c r="C8" s="164"/>
      <c r="D8" s="229">
        <v>18357183</v>
      </c>
      <c r="E8" s="164"/>
      <c r="F8" s="164" t="b">
        <f>D8=B8</f>
        <v>0</v>
      </c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231">
        <f>+'CALCULOS ANUAL'!D8/12</f>
        <v>1657938.2811317928</v>
      </c>
      <c r="C9" s="164"/>
      <c r="D9" s="227">
        <v>1657938</v>
      </c>
      <c r="E9" s="164"/>
      <c r="F9" s="164" t="b">
        <f t="shared" ref="F9:F21" si="0">D9=B9</f>
        <v>0</v>
      </c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232">
        <f>+'CALCULOS ANUAL'!D9/12</f>
        <v>506731.01172189694</v>
      </c>
      <c r="C10" s="164"/>
      <c r="D10" s="227">
        <v>506731</v>
      </c>
      <c r="E10" s="164"/>
      <c r="F10" s="164" t="b">
        <f t="shared" si="0"/>
        <v>0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232">
        <f>+'CALCULOS ANUAL'!D10/12</f>
        <v>657493.33034386707</v>
      </c>
      <c r="C11" s="164"/>
      <c r="D11" s="227">
        <v>657493</v>
      </c>
      <c r="E11" s="164"/>
      <c r="F11" s="164" t="b">
        <f t="shared" si="0"/>
        <v>0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232">
        <f>+'CALCULOS ANUAL'!D11/12</f>
        <v>1103426.0101615964</v>
      </c>
      <c r="C12" s="164"/>
      <c r="D12" s="227">
        <v>1103426</v>
      </c>
      <c r="E12" s="164"/>
      <c r="F12" s="164" t="b">
        <f t="shared" si="0"/>
        <v>0</v>
      </c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232">
        <f>+'CALCULOS ANUAL'!D12/12</f>
        <v>1775369.3401755008</v>
      </c>
      <c r="C13" s="164"/>
      <c r="D13" s="227">
        <v>1775369</v>
      </c>
      <c r="E13" s="164"/>
      <c r="F13" s="164" t="b">
        <f t="shared" si="0"/>
        <v>0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232">
        <f>+'CALCULOS ANUAL'!D13/12</f>
        <v>761955.68201741099</v>
      </c>
      <c r="C14" s="164"/>
      <c r="D14" s="227">
        <v>761956</v>
      </c>
      <c r="E14" s="164"/>
      <c r="F14" s="164" t="b">
        <f t="shared" si="0"/>
        <v>0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232">
        <f>+'CALCULOS ANUAL'!D14/12</f>
        <v>5972087.2656690208</v>
      </c>
      <c r="C15" s="164"/>
      <c r="D15" s="227">
        <v>5972087</v>
      </c>
      <c r="E15" s="164"/>
      <c r="F15" s="164" t="b">
        <f t="shared" si="0"/>
        <v>0</v>
      </c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232">
        <f>+'CALCULOS ANUAL'!D15/12</f>
        <v>206435.57783978866</v>
      </c>
      <c r="C16" s="164"/>
      <c r="D16" s="227">
        <v>206436</v>
      </c>
      <c r="E16" s="164"/>
      <c r="F16" s="164" t="b">
        <f t="shared" si="0"/>
        <v>0</v>
      </c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232">
        <f>+'CALCULOS ANUAL'!D16/12</f>
        <v>1449131.2725577878</v>
      </c>
      <c r="C17" s="164"/>
      <c r="D17" s="227">
        <v>1449131</v>
      </c>
      <c r="E17" s="164"/>
      <c r="F17" s="164" t="b">
        <f t="shared" si="0"/>
        <v>0</v>
      </c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232">
        <f>+'CALCULOS ANUAL'!D17/12</f>
        <v>3304611.7282727659</v>
      </c>
      <c r="C18" s="164"/>
      <c r="D18" s="227">
        <v>3304612</v>
      </c>
      <c r="E18" s="164"/>
      <c r="F18" s="164" t="b">
        <f t="shared" si="0"/>
        <v>0</v>
      </c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232">
        <f>+'CALCULOS ANUAL'!D18/12</f>
        <v>816107.29941873671</v>
      </c>
      <c r="C19" s="164"/>
      <c r="D19" s="227">
        <v>816107</v>
      </c>
      <c r="E19" s="164"/>
      <c r="F19" s="164" t="b">
        <f t="shared" si="0"/>
        <v>0</v>
      </c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232">
        <f>+'CALCULOS ANUAL'!D19/12</f>
        <v>356376.08673482621</v>
      </c>
      <c r="C20" s="164"/>
      <c r="D20" s="227">
        <v>356376</v>
      </c>
      <c r="E20" s="164"/>
      <c r="F20" s="164" t="b">
        <f t="shared" si="0"/>
        <v>0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233">
        <f>SUM(B9:B20)</f>
        <v>18567662.88604499</v>
      </c>
      <c r="C21" s="164"/>
      <c r="D21" s="228">
        <f>SUM(D8:D20)</f>
        <v>36924845</v>
      </c>
      <c r="E21" s="164"/>
      <c r="F21" s="164" t="b">
        <f t="shared" si="0"/>
        <v>0</v>
      </c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234"/>
      <c r="C22" s="164"/>
      <c r="D22" s="226"/>
      <c r="E22" s="164"/>
      <c r="F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146</v>
      </c>
      <c r="B23" s="235">
        <f>+B5*0.4</f>
        <v>12238121.905493338</v>
      </c>
      <c r="C23" s="164"/>
      <c r="D23" s="226">
        <v>12238122</v>
      </c>
      <c r="E23" s="164"/>
      <c r="F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231">
        <f>+'CALCULOS ANUAL'!D23/12</f>
        <v>143228.49831086816</v>
      </c>
      <c r="C24" s="164"/>
      <c r="D24" s="227">
        <v>143228</v>
      </c>
      <c r="E24" s="164"/>
      <c r="F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232">
        <f>+'CALCULOS ANUAL'!D24/12</f>
        <v>241719.38987015246</v>
      </c>
      <c r="C25" s="164"/>
      <c r="D25" s="227">
        <v>241719</v>
      </c>
      <c r="E25" s="164"/>
      <c r="F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232">
        <f>+'CALCULOS ANUAL'!D25/12</f>
        <v>173891.59632201324</v>
      </c>
      <c r="C26" s="164"/>
      <c r="D26" s="227">
        <v>173892</v>
      </c>
      <c r="E26" s="164"/>
      <c r="F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232">
        <f>+'CALCULOS ANUAL'!D26/12</f>
        <v>709853.3845789911</v>
      </c>
      <c r="C27" s="164"/>
      <c r="D27" s="227">
        <v>709853</v>
      </c>
      <c r="E27" s="164"/>
      <c r="F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232">
        <f>+'CALCULOS ANUAL'!D27/12</f>
        <v>511469.03471406578</v>
      </c>
      <c r="C28" s="164"/>
      <c r="D28" s="227">
        <v>511469</v>
      </c>
      <c r="E28" s="164"/>
      <c r="F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232">
        <f>+'CALCULOS ANUAL'!D28/12</f>
        <v>685389.58758655319</v>
      </c>
      <c r="C29" s="164"/>
      <c r="D29" s="227">
        <v>685390</v>
      </c>
      <c r="E29" s="164"/>
      <c r="F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232">
        <f>+'CALCULOS ANUAL'!D29/12</f>
        <v>247851.5899539589</v>
      </c>
      <c r="C30" s="164"/>
      <c r="D30" s="227">
        <v>247852</v>
      </c>
      <c r="E30" s="164"/>
      <c r="F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232">
        <f>+'CALCULOS ANUAL'!D30/12</f>
        <v>325772.88571670314</v>
      </c>
      <c r="C31" s="164"/>
      <c r="D31" s="227">
        <v>325773</v>
      </c>
      <c r="E31" s="164"/>
      <c r="F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232">
        <f>+'CALCULOS ANUAL'!D31/12</f>
        <v>307760.28072766343</v>
      </c>
      <c r="C32" s="164"/>
      <c r="D32" s="227">
        <v>307760</v>
      </c>
      <c r="E32" s="164"/>
      <c r="F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232">
        <f>+'CALCULOS ANUAL'!D32/12</f>
        <v>463594.35692536685</v>
      </c>
      <c r="C33" s="164"/>
      <c r="D33" s="227">
        <v>463594</v>
      </c>
      <c r="E33" s="164"/>
      <c r="F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232">
        <f>+'CALCULOS ANUAL'!D33/12</f>
        <v>287237.58382976271</v>
      </c>
      <c r="C34" s="164"/>
      <c r="D34" s="227">
        <v>287238</v>
      </c>
      <c r="E34" s="164"/>
      <c r="F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232">
        <f>+'CALCULOS ANUAL'!D34/12</f>
        <v>1542631.5958580282</v>
      </c>
      <c r="C35" s="164"/>
      <c r="D35" s="227">
        <v>1542632</v>
      </c>
      <c r="E35" s="164"/>
      <c r="F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232">
        <f>+'CALCULOS ANUAL'!D35/12</f>
        <v>218983.81613545283</v>
      </c>
      <c r="C36" s="164"/>
      <c r="D36" s="227">
        <v>218984</v>
      </c>
      <c r="E36" s="164"/>
      <c r="F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232">
        <f>+'CALCULOS ANUAL'!D36/12</f>
        <v>74715.812187608593</v>
      </c>
      <c r="C37" s="164"/>
      <c r="D37" s="227">
        <v>74716</v>
      </c>
      <c r="E37" s="164"/>
      <c r="F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232">
        <f>+'CALCULOS ANUAL'!D37/12</f>
        <v>1147558.9656069223</v>
      </c>
      <c r="C38" s="164"/>
      <c r="D38" s="227">
        <v>1147559</v>
      </c>
      <c r="E38" s="164"/>
      <c r="F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232">
        <f>+'CALCULOS ANUAL'!D38/12</f>
        <v>192846.38872256665</v>
      </c>
      <c r="C39" s="164"/>
      <c r="D39" s="227">
        <v>192846</v>
      </c>
      <c r="E39" s="164"/>
      <c r="F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232">
        <f>+'CALCULOS ANUAL'!D39/12</f>
        <v>419650.41355675855</v>
      </c>
      <c r="C40" s="164"/>
      <c r="D40" s="227">
        <v>419650</v>
      </c>
      <c r="E40" s="164"/>
      <c r="F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232">
        <f>+'CALCULOS ANUAL'!D40/12</f>
        <v>214938.94039757829</v>
      </c>
      <c r="C41" s="164"/>
      <c r="D41" s="227">
        <v>214939</v>
      </c>
      <c r="E41" s="164"/>
      <c r="F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232">
        <f>+'CALCULOS ANUAL'!D41/12</f>
        <v>340332.44906135736</v>
      </c>
      <c r="C42" s="164"/>
      <c r="D42" s="227">
        <v>340332</v>
      </c>
      <c r="E42" s="164"/>
      <c r="F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232">
        <f>+'CALCULOS ANUAL'!D42/12</f>
        <v>356899.62989141949</v>
      </c>
      <c r="C43" s="164"/>
      <c r="D43" s="227">
        <v>356900</v>
      </c>
      <c r="E43" s="164"/>
      <c r="F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232">
        <f>+'CALCULOS ANUAL'!D43/12</f>
        <v>201348.3810511418</v>
      </c>
      <c r="C44" s="164"/>
      <c r="D44" s="227">
        <v>201348</v>
      </c>
      <c r="E44" s="164"/>
      <c r="F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232">
        <f>+'CALCULOS ANUAL'!D44/12</f>
        <v>210306.25408826128</v>
      </c>
      <c r="C45" s="164"/>
      <c r="D45" s="227">
        <v>210306</v>
      </c>
      <c r="E45" s="164"/>
      <c r="F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232">
        <f>+'CALCULOS ANUAL'!D45/12</f>
        <v>184361.89572382599</v>
      </c>
      <c r="C46" s="164"/>
      <c r="D46" s="227">
        <v>184362</v>
      </c>
      <c r="E46" s="164"/>
      <c r="F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232">
        <f>+'CALCULOS ANUAL'!D46/12</f>
        <v>153121.62536639257</v>
      </c>
      <c r="C47" s="164"/>
      <c r="D47" s="227">
        <v>153122</v>
      </c>
      <c r="E47" s="164"/>
      <c r="F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232">
        <f>+'CALCULOS ANUAL'!D47/12</f>
        <v>178350.28231501047</v>
      </c>
      <c r="C48" s="164"/>
      <c r="D48" s="227">
        <v>178350</v>
      </c>
      <c r="E48" s="164"/>
      <c r="F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232">
        <f>+'CALCULOS ANUAL'!D48/12</f>
        <v>406614.37463392038</v>
      </c>
      <c r="C49" s="164"/>
      <c r="D49" s="227">
        <v>406614</v>
      </c>
      <c r="E49" s="164"/>
      <c r="F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232">
        <f>+'CALCULOS ANUAL'!D49/12</f>
        <v>1180575.9285173938</v>
      </c>
      <c r="C50" s="164"/>
      <c r="D50" s="227">
        <v>1180576</v>
      </c>
      <c r="E50" s="164"/>
      <c r="F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232">
        <f>+'CALCULOS ANUAL'!D50/12</f>
        <v>264613.65286952077</v>
      </c>
      <c r="C51" s="164"/>
      <c r="D51" s="227">
        <v>264614</v>
      </c>
      <c r="E51" s="164"/>
      <c r="F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232">
        <f>+'CALCULOS ANUAL'!D51/12</f>
        <v>258289.40990908685</v>
      </c>
      <c r="C52" s="164"/>
      <c r="D52" s="227">
        <v>258289</v>
      </c>
      <c r="E52" s="164"/>
      <c r="F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232">
        <f>+'CALCULOS ANUAL'!D52/12</f>
        <v>251399.98209124338</v>
      </c>
      <c r="C53" s="164"/>
      <c r="D53" s="227">
        <v>251400</v>
      </c>
      <c r="E53" s="164"/>
      <c r="F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232">
        <f>+'CALCULOS ANUAL'!D53/12</f>
        <v>318581.70930168749</v>
      </c>
      <c r="C54" s="164"/>
      <c r="D54" s="227">
        <v>318582</v>
      </c>
      <c r="E54" s="164"/>
      <c r="F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232">
        <f>+'CALCULOS ANUAL'!D54/12</f>
        <v>1492133.0810259515</v>
      </c>
      <c r="C55" s="164"/>
      <c r="D55" s="227">
        <v>1492133</v>
      </c>
      <c r="E55" s="164"/>
      <c r="F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232">
        <f>+'CALCULOS ANUAL'!D55/12</f>
        <v>296299.24724508153</v>
      </c>
      <c r="C56" s="164"/>
      <c r="D56" s="227">
        <v>296299</v>
      </c>
      <c r="E56" s="164"/>
      <c r="F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232">
        <f>+'CALCULOS ANUAL'!D56/12</f>
        <v>506080.04518239549</v>
      </c>
      <c r="C57" s="164"/>
      <c r="D57" s="227">
        <v>506080</v>
      </c>
      <c r="E57" s="164"/>
      <c r="F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232">
        <f>+'CALCULOS ANUAL'!D57/12</f>
        <v>170664.01471723663</v>
      </c>
      <c r="C58" s="164"/>
      <c r="D58" s="227">
        <v>170664</v>
      </c>
      <c r="E58" s="164"/>
      <c r="F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232">
        <f>+'CALCULOS ANUAL'!D58/12</f>
        <v>215238.0465662081</v>
      </c>
      <c r="C59" s="164"/>
      <c r="D59" s="227">
        <v>215238</v>
      </c>
      <c r="E59" s="164"/>
      <c r="F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232">
        <f>+'CALCULOS ANUAL'!D59/12</f>
        <v>387676.73077196808</v>
      </c>
      <c r="C60" s="164"/>
      <c r="D60" s="227">
        <v>387677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232">
        <f>+'CALCULOS ANUAL'!D60/12</f>
        <v>128262.37349582546</v>
      </c>
      <c r="C61" s="164"/>
      <c r="D61" s="227">
        <v>128262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232">
        <f>+'CALCULOS ANUAL'!D61/12</f>
        <v>295638.69227263413</v>
      </c>
      <c r="C62" s="164"/>
      <c r="D62" s="227">
        <v>295639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232">
        <f>SUM(B24:B62)</f>
        <v>15705881.927098576</v>
      </c>
      <c r="C63" s="164"/>
      <c r="D63" s="228">
        <v>15705882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237">
        <f>+B63+B21</f>
        <v>34273544.813143566</v>
      </c>
      <c r="C64" s="164"/>
      <c r="D64" s="228">
        <v>34273545</v>
      </c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236"/>
      <c r="C65" s="164"/>
      <c r="D65" s="226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143</v>
      </c>
      <c r="B66" s="230">
        <f>+B64-B5</f>
        <v>3678240.049410224</v>
      </c>
      <c r="C66" s="164"/>
      <c r="D66" s="226">
        <v>3678240</v>
      </c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1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1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1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1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1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1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1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1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1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1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1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1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1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1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1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1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1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1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1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1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1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1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1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1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1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1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abSelected="1" topLeftCell="G1" workbookViewId="0">
      <pane ySplit="1" topLeftCell="A2" activePane="bottomLeft" state="frozen"/>
      <selection activeCell="C1" sqref="C1"/>
      <selection pane="bottomLeft" activeCell="S6" sqref="S6"/>
    </sheetView>
  </sheetViews>
  <sheetFormatPr baseColWidth="10" defaultRowHeight="12.75" x14ac:dyDescent="0.2"/>
  <cols>
    <col min="1" max="4" width="11.42578125" style="333"/>
    <col min="5" max="5" width="20.7109375" style="333" customWidth="1"/>
    <col min="6" max="6" width="15" customWidth="1"/>
    <col min="7" max="8" width="12.7109375" bestFit="1" customWidth="1"/>
    <col min="9" max="9" width="13.85546875" bestFit="1" customWidth="1"/>
    <col min="10" max="10" width="12.7109375" bestFit="1" customWidth="1"/>
    <col min="11" max="11" width="15.28515625" customWidth="1"/>
    <col min="12" max="12" width="13.85546875" bestFit="1" customWidth="1"/>
    <col min="13" max="13" width="12.7109375" bestFit="1" customWidth="1"/>
    <col min="14" max="14" width="13" bestFit="1" customWidth="1"/>
    <col min="15" max="15" width="14.85546875" customWidth="1"/>
    <col min="16" max="16" width="16" customWidth="1"/>
    <col min="17" max="17" width="15.7109375" customWidth="1"/>
    <col min="18" max="18" width="13.7109375" bestFit="1" customWidth="1"/>
  </cols>
  <sheetData>
    <row r="1" spans="3:18" x14ac:dyDescent="0.2">
      <c r="F1" s="299" t="s">
        <v>222</v>
      </c>
      <c r="G1" s="299" t="s">
        <v>223</v>
      </c>
      <c r="H1" s="299" t="s">
        <v>224</v>
      </c>
      <c r="I1" s="299" t="s">
        <v>225</v>
      </c>
      <c r="J1" s="299" t="s">
        <v>226</v>
      </c>
      <c r="K1" s="299" t="s">
        <v>227</v>
      </c>
      <c r="L1" s="299" t="s">
        <v>228</v>
      </c>
      <c r="M1" s="299" t="s">
        <v>229</v>
      </c>
      <c r="N1" s="299" t="s">
        <v>230</v>
      </c>
      <c r="O1" s="299" t="s">
        <v>231</v>
      </c>
      <c r="P1" s="299" t="s">
        <v>232</v>
      </c>
      <c r="Q1" t="s">
        <v>233</v>
      </c>
      <c r="R1" s="260" t="s">
        <v>234</v>
      </c>
    </row>
    <row r="2" spans="3:18" ht="16.5" thickBot="1" x14ac:dyDescent="0.3">
      <c r="E2" s="334"/>
      <c r="F2" s="165">
        <v>30595304.763733342</v>
      </c>
      <c r="G2" s="246">
        <v>30595304.763733342</v>
      </c>
      <c r="H2" s="246">
        <v>30595304.763733342</v>
      </c>
      <c r="I2" s="246">
        <v>30595304.763733342</v>
      </c>
      <c r="J2" s="246">
        <v>30595304.763733342</v>
      </c>
      <c r="K2" s="281">
        <v>30595304.763733342</v>
      </c>
      <c r="L2" s="293">
        <v>30595304.763733342</v>
      </c>
      <c r="M2" s="302">
        <v>30595304.763733342</v>
      </c>
      <c r="N2" s="309">
        <v>30595304.763733342</v>
      </c>
      <c r="O2" s="318">
        <v>30595304.763733342</v>
      </c>
      <c r="P2" s="325">
        <v>30595304.763733342</v>
      </c>
      <c r="Q2" s="335">
        <v>30595304.763733342</v>
      </c>
      <c r="R2" s="291">
        <f>SUM(F2:Q2)</f>
        <v>367143657.16479999</v>
      </c>
    </row>
    <row r="3" spans="3:18" ht="39" thickBot="1" x14ac:dyDescent="0.25">
      <c r="E3" s="336" t="s">
        <v>3</v>
      </c>
      <c r="F3" s="166" t="s">
        <v>138</v>
      </c>
      <c r="G3" s="247" t="s">
        <v>138</v>
      </c>
      <c r="H3" s="247" t="s">
        <v>138</v>
      </c>
      <c r="I3" s="247" t="s">
        <v>138</v>
      </c>
      <c r="J3" s="247" t="s">
        <v>138</v>
      </c>
      <c r="K3" s="282" t="s">
        <v>138</v>
      </c>
      <c r="L3" s="294" t="s">
        <v>138</v>
      </c>
      <c r="M3" s="303" t="s">
        <v>138</v>
      </c>
      <c r="N3" s="310" t="s">
        <v>138</v>
      </c>
      <c r="O3" s="319" t="s">
        <v>138</v>
      </c>
      <c r="P3" s="326" t="s">
        <v>138</v>
      </c>
      <c r="Q3" s="336" t="s">
        <v>138</v>
      </c>
    </row>
    <row r="4" spans="3:18" hidden="1" x14ac:dyDescent="0.2">
      <c r="E4" s="334"/>
      <c r="F4" s="164"/>
      <c r="G4" s="248"/>
      <c r="H4" s="248"/>
      <c r="I4" s="248"/>
      <c r="J4" s="248"/>
      <c r="K4" s="280"/>
      <c r="L4" s="292"/>
      <c r="M4" s="301"/>
      <c r="N4" s="308"/>
      <c r="O4" s="317"/>
      <c r="P4" s="324"/>
      <c r="Q4" s="334"/>
    </row>
    <row r="5" spans="3:18" ht="13.5" hidden="1" thickBot="1" x14ac:dyDescent="0.25">
      <c r="E5" s="338" t="s">
        <v>147</v>
      </c>
      <c r="F5" s="224">
        <v>18357182.858240005</v>
      </c>
      <c r="G5" s="249">
        <v>18357182.858240005</v>
      </c>
      <c r="H5" s="248">
        <v>18357182.858240005</v>
      </c>
      <c r="I5" s="248">
        <v>18357182.858240005</v>
      </c>
      <c r="J5" s="248">
        <v>18357182.858240005</v>
      </c>
      <c r="K5" s="280">
        <v>18357182.858240005</v>
      </c>
      <c r="L5" s="292">
        <v>18357182.858240005</v>
      </c>
      <c r="M5" s="301">
        <v>18357182.858240005</v>
      </c>
      <c r="N5" s="308">
        <v>18357182.858240005</v>
      </c>
      <c r="O5" s="317">
        <v>18357182.858240005</v>
      </c>
      <c r="P5" s="324">
        <v>18357182.858240005</v>
      </c>
      <c r="Q5" s="334">
        <v>18357182.858240005</v>
      </c>
      <c r="R5" s="259">
        <f>SUM(F5:Q5)</f>
        <v>220286194.29888007</v>
      </c>
    </row>
    <row r="6" spans="3:18" ht="13.5" thickTop="1" x14ac:dyDescent="0.2">
      <c r="C6" s="287">
        <v>17</v>
      </c>
      <c r="D6" s="315" t="s">
        <v>240</v>
      </c>
      <c r="E6" s="339" t="s">
        <v>76</v>
      </c>
      <c r="F6" s="231">
        <v>1657938.2811317928</v>
      </c>
      <c r="G6" s="250">
        <v>1657938.2811317928</v>
      </c>
      <c r="H6" s="255">
        <v>1657938.2811317928</v>
      </c>
      <c r="I6" s="255">
        <v>1747649.5188214828</v>
      </c>
      <c r="J6" s="255">
        <v>1747649.5188214828</v>
      </c>
      <c r="K6" s="283">
        <v>1747649.5188214828</v>
      </c>
      <c r="L6" s="295">
        <v>1756157.2858732045</v>
      </c>
      <c r="M6" s="304">
        <v>1756157.2858732045</v>
      </c>
      <c r="N6" s="311">
        <v>1756157.2858732045</v>
      </c>
      <c r="O6" s="320">
        <v>1756157.2858732045</v>
      </c>
      <c r="P6" s="327">
        <v>1755948.5904812524</v>
      </c>
      <c r="Q6" s="340">
        <v>1755948.5904812524</v>
      </c>
      <c r="R6" s="258">
        <f t="shared" ref="R6:R60" si="0">SUM(F6:Q6)</f>
        <v>20753289.724315148</v>
      </c>
    </row>
    <row r="7" spans="3:18" x14ac:dyDescent="0.2">
      <c r="C7" s="287">
        <v>19</v>
      </c>
      <c r="D7" s="315" t="s">
        <v>243</v>
      </c>
      <c r="E7" s="341" t="s">
        <v>79</v>
      </c>
      <c r="F7" s="232">
        <v>506731.01172189694</v>
      </c>
      <c r="G7" s="251">
        <v>506731.01172189694</v>
      </c>
      <c r="H7" s="256">
        <v>506731.01172189694</v>
      </c>
      <c r="I7" s="256">
        <v>506731.01172189694</v>
      </c>
      <c r="J7" s="256">
        <v>506731.01172189694</v>
      </c>
      <c r="K7" s="284">
        <v>506731.01172189694</v>
      </c>
      <c r="L7" s="296">
        <v>506731.01172189694</v>
      </c>
      <c r="M7" s="305">
        <v>506731.01172189694</v>
      </c>
      <c r="N7" s="312">
        <v>506731.01172189694</v>
      </c>
      <c r="O7" s="321">
        <v>506731.01172189694</v>
      </c>
      <c r="P7" s="328">
        <v>506731.01172189694</v>
      </c>
      <c r="Q7" s="342">
        <v>506731.01172189694</v>
      </c>
      <c r="R7" s="258">
        <f t="shared" si="0"/>
        <v>6080772.1406627633</v>
      </c>
    </row>
    <row r="8" spans="3:18" x14ac:dyDescent="0.2">
      <c r="C8" s="287">
        <v>30</v>
      </c>
      <c r="D8" s="315" t="s">
        <v>252</v>
      </c>
      <c r="E8" s="341" t="s">
        <v>88</v>
      </c>
      <c r="F8" s="232">
        <v>657493.33034386707</v>
      </c>
      <c r="G8" s="251">
        <v>657493.33034386707</v>
      </c>
      <c r="H8" s="256">
        <v>657493.33034386707</v>
      </c>
      <c r="I8" s="256">
        <v>664081.0716468828</v>
      </c>
      <c r="J8" s="256">
        <v>664081.0716468828</v>
      </c>
      <c r="K8" s="284">
        <v>664081.0716468828</v>
      </c>
      <c r="L8" s="296">
        <v>681265.26400990319</v>
      </c>
      <c r="M8" s="305">
        <v>681265.26400990319</v>
      </c>
      <c r="N8" s="312">
        <v>681265.26400990319</v>
      </c>
      <c r="O8" s="321">
        <v>681265.26400990319</v>
      </c>
      <c r="P8" s="328">
        <v>681162.14812666457</v>
      </c>
      <c r="Q8" s="342">
        <v>681162.14812666457</v>
      </c>
      <c r="R8" s="258">
        <f t="shared" si="0"/>
        <v>8052108.5582651915</v>
      </c>
    </row>
    <row r="9" spans="3:18" x14ac:dyDescent="0.2">
      <c r="C9" s="287">
        <v>33</v>
      </c>
      <c r="D9" s="315" t="s">
        <v>254</v>
      </c>
      <c r="E9" s="341" t="s">
        <v>90</v>
      </c>
      <c r="F9" s="232">
        <v>1103426.0101615964</v>
      </c>
      <c r="G9" s="251">
        <v>1103426.0101615964</v>
      </c>
      <c r="H9" s="256">
        <v>1103426.0101615964</v>
      </c>
      <c r="I9" s="256">
        <v>1038180.3410394179</v>
      </c>
      <c r="J9" s="256">
        <v>1038180.3410394179</v>
      </c>
      <c r="K9" s="284">
        <v>1038180.3410394179</v>
      </c>
      <c r="L9" s="296">
        <v>972948.9094009496</v>
      </c>
      <c r="M9" s="305">
        <v>972948.9094009496</v>
      </c>
      <c r="N9" s="312">
        <v>972948.9094009496</v>
      </c>
      <c r="O9" s="321">
        <v>972948.9094009496</v>
      </c>
      <c r="P9" s="328">
        <v>972913.94863974291</v>
      </c>
      <c r="Q9" s="342">
        <v>972913.94863974291</v>
      </c>
      <c r="R9" s="258">
        <f t="shared" si="0"/>
        <v>12262442.588486327</v>
      </c>
    </row>
    <row r="10" spans="3:18" x14ac:dyDescent="0.2">
      <c r="C10" s="287">
        <v>28</v>
      </c>
      <c r="D10" s="315" t="s">
        <v>259</v>
      </c>
      <c r="E10" s="341" t="s">
        <v>95</v>
      </c>
      <c r="F10" s="232">
        <v>1775369.3401755008</v>
      </c>
      <c r="G10" s="251">
        <v>1775369.3401755008</v>
      </c>
      <c r="H10" s="256">
        <v>1775369.3401755008</v>
      </c>
      <c r="I10" s="256">
        <v>1558806.9493615592</v>
      </c>
      <c r="J10" s="256">
        <v>1558806.9493615592</v>
      </c>
      <c r="K10" s="284">
        <v>1558806.9493615592</v>
      </c>
      <c r="L10" s="296">
        <v>1535740.2453977177</v>
      </c>
      <c r="M10" s="305">
        <v>1535740.2453977177</v>
      </c>
      <c r="N10" s="312">
        <v>1535740.2453977177</v>
      </c>
      <c r="O10" s="321">
        <v>1535740.2453977177</v>
      </c>
      <c r="P10" s="328">
        <v>1535731.937200024</v>
      </c>
      <c r="Q10" s="342">
        <v>1535731.937200024</v>
      </c>
      <c r="R10" s="258">
        <f t="shared" si="0"/>
        <v>19216953.724602096</v>
      </c>
    </row>
    <row r="11" spans="3:18" x14ac:dyDescent="0.2">
      <c r="C11" s="287">
        <v>42</v>
      </c>
      <c r="D11" s="315" t="s">
        <v>265</v>
      </c>
      <c r="E11" s="341" t="s">
        <v>101</v>
      </c>
      <c r="F11" s="232">
        <v>761955.68201741099</v>
      </c>
      <c r="G11" s="251">
        <v>761955.68201741099</v>
      </c>
      <c r="H11" s="256">
        <v>761955.68201741099</v>
      </c>
      <c r="I11" s="256">
        <v>761975.82836870395</v>
      </c>
      <c r="J11" s="256">
        <v>761975.82836870395</v>
      </c>
      <c r="K11" s="284">
        <v>761975.82836870395</v>
      </c>
      <c r="L11" s="296">
        <v>804623.34810626565</v>
      </c>
      <c r="M11" s="305">
        <v>804623.34810626565</v>
      </c>
      <c r="N11" s="312">
        <v>804623.34810626565</v>
      </c>
      <c r="O11" s="321">
        <v>804623.34810626565</v>
      </c>
      <c r="P11" s="328">
        <v>804621.23300064169</v>
      </c>
      <c r="Q11" s="342">
        <v>804621.23300064169</v>
      </c>
      <c r="R11" s="258">
        <f t="shared" si="0"/>
        <v>9399530.3895846922</v>
      </c>
    </row>
    <row r="12" spans="3:18" x14ac:dyDescent="0.2">
      <c r="C12" s="287">
        <v>70</v>
      </c>
      <c r="D12" s="315" t="s">
        <v>273</v>
      </c>
      <c r="E12" s="341" t="s">
        <v>109</v>
      </c>
      <c r="F12" s="232">
        <v>5972087.2656690208</v>
      </c>
      <c r="G12" s="251">
        <v>5972087.2656690208</v>
      </c>
      <c r="H12" s="256">
        <v>5972087.2656690208</v>
      </c>
      <c r="I12" s="256">
        <v>6108057.6782602808</v>
      </c>
      <c r="J12" s="256">
        <v>6108057.6782602808</v>
      </c>
      <c r="K12" s="284">
        <v>6108057.6782602808</v>
      </c>
      <c r="L12" s="296">
        <v>6117332.768945355</v>
      </c>
      <c r="M12" s="305">
        <v>6117332.768945355</v>
      </c>
      <c r="N12" s="312">
        <v>6117332.768945355</v>
      </c>
      <c r="O12" s="321">
        <v>6117332.768945355</v>
      </c>
      <c r="P12" s="328">
        <v>6117275.5081844656</v>
      </c>
      <c r="Q12" s="342">
        <v>6117275.5081844656</v>
      </c>
      <c r="R12" s="258">
        <f t="shared" si="0"/>
        <v>72944316.923938245</v>
      </c>
    </row>
    <row r="13" spans="3:18" x14ac:dyDescent="0.2">
      <c r="C13" s="287">
        <v>55</v>
      </c>
      <c r="D13" s="315" t="s">
        <v>279</v>
      </c>
      <c r="E13" s="341" t="s">
        <v>115</v>
      </c>
      <c r="F13" s="232">
        <v>206435.57783978866</v>
      </c>
      <c r="G13" s="251">
        <v>206435.57783978866</v>
      </c>
      <c r="H13" s="256">
        <v>206435.57783978866</v>
      </c>
      <c r="I13" s="256">
        <v>220882.97001617646</v>
      </c>
      <c r="J13" s="256">
        <v>220882.97001617646</v>
      </c>
      <c r="K13" s="284">
        <v>220882.97001617646</v>
      </c>
      <c r="L13" s="296">
        <v>226391.78595775529</v>
      </c>
      <c r="M13" s="305">
        <v>226391.78595775529</v>
      </c>
      <c r="N13" s="312">
        <v>226391.78595775529</v>
      </c>
      <c r="O13" s="321">
        <v>226391.78595775529</v>
      </c>
      <c r="P13" s="328">
        <v>226538.45611605572</v>
      </c>
      <c r="Q13" s="342">
        <v>226538.45611605572</v>
      </c>
      <c r="R13" s="258">
        <f t="shared" si="0"/>
        <v>2640599.6996310279</v>
      </c>
    </row>
    <row r="14" spans="3:18" x14ac:dyDescent="0.2">
      <c r="C14" s="287">
        <v>58</v>
      </c>
      <c r="D14" s="315" t="s">
        <v>280</v>
      </c>
      <c r="E14" s="341" t="s">
        <v>116</v>
      </c>
      <c r="F14" s="232">
        <v>1449131.2725577878</v>
      </c>
      <c r="G14" s="251">
        <v>1449131.2725577878</v>
      </c>
      <c r="H14" s="256">
        <v>1449131.2725577878</v>
      </c>
      <c r="I14" s="256">
        <v>1613079.0064867327</v>
      </c>
      <c r="J14" s="256">
        <v>1613079.0064867327</v>
      </c>
      <c r="K14" s="284">
        <v>1613079.0064867327</v>
      </c>
      <c r="L14" s="296">
        <v>1602668.237783445</v>
      </c>
      <c r="M14" s="305">
        <v>1602668.237783445</v>
      </c>
      <c r="N14" s="312">
        <v>1602668.237783445</v>
      </c>
      <c r="O14" s="321">
        <v>1602668.237783445</v>
      </c>
      <c r="P14" s="328">
        <v>1602650.0478666343</v>
      </c>
      <c r="Q14" s="342">
        <v>1602650.0478666343</v>
      </c>
      <c r="R14" s="258">
        <f t="shared" si="0"/>
        <v>18802603.884000611</v>
      </c>
    </row>
    <row r="15" spans="3:18" x14ac:dyDescent="0.2">
      <c r="C15" s="287">
        <v>31</v>
      </c>
      <c r="D15" s="315" t="s">
        <v>281</v>
      </c>
      <c r="E15" s="341" t="s">
        <v>117</v>
      </c>
      <c r="F15" s="232">
        <v>3304611.7282727659</v>
      </c>
      <c r="G15" s="251">
        <v>3304611.7282727659</v>
      </c>
      <c r="H15" s="256">
        <v>3304611.7282727659</v>
      </c>
      <c r="I15" s="256">
        <v>3114204.6363498364</v>
      </c>
      <c r="J15" s="256">
        <v>3114204.6363498364</v>
      </c>
      <c r="K15" s="284">
        <v>3114204.6363498364</v>
      </c>
      <c r="L15" s="296">
        <v>3116911.0467932508</v>
      </c>
      <c r="M15" s="305">
        <v>3116911.0467932508</v>
      </c>
      <c r="N15" s="312">
        <v>3116911.0467932508</v>
      </c>
      <c r="O15" s="321">
        <v>3116911.0467932508</v>
      </c>
      <c r="P15" s="328">
        <v>3116858.5835456699</v>
      </c>
      <c r="Q15" s="342">
        <v>3116858.5835456699</v>
      </c>
      <c r="R15" s="258">
        <f t="shared" si="0"/>
        <v>37957810.448132157</v>
      </c>
    </row>
    <row r="16" spans="3:18" x14ac:dyDescent="0.2">
      <c r="C16" s="287">
        <v>57</v>
      </c>
      <c r="D16" s="315" t="s">
        <v>282</v>
      </c>
      <c r="E16" s="341" t="s">
        <v>118</v>
      </c>
      <c r="F16" s="232">
        <v>816107.29941873671</v>
      </c>
      <c r="G16" s="251">
        <v>816107.29941873671</v>
      </c>
      <c r="H16" s="256">
        <v>816107.29941873671</v>
      </c>
      <c r="I16" s="256">
        <v>816967.55660824245</v>
      </c>
      <c r="J16" s="256">
        <v>816967.55660824245</v>
      </c>
      <c r="K16" s="284">
        <v>816967.55660824245</v>
      </c>
      <c r="L16" s="296">
        <v>818467.33603432274</v>
      </c>
      <c r="M16" s="305">
        <v>818467.33603432274</v>
      </c>
      <c r="N16" s="312">
        <v>818467.33603432274</v>
      </c>
      <c r="O16" s="321">
        <v>818467.33603432274</v>
      </c>
      <c r="P16" s="328">
        <v>818888.9604537799</v>
      </c>
      <c r="Q16" s="342">
        <v>818888.9604537799</v>
      </c>
      <c r="R16" s="258">
        <f t="shared" si="0"/>
        <v>9810871.8331257906</v>
      </c>
    </row>
    <row r="17" spans="3:18" ht="13.5" thickBot="1" x14ac:dyDescent="0.25">
      <c r="C17" s="287">
        <v>56</v>
      </c>
      <c r="D17" s="315" t="s">
        <v>283</v>
      </c>
      <c r="E17" s="341" t="s">
        <v>119</v>
      </c>
      <c r="F17" s="232">
        <v>356376.08673482621</v>
      </c>
      <c r="G17" s="251">
        <v>356376.08673482621</v>
      </c>
      <c r="H17" s="256">
        <v>356376.08673482621</v>
      </c>
      <c r="I17" s="256">
        <v>414186.79093214311</v>
      </c>
      <c r="J17" s="256">
        <v>414186.79093214311</v>
      </c>
      <c r="K17" s="284">
        <v>414186.79093214311</v>
      </c>
      <c r="L17" s="296">
        <v>426405.28149865445</v>
      </c>
      <c r="M17" s="305">
        <v>426405.28149865445</v>
      </c>
      <c r="N17" s="312">
        <v>426405.28149865445</v>
      </c>
      <c r="O17" s="321">
        <v>426405.28149865445</v>
      </c>
      <c r="P17" s="328">
        <v>426311.16209959844</v>
      </c>
      <c r="Q17" s="342">
        <v>426311.16209959844</v>
      </c>
      <c r="R17" s="258">
        <f t="shared" si="0"/>
        <v>4869932.0831947215</v>
      </c>
    </row>
    <row r="18" spans="3:18" ht="13.5" thickTop="1" x14ac:dyDescent="0.2">
      <c r="C18" s="279">
        <v>15</v>
      </c>
      <c r="D18" s="288" t="s">
        <v>235</v>
      </c>
      <c r="E18" s="339" t="s">
        <v>71</v>
      </c>
      <c r="F18" s="231">
        <v>143228.49831086816</v>
      </c>
      <c r="G18" s="250">
        <v>143228.49831086816</v>
      </c>
      <c r="H18" s="255">
        <v>143228.49831086816</v>
      </c>
      <c r="I18" s="255">
        <v>143228.49831086816</v>
      </c>
      <c r="J18" s="255">
        <v>143228.49831086816</v>
      </c>
      <c r="K18" s="283">
        <v>143228.49831086816</v>
      </c>
      <c r="L18" s="295">
        <v>147514.03478183137</v>
      </c>
      <c r="M18" s="304">
        <v>147514.03478183137</v>
      </c>
      <c r="N18" s="311">
        <v>147514.03478183137</v>
      </c>
      <c r="O18" s="320">
        <v>147514.03478183137</v>
      </c>
      <c r="P18" s="327">
        <v>147503.57520304932</v>
      </c>
      <c r="Q18" s="340">
        <v>147503.57520304932</v>
      </c>
      <c r="R18" s="258">
        <f t="shared" si="0"/>
        <v>1744434.2793986327</v>
      </c>
    </row>
    <row r="19" spans="3:18" x14ac:dyDescent="0.2">
      <c r="C19" s="287">
        <v>11</v>
      </c>
      <c r="D19" s="315" t="s">
        <v>236</v>
      </c>
      <c r="E19" s="341" t="s">
        <v>72</v>
      </c>
      <c r="F19" s="232">
        <v>241719.38987015246</v>
      </c>
      <c r="G19" s="251">
        <v>241719.38987015246</v>
      </c>
      <c r="H19" s="256">
        <v>241719.38987015246</v>
      </c>
      <c r="I19" s="256">
        <v>241719.38987015246</v>
      </c>
      <c r="J19" s="256">
        <v>241719.38987015246</v>
      </c>
      <c r="K19" s="284">
        <v>241719.38987015246</v>
      </c>
      <c r="L19" s="296">
        <v>241719.38987015246</v>
      </c>
      <c r="M19" s="305">
        <v>241719.38987015246</v>
      </c>
      <c r="N19" s="312">
        <v>241719.38987015246</v>
      </c>
      <c r="O19" s="321">
        <v>241719.38987015246</v>
      </c>
      <c r="P19" s="328">
        <v>241719.38987015246</v>
      </c>
      <c r="Q19" s="342">
        <v>241719.38987015246</v>
      </c>
      <c r="R19" s="258">
        <f t="shared" si="0"/>
        <v>2900632.6784418286</v>
      </c>
    </row>
    <row r="20" spans="3:18" x14ac:dyDescent="0.2">
      <c r="C20" s="287">
        <v>12</v>
      </c>
      <c r="D20" s="315" t="s">
        <v>237</v>
      </c>
      <c r="E20" s="341" t="s">
        <v>73</v>
      </c>
      <c r="F20" s="232">
        <v>173891.59632201324</v>
      </c>
      <c r="G20" s="251">
        <v>173891.59632201324</v>
      </c>
      <c r="H20" s="256">
        <v>173891.59632201324</v>
      </c>
      <c r="I20" s="256">
        <v>173891.59632201324</v>
      </c>
      <c r="J20" s="256">
        <v>173891.59632201324</v>
      </c>
      <c r="K20" s="284">
        <v>173891.59632201324</v>
      </c>
      <c r="L20" s="296">
        <v>194421.23796308666</v>
      </c>
      <c r="M20" s="305">
        <v>194421.23796308666</v>
      </c>
      <c r="N20" s="312">
        <v>194421.23796308666</v>
      </c>
      <c r="O20" s="321">
        <v>194421.23796308666</v>
      </c>
      <c r="P20" s="328">
        <v>194377.26055952048</v>
      </c>
      <c r="Q20" s="342">
        <v>194377.26055952048</v>
      </c>
      <c r="R20" s="258">
        <f t="shared" si="0"/>
        <v>2209789.0509034675</v>
      </c>
    </row>
    <row r="21" spans="3:18" x14ac:dyDescent="0.2">
      <c r="C21" s="287">
        <v>13</v>
      </c>
      <c r="D21" s="315" t="s">
        <v>238</v>
      </c>
      <c r="E21" s="341" t="s">
        <v>74</v>
      </c>
      <c r="F21" s="232">
        <v>709853.3845789911</v>
      </c>
      <c r="G21" s="251">
        <v>709853.3845789911</v>
      </c>
      <c r="H21" s="256">
        <v>709853.3845789911</v>
      </c>
      <c r="I21" s="256">
        <v>709853.3845789911</v>
      </c>
      <c r="J21" s="256">
        <v>709853.3845789911</v>
      </c>
      <c r="K21" s="284">
        <v>709853.3845789911</v>
      </c>
      <c r="L21" s="296">
        <v>709853.3845789911</v>
      </c>
      <c r="M21" s="305">
        <v>709853.3845789911</v>
      </c>
      <c r="N21" s="312">
        <v>709853.3845789911</v>
      </c>
      <c r="O21" s="321">
        <v>709853.3845789911</v>
      </c>
      <c r="P21" s="328">
        <v>709853.3845789911</v>
      </c>
      <c r="Q21" s="342">
        <v>709853.3845789911</v>
      </c>
      <c r="R21" s="258">
        <f t="shared" si="0"/>
        <v>8518240.6149478909</v>
      </c>
    </row>
    <row r="22" spans="3:18" x14ac:dyDescent="0.2">
      <c r="C22" s="287">
        <v>14</v>
      </c>
      <c r="D22" s="315" t="s">
        <v>239</v>
      </c>
      <c r="E22" s="341" t="s">
        <v>75</v>
      </c>
      <c r="F22" s="232">
        <v>511469.03471406578</v>
      </c>
      <c r="G22" s="251">
        <v>511469.03471406578</v>
      </c>
      <c r="H22" s="256">
        <v>511469.03471406578</v>
      </c>
      <c r="I22" s="256">
        <v>511469.03471406578</v>
      </c>
      <c r="J22" s="256">
        <v>511469.03471406578</v>
      </c>
      <c r="K22" s="284">
        <v>511469.03471406578</v>
      </c>
      <c r="L22" s="296">
        <v>511469.03471406578</v>
      </c>
      <c r="M22" s="305">
        <v>511469.03471406578</v>
      </c>
      <c r="N22" s="312">
        <v>511469.03471406578</v>
      </c>
      <c r="O22" s="321">
        <v>511469.03471406578</v>
      </c>
      <c r="P22" s="328">
        <v>511469.03471406578</v>
      </c>
      <c r="Q22" s="342">
        <v>511469.03471406578</v>
      </c>
      <c r="R22" s="258">
        <f t="shared" si="0"/>
        <v>6137628.4165687887</v>
      </c>
    </row>
    <row r="23" spans="3:18" x14ac:dyDescent="0.2">
      <c r="C23" s="287">
        <v>16</v>
      </c>
      <c r="D23" s="315" t="s">
        <v>241</v>
      </c>
      <c r="E23" s="341" t="s">
        <v>77</v>
      </c>
      <c r="F23" s="232">
        <v>685389.58758655319</v>
      </c>
      <c r="G23" s="251">
        <v>685389.58758655319</v>
      </c>
      <c r="H23" s="256">
        <v>685389.58758655319</v>
      </c>
      <c r="I23" s="256">
        <v>685389.58758655319</v>
      </c>
      <c r="J23" s="256">
        <v>685389.58758655319</v>
      </c>
      <c r="K23" s="284">
        <v>685389.58758655319</v>
      </c>
      <c r="L23" s="296">
        <v>685389.58758655319</v>
      </c>
      <c r="M23" s="305">
        <v>685389.58758655319</v>
      </c>
      <c r="N23" s="312">
        <v>685389.58758655319</v>
      </c>
      <c r="O23" s="321">
        <v>685389.58758655319</v>
      </c>
      <c r="P23" s="328">
        <v>685389.58758655319</v>
      </c>
      <c r="Q23" s="342">
        <v>685389.58758655319</v>
      </c>
      <c r="R23" s="258">
        <f t="shared" si="0"/>
        <v>8224675.0510386368</v>
      </c>
    </row>
    <row r="24" spans="3:18" x14ac:dyDescent="0.2">
      <c r="C24" s="287">
        <v>18</v>
      </c>
      <c r="D24" s="315" t="s">
        <v>242</v>
      </c>
      <c r="E24" s="341" t="s">
        <v>78</v>
      </c>
      <c r="F24" s="232">
        <v>247851.5899539589</v>
      </c>
      <c r="G24" s="251">
        <v>247851.5899539589</v>
      </c>
      <c r="H24" s="256">
        <v>247851.5899539589</v>
      </c>
      <c r="I24" s="256">
        <v>247851.5899539589</v>
      </c>
      <c r="J24" s="256">
        <v>247851.5899539589</v>
      </c>
      <c r="K24" s="284">
        <v>247851.5899539589</v>
      </c>
      <c r="L24" s="296">
        <v>247851.5899539589</v>
      </c>
      <c r="M24" s="305">
        <v>247851.5899539589</v>
      </c>
      <c r="N24" s="312">
        <v>247851.5899539589</v>
      </c>
      <c r="O24" s="321">
        <v>247851.5899539589</v>
      </c>
      <c r="P24" s="328">
        <v>247851.5899539589</v>
      </c>
      <c r="Q24" s="342">
        <v>247851.5899539589</v>
      </c>
      <c r="R24" s="258">
        <f t="shared" si="0"/>
        <v>2974219.0794475074</v>
      </c>
    </row>
    <row r="25" spans="3:18" x14ac:dyDescent="0.2">
      <c r="C25" s="287">
        <v>20</v>
      </c>
      <c r="D25" s="315" t="s">
        <v>244</v>
      </c>
      <c r="E25" s="341" t="s">
        <v>80</v>
      </c>
      <c r="F25" s="232">
        <v>325772.88571670314</v>
      </c>
      <c r="G25" s="251">
        <v>325772.88571670314</v>
      </c>
      <c r="H25" s="256">
        <v>325772.88571670314</v>
      </c>
      <c r="I25" s="256">
        <v>311065.28686219174</v>
      </c>
      <c r="J25" s="256">
        <v>311065.28686219174</v>
      </c>
      <c r="K25" s="284">
        <v>311065.28686219174</v>
      </c>
      <c r="L25" s="296">
        <v>387286.07587804442</v>
      </c>
      <c r="M25" s="305">
        <v>387286.07587804442</v>
      </c>
      <c r="N25" s="312">
        <v>387286.07587804442</v>
      </c>
      <c r="O25" s="321">
        <v>387286.07587804442</v>
      </c>
      <c r="P25" s="328">
        <v>387371.27174277807</v>
      </c>
      <c r="Q25" s="342">
        <v>387371.27174277807</v>
      </c>
      <c r="R25" s="258">
        <f t="shared" si="0"/>
        <v>4234401.3647344187</v>
      </c>
    </row>
    <row r="26" spans="3:18" x14ac:dyDescent="0.2">
      <c r="C26" s="287">
        <v>23</v>
      </c>
      <c r="D26" s="315" t="s">
        <v>245</v>
      </c>
      <c r="E26" s="341" t="s">
        <v>81</v>
      </c>
      <c r="F26" s="232">
        <v>307760.28072766343</v>
      </c>
      <c r="G26" s="251">
        <v>307760.28072766343</v>
      </c>
      <c r="H26" s="256">
        <v>307760.28072766343</v>
      </c>
      <c r="I26" s="256">
        <v>307760.28072766343</v>
      </c>
      <c r="J26" s="256">
        <v>307760.28072766343</v>
      </c>
      <c r="K26" s="284">
        <v>307760.28072766343</v>
      </c>
      <c r="L26" s="296">
        <v>307760.28072766343</v>
      </c>
      <c r="M26" s="305">
        <v>307760.28072766343</v>
      </c>
      <c r="N26" s="312">
        <v>307760.28072766343</v>
      </c>
      <c r="O26" s="321">
        <v>307760.28072766343</v>
      </c>
      <c r="P26" s="328">
        <v>307760.28072766343</v>
      </c>
      <c r="Q26" s="342">
        <v>307760.28072766343</v>
      </c>
      <c r="R26" s="258">
        <f t="shared" si="0"/>
        <v>3693123.3687319621</v>
      </c>
    </row>
    <row r="27" spans="3:18" x14ac:dyDescent="0.2">
      <c r="C27" s="287">
        <v>21</v>
      </c>
      <c r="D27" s="315" t="s">
        <v>246</v>
      </c>
      <c r="E27" s="341" t="s">
        <v>82</v>
      </c>
      <c r="F27" s="232">
        <v>463594.35692536685</v>
      </c>
      <c r="G27" s="251">
        <v>463594.35692536685</v>
      </c>
      <c r="H27" s="256">
        <v>463594.35692536685</v>
      </c>
      <c r="I27" s="256">
        <v>463594.35692536685</v>
      </c>
      <c r="J27" s="256">
        <v>463594.35692536685</v>
      </c>
      <c r="K27" s="284">
        <v>463594.35692536685</v>
      </c>
      <c r="L27" s="296">
        <v>463594.35692536685</v>
      </c>
      <c r="M27" s="305">
        <v>463594.35692536685</v>
      </c>
      <c r="N27" s="312">
        <v>463594.35692536685</v>
      </c>
      <c r="O27" s="321">
        <v>463594.35692536685</v>
      </c>
      <c r="P27" s="328">
        <v>463594.35692536685</v>
      </c>
      <c r="Q27" s="342">
        <v>463594.35692536685</v>
      </c>
      <c r="R27" s="258">
        <f t="shared" si="0"/>
        <v>5563132.2831044011</v>
      </c>
    </row>
    <row r="28" spans="3:18" x14ac:dyDescent="0.2">
      <c r="C28" s="287">
        <v>22</v>
      </c>
      <c r="D28" s="315" t="s">
        <v>247</v>
      </c>
      <c r="E28" s="341" t="s">
        <v>83</v>
      </c>
      <c r="F28" s="232">
        <v>287237.58382976271</v>
      </c>
      <c r="G28" s="251">
        <v>287237.58382976271</v>
      </c>
      <c r="H28" s="256">
        <v>287237.58382976271</v>
      </c>
      <c r="I28" s="256">
        <v>271782.81640051084</v>
      </c>
      <c r="J28" s="256">
        <v>271782.81640051084</v>
      </c>
      <c r="K28" s="284">
        <v>271782.81640051084</v>
      </c>
      <c r="L28" s="296">
        <v>306389.13524012291</v>
      </c>
      <c r="M28" s="305">
        <v>306389.13524012291</v>
      </c>
      <c r="N28" s="312">
        <v>306389.13524012291</v>
      </c>
      <c r="O28" s="321">
        <v>306389.13524012291</v>
      </c>
      <c r="P28" s="328">
        <v>306142.56601304928</v>
      </c>
      <c r="Q28" s="342">
        <v>306142.56601304928</v>
      </c>
      <c r="R28" s="258">
        <f t="shared" si="0"/>
        <v>3514902.8736774102</v>
      </c>
    </row>
    <row r="29" spans="3:18" x14ac:dyDescent="0.2">
      <c r="C29" s="287">
        <v>25</v>
      </c>
      <c r="D29" s="315" t="s">
        <v>248</v>
      </c>
      <c r="E29" s="341" t="s">
        <v>84</v>
      </c>
      <c r="F29" s="232">
        <v>1542631.5958580282</v>
      </c>
      <c r="G29" s="251">
        <v>1542631.5958580282</v>
      </c>
      <c r="H29" s="256">
        <v>1542631.5958580282</v>
      </c>
      <c r="I29" s="256">
        <v>1542631.5958580282</v>
      </c>
      <c r="J29" s="256">
        <v>1542631.5958580282</v>
      </c>
      <c r="K29" s="284">
        <v>1542631.5958580282</v>
      </c>
      <c r="L29" s="296">
        <v>1629648.2645851886</v>
      </c>
      <c r="M29" s="305">
        <v>1629648.2645851886</v>
      </c>
      <c r="N29" s="312">
        <v>1629648.2645851886</v>
      </c>
      <c r="O29" s="321">
        <v>1629648.2645851886</v>
      </c>
      <c r="P29" s="328">
        <v>1628626.8929398805</v>
      </c>
      <c r="Q29" s="342">
        <v>1628626.8929398805</v>
      </c>
      <c r="R29" s="258">
        <f t="shared" si="0"/>
        <v>19031636.419368688</v>
      </c>
    </row>
    <row r="30" spans="3:18" x14ac:dyDescent="0.2">
      <c r="C30" s="287">
        <v>27</v>
      </c>
      <c r="D30" s="315" t="s">
        <v>249</v>
      </c>
      <c r="E30" s="341" t="s">
        <v>85</v>
      </c>
      <c r="F30" s="232">
        <v>218983.81613545283</v>
      </c>
      <c r="G30" s="251">
        <v>218983.81613545283</v>
      </c>
      <c r="H30" s="256">
        <v>218983.81613545283</v>
      </c>
      <c r="I30" s="256">
        <v>218983.81613545283</v>
      </c>
      <c r="J30" s="256">
        <v>218983.81613545283</v>
      </c>
      <c r="K30" s="284">
        <v>218983.81613545283</v>
      </c>
      <c r="L30" s="296">
        <v>218983.81613545283</v>
      </c>
      <c r="M30" s="305">
        <v>218983.81613545283</v>
      </c>
      <c r="N30" s="312">
        <v>218983.81613545283</v>
      </c>
      <c r="O30" s="321">
        <v>218983.81613545283</v>
      </c>
      <c r="P30" s="328">
        <v>218983.81613545283</v>
      </c>
      <c r="Q30" s="342">
        <v>218983.81613545283</v>
      </c>
      <c r="R30" s="258">
        <f t="shared" si="0"/>
        <v>2627805.7936254339</v>
      </c>
    </row>
    <row r="31" spans="3:18" x14ac:dyDescent="0.2">
      <c r="C31" s="287">
        <v>26</v>
      </c>
      <c r="D31" s="315" t="s">
        <v>250</v>
      </c>
      <c r="E31" s="341" t="s">
        <v>86</v>
      </c>
      <c r="F31" s="232">
        <v>74715.812187608593</v>
      </c>
      <c r="G31" s="251">
        <v>74715.812187608593</v>
      </c>
      <c r="H31" s="256">
        <v>74715.812187608593</v>
      </c>
      <c r="I31" s="256">
        <v>74715.812187608593</v>
      </c>
      <c r="J31" s="256">
        <v>74715.812187608593</v>
      </c>
      <c r="K31" s="284">
        <v>74715.812187608593</v>
      </c>
      <c r="L31" s="296">
        <v>145008.25341137024</v>
      </c>
      <c r="M31" s="305">
        <v>145008.25341137024</v>
      </c>
      <c r="N31" s="312">
        <v>145008.25341137024</v>
      </c>
      <c r="O31" s="321">
        <v>145008.25341137024</v>
      </c>
      <c r="P31" s="328">
        <v>144998.8323951909</v>
      </c>
      <c r="Q31" s="342">
        <v>144998.8323951909</v>
      </c>
      <c r="R31" s="258">
        <f t="shared" si="0"/>
        <v>1318325.5515615141</v>
      </c>
    </row>
    <row r="32" spans="3:18" x14ac:dyDescent="0.2">
      <c r="C32" s="287">
        <v>29</v>
      </c>
      <c r="D32" s="315" t="s">
        <v>251</v>
      </c>
      <c r="E32" s="341" t="s">
        <v>87</v>
      </c>
      <c r="F32" s="232">
        <v>1147558.9656069223</v>
      </c>
      <c r="G32" s="251">
        <v>1147558.9656069223</v>
      </c>
      <c r="H32" s="256">
        <v>1147558.9656069223</v>
      </c>
      <c r="I32" s="256">
        <v>1147558.9656069223</v>
      </c>
      <c r="J32" s="256">
        <v>1147558.9656069223</v>
      </c>
      <c r="K32" s="284">
        <v>1147558.9656069223</v>
      </c>
      <c r="L32" s="296">
        <v>1147558.9656069223</v>
      </c>
      <c r="M32" s="305">
        <v>1147558.9656069223</v>
      </c>
      <c r="N32" s="312">
        <v>1147558.9656069223</v>
      </c>
      <c r="O32" s="321">
        <v>1147558.9656069223</v>
      </c>
      <c r="P32" s="328">
        <v>1147558.9656069223</v>
      </c>
      <c r="Q32" s="342">
        <v>1147558.9656069223</v>
      </c>
      <c r="R32" s="258">
        <f t="shared" si="0"/>
        <v>13770707.587283067</v>
      </c>
    </row>
    <row r="33" spans="3:18" x14ac:dyDescent="0.2">
      <c r="C33" s="287">
        <v>32</v>
      </c>
      <c r="D33" s="315" t="s">
        <v>253</v>
      </c>
      <c r="E33" s="341" t="s">
        <v>89</v>
      </c>
      <c r="F33" s="232">
        <v>192846.38872256665</v>
      </c>
      <c r="G33" s="251">
        <v>192846.38872256665</v>
      </c>
      <c r="H33" s="256">
        <v>192846.38872256665</v>
      </c>
      <c r="I33" s="256">
        <v>192846.38872256665</v>
      </c>
      <c r="J33" s="256">
        <v>192846.38872256665</v>
      </c>
      <c r="K33" s="284">
        <v>192846.38872256665</v>
      </c>
      <c r="L33" s="296">
        <v>193846.91393252011</v>
      </c>
      <c r="M33" s="305">
        <v>193846.91393252011</v>
      </c>
      <c r="N33" s="312">
        <v>193846.91393252011</v>
      </c>
      <c r="O33" s="321">
        <v>193846.91393252011</v>
      </c>
      <c r="P33" s="328">
        <v>193709.84147911237</v>
      </c>
      <c r="Q33" s="342">
        <v>193709.84147911237</v>
      </c>
      <c r="R33" s="258">
        <f t="shared" si="0"/>
        <v>2319885.6710237055</v>
      </c>
    </row>
    <row r="34" spans="3:18" x14ac:dyDescent="0.2">
      <c r="C34" s="287">
        <v>34</v>
      </c>
      <c r="D34" s="315" t="s">
        <v>255</v>
      </c>
      <c r="E34" s="341" t="s">
        <v>91</v>
      </c>
      <c r="F34" s="232">
        <v>419650.41355675855</v>
      </c>
      <c r="G34" s="251">
        <v>419650.41355675855</v>
      </c>
      <c r="H34" s="256">
        <v>419650.41355675855</v>
      </c>
      <c r="I34" s="256">
        <v>419650.41355675855</v>
      </c>
      <c r="J34" s="256">
        <v>419650.41355675855</v>
      </c>
      <c r="K34" s="284">
        <v>419650.41355675855</v>
      </c>
      <c r="L34" s="296">
        <v>419650.41355675855</v>
      </c>
      <c r="M34" s="305">
        <v>419650.41355675855</v>
      </c>
      <c r="N34" s="312">
        <v>419650.41355675855</v>
      </c>
      <c r="O34" s="321">
        <v>419650.41355675855</v>
      </c>
      <c r="P34" s="328">
        <v>419650.41355675855</v>
      </c>
      <c r="Q34" s="342">
        <v>419650.41355675855</v>
      </c>
      <c r="R34" s="258">
        <f t="shared" si="0"/>
        <v>5035804.9626811007</v>
      </c>
    </row>
    <row r="35" spans="3:18" x14ac:dyDescent="0.2">
      <c r="C35" s="287">
        <v>35</v>
      </c>
      <c r="D35" s="315" t="s">
        <v>256</v>
      </c>
      <c r="E35" s="341" t="s">
        <v>92</v>
      </c>
      <c r="F35" s="232">
        <v>214938.94039757829</v>
      </c>
      <c r="G35" s="251">
        <v>214938.94039757829</v>
      </c>
      <c r="H35" s="256">
        <v>214938.94039757829</v>
      </c>
      <c r="I35" s="256">
        <v>214938.94039757829</v>
      </c>
      <c r="J35" s="256">
        <v>214938.94039757829</v>
      </c>
      <c r="K35" s="284">
        <v>214938.94039757829</v>
      </c>
      <c r="L35" s="296">
        <v>214938.94039757829</v>
      </c>
      <c r="M35" s="305">
        <v>214938.94039757829</v>
      </c>
      <c r="N35" s="312">
        <v>214938.94039757829</v>
      </c>
      <c r="O35" s="321">
        <v>214938.94039757829</v>
      </c>
      <c r="P35" s="328">
        <v>214938.94039757829</v>
      </c>
      <c r="Q35" s="342">
        <v>214938.94039757829</v>
      </c>
      <c r="R35" s="258">
        <f t="shared" si="0"/>
        <v>2579267.2847709395</v>
      </c>
    </row>
    <row r="36" spans="3:18" x14ac:dyDescent="0.2">
      <c r="C36" s="287">
        <v>61</v>
      </c>
      <c r="D36" s="315" t="s">
        <v>257</v>
      </c>
      <c r="E36" s="341" t="s">
        <v>93</v>
      </c>
      <c r="F36" s="232">
        <v>340332.44906135736</v>
      </c>
      <c r="G36" s="251">
        <v>340332.44906135736</v>
      </c>
      <c r="H36" s="256">
        <v>340332.44906135736</v>
      </c>
      <c r="I36" s="256">
        <v>340332.44906135736</v>
      </c>
      <c r="J36" s="256">
        <v>340332.44906135736</v>
      </c>
      <c r="K36" s="284">
        <v>340332.44906135736</v>
      </c>
      <c r="L36" s="296">
        <v>340332.44906135736</v>
      </c>
      <c r="M36" s="305">
        <v>340332.44906135736</v>
      </c>
      <c r="N36" s="312">
        <v>340332.44906135736</v>
      </c>
      <c r="O36" s="321">
        <v>340332.44906135736</v>
      </c>
      <c r="P36" s="328">
        <v>340332.44906135736</v>
      </c>
      <c r="Q36" s="342">
        <v>340332.44906135736</v>
      </c>
      <c r="R36" s="258">
        <f t="shared" si="0"/>
        <v>4083989.3887362885</v>
      </c>
    </row>
    <row r="37" spans="3:18" x14ac:dyDescent="0.2">
      <c r="C37" s="287">
        <v>36</v>
      </c>
      <c r="D37" s="315" t="s">
        <v>258</v>
      </c>
      <c r="E37" s="341" t="s">
        <v>94</v>
      </c>
      <c r="F37" s="232">
        <v>356899.62989141949</v>
      </c>
      <c r="G37" s="251">
        <v>356899.62989141949</v>
      </c>
      <c r="H37" s="256">
        <v>356899.62989141949</v>
      </c>
      <c r="I37" s="256">
        <v>356899.62989141949</v>
      </c>
      <c r="J37" s="256">
        <v>356899.62989141949</v>
      </c>
      <c r="K37" s="284">
        <v>356899.62989141949</v>
      </c>
      <c r="L37" s="296">
        <v>516401.12674973585</v>
      </c>
      <c r="M37" s="305">
        <v>516401.12674973585</v>
      </c>
      <c r="N37" s="312">
        <v>516401.12674973585</v>
      </c>
      <c r="O37" s="321">
        <v>516401.12674973585</v>
      </c>
      <c r="P37" s="328">
        <v>516417.57037175464</v>
      </c>
      <c r="Q37" s="342">
        <v>516417.57037175464</v>
      </c>
      <c r="R37" s="258">
        <f t="shared" si="0"/>
        <v>5239837.4270909689</v>
      </c>
    </row>
    <row r="38" spans="3:18" x14ac:dyDescent="0.2">
      <c r="C38" s="287">
        <v>37</v>
      </c>
      <c r="D38" s="315" t="s">
        <v>260</v>
      </c>
      <c r="E38" s="341" t="s">
        <v>96</v>
      </c>
      <c r="F38" s="232">
        <v>201348.3810511418</v>
      </c>
      <c r="G38" s="251">
        <v>201348.3810511418</v>
      </c>
      <c r="H38" s="256">
        <v>201348.3810511418</v>
      </c>
      <c r="I38" s="256">
        <v>201348.3810511418</v>
      </c>
      <c r="J38" s="256">
        <v>201348.3810511418</v>
      </c>
      <c r="K38" s="284">
        <v>201348.3810511418</v>
      </c>
      <c r="L38" s="296">
        <v>201348.3810511418</v>
      </c>
      <c r="M38" s="305">
        <v>201348.3810511418</v>
      </c>
      <c r="N38" s="312">
        <v>201348.3810511418</v>
      </c>
      <c r="O38" s="321">
        <v>201348.3810511418</v>
      </c>
      <c r="P38" s="328">
        <v>201348.3810511418</v>
      </c>
      <c r="Q38" s="342">
        <v>201348.3810511418</v>
      </c>
      <c r="R38" s="258">
        <f t="shared" si="0"/>
        <v>2416180.5726137017</v>
      </c>
    </row>
    <row r="39" spans="3:18" x14ac:dyDescent="0.2">
      <c r="C39" s="287">
        <v>39</v>
      </c>
      <c r="D39" s="315" t="s">
        <v>261</v>
      </c>
      <c r="E39" s="341" t="s">
        <v>97</v>
      </c>
      <c r="F39" s="232">
        <v>210306.25408826128</v>
      </c>
      <c r="G39" s="251">
        <v>210306.25408826128</v>
      </c>
      <c r="H39" s="256">
        <v>210306.25408826128</v>
      </c>
      <c r="I39" s="256">
        <v>210306.25408826128</v>
      </c>
      <c r="J39" s="256">
        <v>210306.25408826128</v>
      </c>
      <c r="K39" s="284">
        <v>210306.25408826128</v>
      </c>
      <c r="L39" s="296">
        <v>210306.25408826128</v>
      </c>
      <c r="M39" s="305">
        <v>210306.25408826128</v>
      </c>
      <c r="N39" s="312">
        <v>210306.25408826128</v>
      </c>
      <c r="O39" s="321">
        <v>210306.25408826128</v>
      </c>
      <c r="P39" s="328">
        <v>210306.25408826128</v>
      </c>
      <c r="Q39" s="342">
        <v>210306.25408826128</v>
      </c>
      <c r="R39" s="258">
        <f t="shared" si="0"/>
        <v>2523675.0490591344</v>
      </c>
    </row>
    <row r="40" spans="3:18" x14ac:dyDescent="0.2">
      <c r="C40" s="287">
        <v>38</v>
      </c>
      <c r="D40" s="315" t="s">
        <v>262</v>
      </c>
      <c r="E40" s="341" t="s">
        <v>98</v>
      </c>
      <c r="F40" s="232">
        <v>184361.89572382599</v>
      </c>
      <c r="G40" s="251">
        <v>184361.89572382599</v>
      </c>
      <c r="H40" s="256">
        <v>184361.89572382599</v>
      </c>
      <c r="I40" s="256">
        <v>184361.89572382599</v>
      </c>
      <c r="J40" s="256">
        <v>184361.89572382599</v>
      </c>
      <c r="K40" s="284">
        <v>184361.89572382599</v>
      </c>
      <c r="L40" s="296">
        <v>184361.89572382599</v>
      </c>
      <c r="M40" s="305">
        <v>184361.89572382599</v>
      </c>
      <c r="N40" s="312">
        <v>184361.89572382599</v>
      </c>
      <c r="O40" s="321">
        <v>184361.89572382599</v>
      </c>
      <c r="P40" s="328">
        <v>184361.89572382599</v>
      </c>
      <c r="Q40" s="342">
        <v>184361.89572382599</v>
      </c>
      <c r="R40" s="258">
        <f t="shared" si="0"/>
        <v>2212342.7486859118</v>
      </c>
    </row>
    <row r="41" spans="3:18" x14ac:dyDescent="0.2">
      <c r="C41" s="287">
        <v>40</v>
      </c>
      <c r="D41" s="315" t="s">
        <v>263</v>
      </c>
      <c r="E41" s="341" t="s">
        <v>99</v>
      </c>
      <c r="F41" s="232">
        <v>153121.62536639257</v>
      </c>
      <c r="G41" s="251">
        <v>153121.62536639257</v>
      </c>
      <c r="H41" s="256">
        <v>153121.62536639257</v>
      </c>
      <c r="I41" s="256">
        <v>153121.62536639257</v>
      </c>
      <c r="J41" s="256">
        <v>153121.62536639257</v>
      </c>
      <c r="K41" s="284">
        <v>153121.62536639257</v>
      </c>
      <c r="L41" s="296">
        <v>153121.62536639257</v>
      </c>
      <c r="M41" s="305">
        <v>153121.62536639257</v>
      </c>
      <c r="N41" s="312">
        <v>153121.62536639257</v>
      </c>
      <c r="O41" s="321">
        <v>153121.62536639257</v>
      </c>
      <c r="P41" s="328">
        <v>153121.62536639257</v>
      </c>
      <c r="Q41" s="342">
        <v>153121.62536639257</v>
      </c>
      <c r="R41" s="258">
        <f t="shared" si="0"/>
        <v>1837459.5043967108</v>
      </c>
    </row>
    <row r="42" spans="3:18" x14ac:dyDescent="0.2">
      <c r="C42" s="287">
        <v>41</v>
      </c>
      <c r="D42" s="315" t="s">
        <v>264</v>
      </c>
      <c r="E42" s="341" t="s">
        <v>100</v>
      </c>
      <c r="F42" s="232">
        <v>178350.28231501047</v>
      </c>
      <c r="G42" s="251">
        <v>178350.28231501047</v>
      </c>
      <c r="H42" s="256">
        <v>178350.28231501047</v>
      </c>
      <c r="I42" s="256">
        <v>178350.28231501047</v>
      </c>
      <c r="J42" s="256">
        <v>178350.28231501047</v>
      </c>
      <c r="K42" s="284">
        <v>178350.28231501047</v>
      </c>
      <c r="L42" s="296">
        <v>223644.46163584627</v>
      </c>
      <c r="M42" s="305">
        <v>223644.46163584627</v>
      </c>
      <c r="N42" s="312">
        <v>223644.46163584627</v>
      </c>
      <c r="O42" s="321">
        <v>223644.46163584627</v>
      </c>
      <c r="P42" s="328">
        <v>223626.58569270707</v>
      </c>
      <c r="Q42" s="342">
        <v>223626.58569270707</v>
      </c>
      <c r="R42" s="258">
        <f t="shared" si="0"/>
        <v>2411932.7118188618</v>
      </c>
    </row>
    <row r="43" spans="3:18" x14ac:dyDescent="0.2">
      <c r="C43" s="287">
        <v>43</v>
      </c>
      <c r="D43" s="315" t="s">
        <v>266</v>
      </c>
      <c r="E43" s="341" t="s">
        <v>102</v>
      </c>
      <c r="F43" s="232">
        <v>406614.37463392038</v>
      </c>
      <c r="G43" s="251">
        <v>406614.37463392038</v>
      </c>
      <c r="H43" s="256">
        <v>406614.37463392038</v>
      </c>
      <c r="I43" s="256">
        <v>406614.37463392038</v>
      </c>
      <c r="J43" s="256">
        <v>406614.37463392038</v>
      </c>
      <c r="K43" s="284">
        <v>406614.37463392038</v>
      </c>
      <c r="L43" s="296">
        <v>406614.37463392038</v>
      </c>
      <c r="M43" s="305">
        <v>406614.37463392038</v>
      </c>
      <c r="N43" s="312">
        <v>406614.37463392038</v>
      </c>
      <c r="O43" s="321">
        <v>406614.37463392038</v>
      </c>
      <c r="P43" s="328">
        <v>406614.37463392038</v>
      </c>
      <c r="Q43" s="342">
        <v>406614.37463392038</v>
      </c>
      <c r="R43" s="258">
        <f t="shared" si="0"/>
        <v>4879372.4956070445</v>
      </c>
    </row>
    <row r="44" spans="3:18" x14ac:dyDescent="0.2">
      <c r="C44" s="287">
        <v>44</v>
      </c>
      <c r="D44" s="315" t="s">
        <v>267</v>
      </c>
      <c r="E44" s="341" t="s">
        <v>103</v>
      </c>
      <c r="F44" s="232">
        <v>1180575.9285173938</v>
      </c>
      <c r="G44" s="251">
        <v>1180575.9285173938</v>
      </c>
      <c r="H44" s="256">
        <v>1180575.9285173938</v>
      </c>
      <c r="I44" s="256">
        <v>1180575.9285173938</v>
      </c>
      <c r="J44" s="256">
        <v>1180575.9285173938</v>
      </c>
      <c r="K44" s="284">
        <v>1180575.9285173938</v>
      </c>
      <c r="L44" s="296">
        <v>1180575.9285173938</v>
      </c>
      <c r="M44" s="305">
        <v>1180575.9285173938</v>
      </c>
      <c r="N44" s="312">
        <v>1180575.9285173938</v>
      </c>
      <c r="O44" s="321">
        <v>1180575.9285173938</v>
      </c>
      <c r="P44" s="328">
        <v>1180575.9285173938</v>
      </c>
      <c r="Q44" s="342">
        <v>1180575.9285173938</v>
      </c>
      <c r="R44" s="258">
        <f t="shared" si="0"/>
        <v>14166911.142208725</v>
      </c>
    </row>
    <row r="45" spans="3:18" x14ac:dyDescent="0.2">
      <c r="C45" s="287">
        <v>46</v>
      </c>
      <c r="D45" s="315" t="s">
        <v>268</v>
      </c>
      <c r="E45" s="341" t="s">
        <v>104</v>
      </c>
      <c r="F45" s="232">
        <v>264613.65286952077</v>
      </c>
      <c r="G45" s="251">
        <v>264613.65286952077</v>
      </c>
      <c r="H45" s="256">
        <v>264613.65286952077</v>
      </c>
      <c r="I45" s="256">
        <v>264613.65286952077</v>
      </c>
      <c r="J45" s="256">
        <v>264613.65286952077</v>
      </c>
      <c r="K45" s="284">
        <v>264613.65286952077</v>
      </c>
      <c r="L45" s="296">
        <v>264613.65286952077</v>
      </c>
      <c r="M45" s="305">
        <v>264613.65286952077</v>
      </c>
      <c r="N45" s="312">
        <v>264613.65286952077</v>
      </c>
      <c r="O45" s="321">
        <v>264613.65286952077</v>
      </c>
      <c r="P45" s="328">
        <v>264613.65286952077</v>
      </c>
      <c r="Q45" s="342">
        <v>264613.65286952077</v>
      </c>
      <c r="R45" s="258">
        <f t="shared" si="0"/>
        <v>3175363.834434249</v>
      </c>
    </row>
    <row r="46" spans="3:18" x14ac:dyDescent="0.2">
      <c r="C46" s="287">
        <v>49</v>
      </c>
      <c r="D46" s="315" t="s">
        <v>269</v>
      </c>
      <c r="E46" s="341" t="s">
        <v>105</v>
      </c>
      <c r="F46" s="232">
        <v>258289.40990908685</v>
      </c>
      <c r="G46" s="251">
        <v>258289.40990908685</v>
      </c>
      <c r="H46" s="256">
        <v>258289.40990908685</v>
      </c>
      <c r="I46" s="256">
        <v>258289.40990908685</v>
      </c>
      <c r="J46" s="256">
        <v>258289.40990908685</v>
      </c>
      <c r="K46" s="284">
        <v>258289.40990908685</v>
      </c>
      <c r="L46" s="296">
        <v>258289.40990908685</v>
      </c>
      <c r="M46" s="305">
        <v>258289.40990908685</v>
      </c>
      <c r="N46" s="312">
        <v>258289.40990908685</v>
      </c>
      <c r="O46" s="321">
        <v>258289.40990908685</v>
      </c>
      <c r="P46" s="328">
        <v>258289.40990908685</v>
      </c>
      <c r="Q46" s="342">
        <v>258289.40990908685</v>
      </c>
      <c r="R46" s="258">
        <f t="shared" si="0"/>
        <v>3099472.9189090417</v>
      </c>
    </row>
    <row r="47" spans="3:18" x14ac:dyDescent="0.2">
      <c r="C47" s="287">
        <v>48</v>
      </c>
      <c r="D47" s="315" t="s">
        <v>270</v>
      </c>
      <c r="E47" s="341" t="s">
        <v>106</v>
      </c>
      <c r="F47" s="232">
        <v>251399.98209124338</v>
      </c>
      <c r="G47" s="251">
        <v>251399.98209124338</v>
      </c>
      <c r="H47" s="256">
        <v>251399.98209124338</v>
      </c>
      <c r="I47" s="256">
        <v>251399.98209124338</v>
      </c>
      <c r="J47" s="256">
        <v>251399.98209124338</v>
      </c>
      <c r="K47" s="284">
        <v>251399.98209124338</v>
      </c>
      <c r="L47" s="296">
        <v>416923.74548433116</v>
      </c>
      <c r="M47" s="305">
        <v>416923.74548433116</v>
      </c>
      <c r="N47" s="312">
        <v>416923.74548433116</v>
      </c>
      <c r="O47" s="321">
        <v>416923.74548433116</v>
      </c>
      <c r="P47" s="328">
        <v>416676.43880252057</v>
      </c>
      <c r="Q47" s="342">
        <v>416676.43880252057</v>
      </c>
      <c r="R47" s="258">
        <f t="shared" si="0"/>
        <v>4009447.7520898264</v>
      </c>
    </row>
    <row r="48" spans="3:18" x14ac:dyDescent="0.2">
      <c r="C48" s="287">
        <v>47</v>
      </c>
      <c r="D48" s="315" t="s">
        <v>271</v>
      </c>
      <c r="E48" s="341" t="s">
        <v>107</v>
      </c>
      <c r="F48" s="232">
        <v>318581.70930168749</v>
      </c>
      <c r="G48" s="251">
        <v>318581.70930168749</v>
      </c>
      <c r="H48" s="256">
        <v>318581.70930168749</v>
      </c>
      <c r="I48" s="256">
        <v>318581.70930168749</v>
      </c>
      <c r="J48" s="256">
        <v>318581.70930168749</v>
      </c>
      <c r="K48" s="284">
        <v>318581.70930168749</v>
      </c>
      <c r="L48" s="296">
        <v>318581.70930168749</v>
      </c>
      <c r="M48" s="305">
        <v>318581.70930168749</v>
      </c>
      <c r="N48" s="312">
        <v>318581.70930168749</v>
      </c>
      <c r="O48" s="321">
        <v>318581.70930168749</v>
      </c>
      <c r="P48" s="328">
        <v>318581.70930168749</v>
      </c>
      <c r="Q48" s="342">
        <v>318581.70930168749</v>
      </c>
      <c r="R48" s="258">
        <f t="shared" si="0"/>
        <v>3822980.5116202491</v>
      </c>
    </row>
    <row r="49" spans="3:18" x14ac:dyDescent="0.2">
      <c r="C49" s="287">
        <v>45</v>
      </c>
      <c r="D49" s="315" t="s">
        <v>272</v>
      </c>
      <c r="E49" s="341" t="s">
        <v>108</v>
      </c>
      <c r="F49" s="232">
        <v>1492133.0810259515</v>
      </c>
      <c r="G49" s="251">
        <v>1492133.0810259515</v>
      </c>
      <c r="H49" s="256">
        <v>1492133.0810259515</v>
      </c>
      <c r="I49" s="256">
        <v>1492133.0810259515</v>
      </c>
      <c r="J49" s="256">
        <v>1492133.0810259515</v>
      </c>
      <c r="K49" s="284">
        <v>1492133.0810259515</v>
      </c>
      <c r="L49" s="296">
        <v>1492133.0810259515</v>
      </c>
      <c r="M49" s="305">
        <v>1492133.0810259515</v>
      </c>
      <c r="N49" s="312">
        <v>1492133.0810259515</v>
      </c>
      <c r="O49" s="321">
        <v>1492133.0810259515</v>
      </c>
      <c r="P49" s="328">
        <v>1492133.0810259515</v>
      </c>
      <c r="Q49" s="342">
        <v>1492133.0810259515</v>
      </c>
      <c r="R49" s="258">
        <f t="shared" si="0"/>
        <v>17905596.972311415</v>
      </c>
    </row>
    <row r="50" spans="3:18" x14ac:dyDescent="0.2">
      <c r="C50" s="287">
        <v>50</v>
      </c>
      <c r="D50" s="315" t="s">
        <v>274</v>
      </c>
      <c r="E50" s="341" t="s">
        <v>110</v>
      </c>
      <c r="F50" s="232">
        <v>296299.24724508153</v>
      </c>
      <c r="G50" s="251">
        <v>296299.24724508153</v>
      </c>
      <c r="H50" s="256">
        <v>296299.24724508153</v>
      </c>
      <c r="I50" s="256">
        <v>296299.24724508153</v>
      </c>
      <c r="J50" s="256">
        <v>296299.24724508153</v>
      </c>
      <c r="K50" s="284">
        <v>296299.24724508153</v>
      </c>
      <c r="L50" s="296">
        <v>296299.24724508153</v>
      </c>
      <c r="M50" s="305">
        <v>296299.24724508153</v>
      </c>
      <c r="N50" s="312">
        <v>296299.24724508153</v>
      </c>
      <c r="O50" s="321">
        <v>296299.24724508153</v>
      </c>
      <c r="P50" s="328">
        <v>296299.24724508153</v>
      </c>
      <c r="Q50" s="342">
        <v>296299.24724508153</v>
      </c>
      <c r="R50" s="258">
        <f t="shared" si="0"/>
        <v>3555590.966940979</v>
      </c>
    </row>
    <row r="51" spans="3:18" x14ac:dyDescent="0.2">
      <c r="C51" s="287">
        <v>51</v>
      </c>
      <c r="D51" s="315" t="s">
        <v>275</v>
      </c>
      <c r="E51" s="341" t="s">
        <v>111</v>
      </c>
      <c r="F51" s="232">
        <v>506080.04518239549</v>
      </c>
      <c r="G51" s="251">
        <v>506080.04518239549</v>
      </c>
      <c r="H51" s="256">
        <v>506080.04518239549</v>
      </c>
      <c r="I51" s="256">
        <v>511915.36051131197</v>
      </c>
      <c r="J51" s="256">
        <v>511915.36051131197</v>
      </c>
      <c r="K51" s="284">
        <v>511915.36051131197</v>
      </c>
      <c r="L51" s="296">
        <v>554012.61316198355</v>
      </c>
      <c r="M51" s="305">
        <v>554012.61316198355</v>
      </c>
      <c r="N51" s="312">
        <v>554012.61316198355</v>
      </c>
      <c r="O51" s="321">
        <v>554012.61316198355</v>
      </c>
      <c r="P51" s="328">
        <v>554516.23847268068</v>
      </c>
      <c r="Q51" s="342">
        <v>554516.23847268068</v>
      </c>
      <c r="R51" s="258">
        <f t="shared" si="0"/>
        <v>6379069.1466744179</v>
      </c>
    </row>
    <row r="52" spans="3:18" x14ac:dyDescent="0.2">
      <c r="C52" s="287">
        <v>52</v>
      </c>
      <c r="D52" s="315" t="s">
        <v>276</v>
      </c>
      <c r="E52" s="341" t="s">
        <v>112</v>
      </c>
      <c r="F52" s="232">
        <v>170664.01471723663</v>
      </c>
      <c r="G52" s="251">
        <v>170664.01471723663</v>
      </c>
      <c r="H52" s="256">
        <v>170664.01471723663</v>
      </c>
      <c r="I52" s="256">
        <v>170664.01471723663</v>
      </c>
      <c r="J52" s="256">
        <v>170664.01471723663</v>
      </c>
      <c r="K52" s="284">
        <v>170664.01471723663</v>
      </c>
      <c r="L52" s="296">
        <v>170664.01471723663</v>
      </c>
      <c r="M52" s="305">
        <v>170664.01471723663</v>
      </c>
      <c r="N52" s="312">
        <v>170664.01471723663</v>
      </c>
      <c r="O52" s="321">
        <v>170664.01471723663</v>
      </c>
      <c r="P52" s="328">
        <v>170664.01471723663</v>
      </c>
      <c r="Q52" s="342">
        <v>170664.01471723663</v>
      </c>
      <c r="R52" s="258">
        <f t="shared" si="0"/>
        <v>2047968.1766068395</v>
      </c>
    </row>
    <row r="53" spans="3:18" x14ac:dyDescent="0.2">
      <c r="C53" s="287">
        <v>53</v>
      </c>
      <c r="D53" s="315" t="s">
        <v>277</v>
      </c>
      <c r="E53" s="341" t="s">
        <v>113</v>
      </c>
      <c r="F53" s="232">
        <v>215238.0465662081</v>
      </c>
      <c r="G53" s="251">
        <v>215238.0465662081</v>
      </c>
      <c r="H53" s="256">
        <v>215238.0465662081</v>
      </c>
      <c r="I53" s="256">
        <v>215238.0465662081</v>
      </c>
      <c r="J53" s="256">
        <v>215238.0465662081</v>
      </c>
      <c r="K53" s="284">
        <v>215238.0465662081</v>
      </c>
      <c r="L53" s="296">
        <v>215238.0465662081</v>
      </c>
      <c r="M53" s="305">
        <v>215238.0465662081</v>
      </c>
      <c r="N53" s="312">
        <v>215238.0465662081</v>
      </c>
      <c r="O53" s="321">
        <v>215238.0465662081</v>
      </c>
      <c r="P53" s="328">
        <v>215238.0465662081</v>
      </c>
      <c r="Q53" s="342">
        <v>215238.0465662081</v>
      </c>
      <c r="R53" s="258">
        <f t="shared" si="0"/>
        <v>2582856.5587944966</v>
      </c>
    </row>
    <row r="54" spans="3:18" x14ac:dyDescent="0.2">
      <c r="C54" s="287">
        <v>54</v>
      </c>
      <c r="D54" s="315" t="s">
        <v>278</v>
      </c>
      <c r="E54" s="341" t="s">
        <v>114</v>
      </c>
      <c r="F54" s="232">
        <v>387676.73077196808</v>
      </c>
      <c r="G54" s="251">
        <v>387676.73077196808</v>
      </c>
      <c r="H54" s="256">
        <v>387676.73077196808</v>
      </c>
      <c r="I54" s="256">
        <v>387676.73077196808</v>
      </c>
      <c r="J54" s="256">
        <v>387676.73077196808</v>
      </c>
      <c r="K54" s="284">
        <v>387676.73077196808</v>
      </c>
      <c r="L54" s="296">
        <v>387676.73077196808</v>
      </c>
      <c r="M54" s="305">
        <v>387676.73077196808</v>
      </c>
      <c r="N54" s="312">
        <v>387676.73077196808</v>
      </c>
      <c r="O54" s="321">
        <v>387676.73077196808</v>
      </c>
      <c r="P54" s="328">
        <v>387676.73077196808</v>
      </c>
      <c r="Q54" s="342">
        <v>387676.73077196808</v>
      </c>
      <c r="R54" s="258">
        <f t="shared" si="0"/>
        <v>4652120.7692636168</v>
      </c>
    </row>
    <row r="55" spans="3:18" x14ac:dyDescent="0.2">
      <c r="C55" s="287">
        <v>59</v>
      </c>
      <c r="D55" s="315" t="s">
        <v>284</v>
      </c>
      <c r="E55" s="341" t="s">
        <v>120</v>
      </c>
      <c r="F55" s="232">
        <v>128262.37349582546</v>
      </c>
      <c r="G55" s="251">
        <v>128262.37349582546</v>
      </c>
      <c r="H55" s="256">
        <v>128262.37349582546</v>
      </c>
      <c r="I55" s="256">
        <v>128262.37349582546</v>
      </c>
      <c r="J55" s="256">
        <v>128262.37349582546</v>
      </c>
      <c r="K55" s="284">
        <v>128262.37349582546</v>
      </c>
      <c r="L55" s="296">
        <v>223671.20230334997</v>
      </c>
      <c r="M55" s="305">
        <v>223671.20230334997</v>
      </c>
      <c r="N55" s="312">
        <v>223671.20230334997</v>
      </c>
      <c r="O55" s="321">
        <v>223671.20230334997</v>
      </c>
      <c r="P55" s="328">
        <v>223693.62413577735</v>
      </c>
      <c r="Q55" s="342">
        <v>223693.62413577735</v>
      </c>
      <c r="R55" s="258">
        <f t="shared" si="0"/>
        <v>2111646.2984599075</v>
      </c>
    </row>
    <row r="56" spans="3:18" ht="13.5" thickBot="1" x14ac:dyDescent="0.25">
      <c r="C56" s="287">
        <v>60</v>
      </c>
      <c r="D56" s="300" t="s">
        <v>285</v>
      </c>
      <c r="E56" s="341" t="s">
        <v>121</v>
      </c>
      <c r="F56" s="232">
        <v>295638.69227263413</v>
      </c>
      <c r="G56" s="251">
        <v>295638.69227263413</v>
      </c>
      <c r="H56" s="256">
        <v>295638.69227263413</v>
      </c>
      <c r="I56" s="256">
        <v>295638.69227263413</v>
      </c>
      <c r="J56" s="256">
        <v>295638.69227263413</v>
      </c>
      <c r="K56" s="284">
        <v>295638.69227263413</v>
      </c>
      <c r="L56" s="296">
        <v>295638.69227263413</v>
      </c>
      <c r="M56" s="305">
        <v>295638.69227263413</v>
      </c>
      <c r="N56" s="312">
        <v>295638.69227263413</v>
      </c>
      <c r="O56" s="321">
        <v>295638.69227263413</v>
      </c>
      <c r="P56" s="328">
        <v>295638.69227263413</v>
      </c>
      <c r="Q56" s="342">
        <v>295638.69227263413</v>
      </c>
      <c r="R56" s="258">
        <f t="shared" si="0"/>
        <v>3547664.3072716105</v>
      </c>
    </row>
    <row r="57" spans="3:18" x14ac:dyDescent="0.2">
      <c r="E57" s="270" t="s">
        <v>123</v>
      </c>
      <c r="F57" s="269">
        <v>15705881.927098576</v>
      </c>
      <c r="G57" s="274">
        <v>15705881.927098576</v>
      </c>
      <c r="H57" s="268">
        <v>15705881.927098576</v>
      </c>
      <c r="I57" s="268">
        <v>15681554.876143729</v>
      </c>
      <c r="J57" s="268">
        <v>15681554.876143729</v>
      </c>
      <c r="K57" s="278">
        <v>15681554.876143729</v>
      </c>
      <c r="L57" s="267">
        <v>16483332.318302544</v>
      </c>
      <c r="M57" s="273">
        <v>16483332.318302544</v>
      </c>
      <c r="N57" s="331">
        <v>16483332.318302544</v>
      </c>
      <c r="O57" s="276">
        <v>16483332.318302544</v>
      </c>
      <c r="P57" s="263">
        <v>16482225.950983152</v>
      </c>
      <c r="Q57" s="265">
        <v>16482225.950983152</v>
      </c>
      <c r="R57" s="259">
        <f t="shared" si="0"/>
        <v>193060091.58490342</v>
      </c>
    </row>
    <row r="58" spans="3:18" ht="13.5" thickBot="1" x14ac:dyDescent="0.25">
      <c r="E58" s="289" t="s">
        <v>122</v>
      </c>
      <c r="F58" s="275">
        <v>34273544.813143566</v>
      </c>
      <c r="G58" s="266">
        <v>34273544.813143566</v>
      </c>
      <c r="H58" s="332">
        <v>34273544.813143566</v>
      </c>
      <c r="I58" s="271">
        <v>34246358.235757083</v>
      </c>
      <c r="J58" s="332">
        <v>34246358.235757083</v>
      </c>
      <c r="K58" s="290">
        <v>34246358.235757083</v>
      </c>
      <c r="L58" s="261">
        <v>35048974.839825273</v>
      </c>
      <c r="M58" s="277">
        <v>35048974.839825273</v>
      </c>
      <c r="N58" s="316">
        <v>35048974.839825273</v>
      </c>
      <c r="O58" s="262">
        <v>35048974.839825273</v>
      </c>
      <c r="P58" s="272">
        <v>35047857.538419582</v>
      </c>
      <c r="Q58" s="264">
        <v>35047857.538419582</v>
      </c>
      <c r="R58" s="259">
        <f t="shared" si="0"/>
        <v>415851323.58284223</v>
      </c>
    </row>
    <row r="59" spans="3:18" ht="13.5" thickTop="1" x14ac:dyDescent="0.2">
      <c r="E59" s="334"/>
      <c r="F59" s="236"/>
      <c r="G59" s="252"/>
      <c r="H59" s="254"/>
      <c r="I59" s="254"/>
      <c r="J59" s="254"/>
      <c r="K59" s="285"/>
      <c r="L59" s="297"/>
      <c r="M59" s="306"/>
      <c r="N59" s="313"/>
      <c r="O59" s="322"/>
      <c r="P59" s="329"/>
      <c r="Q59" s="343"/>
      <c r="R59" s="258"/>
    </row>
    <row r="60" spans="3:18" x14ac:dyDescent="0.2">
      <c r="E60" s="337" t="s">
        <v>143</v>
      </c>
      <c r="F60" s="230">
        <v>3678240.049410224</v>
      </c>
      <c r="G60" s="253">
        <v>3678240.049410224</v>
      </c>
      <c r="H60" s="257">
        <v>3678240.049410224</v>
      </c>
      <c r="I60" s="257">
        <v>3651053.4720237404</v>
      </c>
      <c r="J60" s="257">
        <v>3651053.4720237404</v>
      </c>
      <c r="K60" s="286">
        <v>3651053.4720237404</v>
      </c>
      <c r="L60" s="298">
        <v>4453670.0760919303</v>
      </c>
      <c r="M60" s="307">
        <v>4453670.0760919303</v>
      </c>
      <c r="N60" s="314">
        <v>4453670.0760919303</v>
      </c>
      <c r="O60" s="323">
        <v>4453670.0760919303</v>
      </c>
      <c r="P60" s="330">
        <v>4452552.7746862397</v>
      </c>
      <c r="Q60" s="344">
        <v>4452552.7746862397</v>
      </c>
      <c r="R60" s="259">
        <f t="shared" si="0"/>
        <v>48707666.418042094</v>
      </c>
    </row>
    <row r="61" spans="3:18" x14ac:dyDescent="0.2">
      <c r="E61" s="334"/>
      <c r="F61" s="181"/>
      <c r="G61" s="254"/>
      <c r="H61" s="254"/>
      <c r="I61" s="254"/>
      <c r="J61" s="254"/>
      <c r="K61" s="285"/>
      <c r="M61" s="306"/>
      <c r="N61" s="313"/>
      <c r="O61" s="322"/>
      <c r="P61" s="329"/>
      <c r="Q61" s="343"/>
    </row>
    <row r="62" spans="3:18" x14ac:dyDescent="0.2">
      <c r="E62" s="334"/>
      <c r="F62" s="181"/>
      <c r="G62" s="254"/>
      <c r="H62" s="254"/>
      <c r="I62" s="254"/>
      <c r="J62" s="254"/>
      <c r="N62" s="313"/>
      <c r="O62" s="322"/>
      <c r="P62" s="329"/>
      <c r="Q62" s="343"/>
    </row>
    <row r="63" spans="3:18" x14ac:dyDescent="0.2">
      <c r="E63" s="334"/>
      <c r="F63" s="181"/>
      <c r="G63" s="254"/>
      <c r="H63" s="254"/>
      <c r="I63" s="254"/>
      <c r="J63" s="254"/>
      <c r="N63" s="313"/>
      <c r="O63" s="322"/>
      <c r="P63" s="329"/>
    </row>
    <row r="64" spans="3:18" x14ac:dyDescent="0.2">
      <c r="E64" s="334"/>
      <c r="F64" s="181"/>
      <c r="G64" s="254"/>
      <c r="H64" s="254"/>
      <c r="I64" s="254"/>
      <c r="J64" s="254"/>
      <c r="N64" s="313"/>
      <c r="O64" s="322"/>
      <c r="P64" s="329"/>
    </row>
    <row r="65" spans="5:16" x14ac:dyDescent="0.2">
      <c r="E65" s="334"/>
      <c r="F65" s="181"/>
      <c r="G65" s="254"/>
      <c r="H65" s="254"/>
      <c r="I65" s="254"/>
      <c r="J65" s="254"/>
      <c r="N65" s="313"/>
      <c r="O65" s="322"/>
      <c r="P65" s="329"/>
    </row>
    <row r="66" spans="5:16" x14ac:dyDescent="0.2">
      <c r="E66" s="334"/>
      <c r="F66" s="181"/>
      <c r="G66" s="254"/>
      <c r="H66" s="254"/>
      <c r="I66" s="254"/>
      <c r="J66" s="254"/>
      <c r="N66" s="313"/>
      <c r="O66" s="322"/>
      <c r="P66" s="329"/>
    </row>
    <row r="67" spans="5:16" x14ac:dyDescent="0.2">
      <c r="E67" s="334"/>
      <c r="F67" s="181"/>
      <c r="G67" s="254"/>
      <c r="I67" s="254"/>
      <c r="J67" s="254"/>
      <c r="N67" s="313"/>
      <c r="O67" s="322"/>
      <c r="P67" s="329"/>
    </row>
    <row r="68" spans="5:16" x14ac:dyDescent="0.2">
      <c r="E68" s="334"/>
      <c r="F68" s="181"/>
      <c r="G68" s="254"/>
      <c r="I68" s="254"/>
      <c r="J68" s="254"/>
      <c r="N68" s="313"/>
      <c r="O68" s="322"/>
      <c r="P68" s="329"/>
    </row>
    <row r="69" spans="5:16" x14ac:dyDescent="0.2">
      <c r="E69" s="334"/>
      <c r="F69" s="181"/>
      <c r="G69" s="254"/>
      <c r="I69" s="254"/>
      <c r="J69" s="254"/>
      <c r="N69" s="313"/>
      <c r="O69" s="322"/>
      <c r="P69" s="329"/>
    </row>
    <row r="70" spans="5:16" x14ac:dyDescent="0.2">
      <c r="E70" s="334"/>
      <c r="F70" s="181"/>
      <c r="G70" s="254"/>
      <c r="I70" s="254"/>
      <c r="J70" s="254"/>
      <c r="N70" s="313"/>
      <c r="O70" s="322"/>
      <c r="P70" s="329"/>
    </row>
    <row r="71" spans="5:16" x14ac:dyDescent="0.2">
      <c r="E71" s="334"/>
      <c r="F71" s="181"/>
      <c r="G71" s="254"/>
      <c r="I71" s="254"/>
      <c r="J71" s="254"/>
      <c r="N71" s="313"/>
      <c r="O71" s="322"/>
      <c r="P71" s="329"/>
    </row>
    <row r="72" spans="5:16" x14ac:dyDescent="0.2">
      <c r="E72" s="334"/>
      <c r="F72" s="181"/>
      <c r="G72" s="254"/>
      <c r="I72" s="254"/>
      <c r="J72" s="254"/>
      <c r="N72" s="313"/>
      <c r="O72" s="322"/>
      <c r="P72" s="329"/>
    </row>
    <row r="73" spans="5:16" x14ac:dyDescent="0.2">
      <c r="E73" s="334"/>
      <c r="F73" s="181"/>
      <c r="G73" s="254"/>
      <c r="I73" s="254"/>
      <c r="J73" s="254"/>
      <c r="N73" s="313"/>
      <c r="O73" s="322"/>
      <c r="P73" s="329"/>
    </row>
    <row r="74" spans="5:16" x14ac:dyDescent="0.2">
      <c r="E74" s="334"/>
      <c r="F74" s="181"/>
      <c r="G74" s="254"/>
      <c r="I74" s="254"/>
      <c r="J74" s="254"/>
      <c r="N74" s="313"/>
      <c r="O74" s="322"/>
      <c r="P74" s="329"/>
    </row>
    <row r="75" spans="5:16" x14ac:dyDescent="0.2">
      <c r="E75" s="334"/>
      <c r="F75" s="181"/>
      <c r="G75" s="254"/>
      <c r="I75" s="254"/>
      <c r="J75" s="254"/>
      <c r="N75" s="313"/>
      <c r="O75" s="322"/>
      <c r="P75" s="329"/>
    </row>
    <row r="76" spans="5:16" x14ac:dyDescent="0.2">
      <c r="E76" s="334"/>
      <c r="F76" s="181"/>
      <c r="G76" s="254"/>
      <c r="I76" s="254"/>
      <c r="J76" s="254"/>
      <c r="N76" s="313"/>
      <c r="O76" s="322"/>
      <c r="P76" s="329"/>
    </row>
    <row r="77" spans="5:16" x14ac:dyDescent="0.2">
      <c r="E77" s="334"/>
      <c r="F77" s="181"/>
      <c r="G77" s="254"/>
      <c r="I77" s="254"/>
      <c r="J77" s="254"/>
      <c r="N77" s="313"/>
      <c r="O77" s="322"/>
      <c r="P77" s="329"/>
    </row>
    <row r="78" spans="5:16" x14ac:dyDescent="0.2">
      <c r="E78" s="334"/>
      <c r="F78" s="181"/>
      <c r="G78" s="254"/>
      <c r="I78" s="254"/>
      <c r="J78" s="254"/>
      <c r="N78" s="313"/>
      <c r="O78" s="322"/>
      <c r="P78" s="329"/>
    </row>
    <row r="79" spans="5:16" x14ac:dyDescent="0.2">
      <c r="E79" s="334"/>
      <c r="F79" s="181"/>
      <c r="G79" s="254"/>
      <c r="I79" s="254"/>
      <c r="J79" s="254"/>
      <c r="N79" s="313"/>
      <c r="O79" s="322"/>
      <c r="P79" s="329"/>
    </row>
    <row r="80" spans="5:16" x14ac:dyDescent="0.2">
      <c r="E80" s="334"/>
      <c r="F80" s="181"/>
      <c r="G80" s="254"/>
      <c r="I80" s="254"/>
      <c r="J80" s="254"/>
      <c r="N80" s="313"/>
      <c r="O80" s="322"/>
      <c r="P80" s="329"/>
    </row>
    <row r="81" spans="5:16" x14ac:dyDescent="0.2">
      <c r="E81" s="334"/>
      <c r="F81" s="181"/>
      <c r="G81" s="254"/>
      <c r="I81" s="254"/>
      <c r="J81" s="254"/>
      <c r="N81" s="313"/>
      <c r="O81" s="322"/>
      <c r="P81" s="329"/>
    </row>
    <row r="82" spans="5:16" x14ac:dyDescent="0.2">
      <c r="E82" s="334"/>
      <c r="F82" s="181"/>
      <c r="G82" s="254"/>
      <c r="I82" s="254"/>
      <c r="J82" s="254"/>
      <c r="N82" s="313"/>
      <c r="O82" s="322"/>
      <c r="P82" s="329"/>
    </row>
    <row r="83" spans="5:16" x14ac:dyDescent="0.2">
      <c r="E83" s="334"/>
      <c r="F83" s="181"/>
      <c r="G83" s="254"/>
      <c r="I83" s="254"/>
      <c r="J83" s="254"/>
      <c r="N83" s="313"/>
      <c r="O83" s="322"/>
      <c r="P83" s="329"/>
    </row>
    <row r="84" spans="5:16" x14ac:dyDescent="0.2">
      <c r="E84" s="334"/>
      <c r="F84" s="181"/>
      <c r="G84" s="254"/>
      <c r="I84" s="254"/>
      <c r="J84" s="254"/>
      <c r="N84" s="313"/>
      <c r="O84" s="322"/>
      <c r="P84" s="329"/>
    </row>
    <row r="85" spans="5:16" x14ac:dyDescent="0.2">
      <c r="E85" s="334"/>
      <c r="F85" s="181"/>
      <c r="G85" s="254"/>
      <c r="I85" s="254"/>
      <c r="J85" s="254"/>
      <c r="N85" s="313"/>
      <c r="O85" s="322"/>
      <c r="P85" s="329"/>
    </row>
    <row r="86" spans="5:16" x14ac:dyDescent="0.2">
      <c r="E86" s="334"/>
      <c r="F86" s="181"/>
      <c r="G86" s="254"/>
      <c r="I86" s="254"/>
      <c r="J86" s="254"/>
      <c r="N86" s="313"/>
      <c r="O86" s="322"/>
      <c r="P86" s="329"/>
    </row>
    <row r="87" spans="5:16" x14ac:dyDescent="0.2">
      <c r="E87" s="334"/>
      <c r="G87" s="248"/>
      <c r="I87" s="248"/>
      <c r="J87" s="248"/>
      <c r="N87" s="308"/>
      <c r="O87" s="317"/>
      <c r="P87" s="324"/>
    </row>
    <row r="88" spans="5:16" x14ac:dyDescent="0.2">
      <c r="E88" s="334"/>
      <c r="G88" s="248"/>
      <c r="I88" s="248"/>
      <c r="J88" s="248"/>
      <c r="N88" s="308"/>
      <c r="O88" s="317"/>
      <c r="P88" s="324"/>
    </row>
    <row r="89" spans="5:16" x14ac:dyDescent="0.2">
      <c r="E89" s="334"/>
      <c r="G89" s="248"/>
      <c r="I89" s="248"/>
      <c r="J89" s="248"/>
      <c r="N89" s="308"/>
      <c r="O89" s="317"/>
      <c r="P89" s="324"/>
    </row>
    <row r="90" spans="5:16" x14ac:dyDescent="0.2">
      <c r="E90" s="334"/>
      <c r="G90" s="248"/>
      <c r="I90" s="248"/>
      <c r="J90" s="248"/>
      <c r="O90" s="317"/>
      <c r="P90" s="324"/>
    </row>
    <row r="91" spans="5:16" x14ac:dyDescent="0.2">
      <c r="E91" s="334"/>
      <c r="G91" s="248"/>
      <c r="I91" s="248"/>
      <c r="J91" s="248"/>
      <c r="O91" s="317"/>
    </row>
    <row r="92" spans="5:16" x14ac:dyDescent="0.2">
      <c r="E92" s="334"/>
      <c r="G92" s="248"/>
      <c r="I92" s="248"/>
      <c r="J92" s="248"/>
    </row>
    <row r="93" spans="5:16" x14ac:dyDescent="0.2">
      <c r="E93" s="334"/>
      <c r="G93" s="248"/>
      <c r="I93" s="248"/>
      <c r="J93" s="248"/>
    </row>
    <row r="94" spans="5:16" x14ac:dyDescent="0.2">
      <c r="E94" s="334"/>
      <c r="G94" s="248"/>
      <c r="I94" s="248"/>
      <c r="J94" s="248"/>
    </row>
    <row r="95" spans="5:16" x14ac:dyDescent="0.2">
      <c r="E95" s="334"/>
      <c r="G95" s="248"/>
      <c r="I95" s="248"/>
      <c r="J95" s="248"/>
    </row>
    <row r="96" spans="5:16" x14ac:dyDescent="0.2">
      <c r="E96" s="334"/>
      <c r="G96" s="248"/>
      <c r="I96" s="248"/>
      <c r="J96" s="248"/>
    </row>
    <row r="97" spans="5:10" x14ac:dyDescent="0.2">
      <c r="E97" s="334"/>
      <c r="G97" s="248"/>
      <c r="I97" s="248"/>
      <c r="J97" s="248"/>
    </row>
    <row r="98" spans="5:10" x14ac:dyDescent="0.2">
      <c r="E98" s="334"/>
      <c r="G98" s="248"/>
      <c r="I98" s="248"/>
      <c r="J98" s="248"/>
    </row>
    <row r="99" spans="5:10" x14ac:dyDescent="0.2">
      <c r="E99" s="334"/>
      <c r="G99" s="248"/>
      <c r="I99" s="248"/>
      <c r="J99" s="248"/>
    </row>
    <row r="100" spans="5:10" x14ac:dyDescent="0.2">
      <c r="E100" s="334"/>
      <c r="G100" s="248"/>
      <c r="I100" s="248"/>
      <c r="J100" s="248"/>
    </row>
    <row r="101" spans="5:10" x14ac:dyDescent="0.2">
      <c r="E101" s="334"/>
      <c r="G101" s="248"/>
      <c r="I101" s="248"/>
      <c r="J101" s="248"/>
    </row>
    <row r="102" spans="5:10" x14ac:dyDescent="0.2">
      <c r="E102" s="334"/>
      <c r="G102" s="248"/>
      <c r="I102" s="248"/>
      <c r="J102" s="248"/>
    </row>
    <row r="103" spans="5:10" x14ac:dyDescent="0.2">
      <c r="E103" s="334"/>
      <c r="G103" s="248"/>
      <c r="I103" s="248"/>
      <c r="J103" s="248"/>
    </row>
    <row r="104" spans="5:10" x14ac:dyDescent="0.2">
      <c r="E104" s="334"/>
      <c r="G104" s="248"/>
      <c r="I104" s="248"/>
      <c r="J104" s="248"/>
    </row>
    <row r="105" spans="5:10" x14ac:dyDescent="0.2">
      <c r="E105" s="334"/>
      <c r="G105" s="248"/>
      <c r="I105" s="248"/>
      <c r="J105" s="248"/>
    </row>
    <row r="106" spans="5:10" x14ac:dyDescent="0.2">
      <c r="E106" s="334"/>
      <c r="G106" s="248"/>
      <c r="I106" s="248"/>
      <c r="J106" s="248"/>
    </row>
    <row r="107" spans="5:10" x14ac:dyDescent="0.2">
      <c r="E107" s="334"/>
      <c r="G107" s="248"/>
      <c r="I107" s="248"/>
      <c r="J107" s="248"/>
    </row>
    <row r="108" spans="5:10" x14ac:dyDescent="0.2">
      <c r="E108" s="334"/>
      <c r="G108" s="248"/>
      <c r="I108" s="248"/>
      <c r="J108" s="248"/>
    </row>
    <row r="109" spans="5:10" x14ac:dyDescent="0.2">
      <c r="E109" s="334"/>
      <c r="G109" s="248"/>
      <c r="I109" s="248"/>
      <c r="J109" s="248"/>
    </row>
    <row r="110" spans="5:10" x14ac:dyDescent="0.2">
      <c r="E110" s="334"/>
      <c r="G110" s="248"/>
      <c r="I110" s="248"/>
      <c r="J110" s="248"/>
    </row>
    <row r="111" spans="5:10" x14ac:dyDescent="0.2">
      <c r="E111" s="334"/>
      <c r="G111" s="248"/>
      <c r="I111" s="248"/>
      <c r="J111" s="248"/>
    </row>
    <row r="112" spans="5:10" x14ac:dyDescent="0.2">
      <c r="E112" s="334"/>
      <c r="G112" s="248"/>
      <c r="I112" s="248"/>
      <c r="J112" s="248"/>
    </row>
    <row r="113" spans="5:10" x14ac:dyDescent="0.2">
      <c r="E113" s="334"/>
      <c r="G113" s="248"/>
      <c r="I113" s="248"/>
      <c r="J113" s="248"/>
    </row>
    <row r="114" spans="5:10" x14ac:dyDescent="0.2">
      <c r="E114" s="334"/>
      <c r="G114" s="248"/>
      <c r="I114" s="248"/>
      <c r="J114" s="248"/>
    </row>
    <row r="115" spans="5:10" x14ac:dyDescent="0.2">
      <c r="E115" s="334"/>
      <c r="G115" s="248"/>
      <c r="I115" s="248"/>
      <c r="J115" s="248"/>
    </row>
    <row r="116" spans="5:10" x14ac:dyDescent="0.2">
      <c r="E116" s="334"/>
      <c r="G116" s="248"/>
      <c r="I116" s="248"/>
      <c r="J116" s="248"/>
    </row>
    <row r="117" spans="5:10" x14ac:dyDescent="0.2">
      <c r="E117" s="334"/>
      <c r="G117" s="248"/>
      <c r="I117" s="248"/>
      <c r="J117" s="248"/>
    </row>
    <row r="118" spans="5:10" x14ac:dyDescent="0.2">
      <c r="E118" s="334"/>
      <c r="G118" s="248"/>
      <c r="I118" s="248"/>
      <c r="J118" s="248"/>
    </row>
    <row r="119" spans="5:10" x14ac:dyDescent="0.2">
      <c r="E119" s="334"/>
      <c r="G119" s="248"/>
      <c r="I119" s="248"/>
      <c r="J119" s="248"/>
    </row>
    <row r="120" spans="5:10" x14ac:dyDescent="0.2">
      <c r="E120" s="334"/>
      <c r="G120" s="248"/>
      <c r="I120" s="248"/>
      <c r="J120" s="248"/>
    </row>
    <row r="121" spans="5:10" x14ac:dyDescent="0.2">
      <c r="E121" s="334"/>
      <c r="G121" s="248"/>
      <c r="I121" s="248"/>
      <c r="J121" s="248"/>
    </row>
    <row r="122" spans="5:10" x14ac:dyDescent="0.2">
      <c r="E122" s="334"/>
      <c r="G122" s="248"/>
      <c r="I122" s="248"/>
      <c r="J122" s="248"/>
    </row>
    <row r="123" spans="5:10" x14ac:dyDescent="0.2">
      <c r="E123" s="334"/>
      <c r="G123" s="248"/>
      <c r="I123" s="248"/>
      <c r="J123" s="248"/>
    </row>
    <row r="124" spans="5:10" x14ac:dyDescent="0.2">
      <c r="E124" s="334"/>
      <c r="G124" s="248"/>
      <c r="I124" s="248"/>
      <c r="J124" s="248"/>
    </row>
    <row r="125" spans="5:10" x14ac:dyDescent="0.2">
      <c r="E125" s="334"/>
      <c r="G125" s="248"/>
      <c r="I125" s="248"/>
      <c r="J125" s="248"/>
    </row>
    <row r="126" spans="5:10" x14ac:dyDescent="0.2">
      <c r="E126" s="334"/>
      <c r="G126" s="248"/>
      <c r="I126" s="248"/>
      <c r="J126" s="248"/>
    </row>
    <row r="127" spans="5:10" x14ac:dyDescent="0.2">
      <c r="E127" s="334"/>
      <c r="G127" s="248"/>
      <c r="I127" s="248"/>
      <c r="J127" s="248"/>
    </row>
    <row r="128" spans="5:10" x14ac:dyDescent="0.2">
      <c r="E128" s="334"/>
      <c r="G128" s="248"/>
      <c r="I128" s="248"/>
      <c r="J128" s="248"/>
    </row>
    <row r="129" spans="5:10" x14ac:dyDescent="0.2">
      <c r="E129" s="334"/>
      <c r="G129" s="248"/>
      <c r="I129" s="248"/>
      <c r="J129" s="248"/>
    </row>
    <row r="130" spans="5:10" x14ac:dyDescent="0.2">
      <c r="E130" s="334"/>
      <c r="G130" s="248"/>
      <c r="I130" s="248"/>
      <c r="J130" s="248"/>
    </row>
    <row r="131" spans="5:10" x14ac:dyDescent="0.2">
      <c r="E131" s="334"/>
      <c r="G131" s="248"/>
      <c r="I131" s="248"/>
      <c r="J131" s="248"/>
    </row>
    <row r="132" spans="5:10" x14ac:dyDescent="0.2">
      <c r="E132" s="334"/>
      <c r="G132" s="248"/>
      <c r="I132" s="248"/>
      <c r="J132" s="248"/>
    </row>
    <row r="133" spans="5:10" x14ac:dyDescent="0.2">
      <c r="E133" s="334"/>
      <c r="G133" s="248"/>
      <c r="I133" s="248"/>
      <c r="J133" s="248"/>
    </row>
    <row r="134" spans="5:10" x14ac:dyDescent="0.2">
      <c r="E134" s="334"/>
      <c r="G134" s="248"/>
      <c r="I134" s="248"/>
      <c r="J134" s="248"/>
    </row>
    <row r="135" spans="5:10" x14ac:dyDescent="0.2">
      <c r="E135" s="334"/>
      <c r="G135" s="248"/>
      <c r="I135" s="248"/>
      <c r="J135" s="248"/>
    </row>
    <row r="136" spans="5:10" x14ac:dyDescent="0.2">
      <c r="E136" s="334"/>
      <c r="G136" s="248"/>
      <c r="I136" s="248"/>
      <c r="J136" s="248"/>
    </row>
    <row r="137" spans="5:10" x14ac:dyDescent="0.2">
      <c r="E137" s="334"/>
      <c r="G137" s="248"/>
      <c r="I137" s="248"/>
      <c r="J137" s="248"/>
    </row>
    <row r="138" spans="5:10" x14ac:dyDescent="0.2">
      <c r="E138" s="334"/>
      <c r="G138" s="248"/>
      <c r="I138" s="248"/>
      <c r="J138" s="248"/>
    </row>
    <row r="139" spans="5:10" x14ac:dyDescent="0.2">
      <c r="E139" s="334"/>
      <c r="G139" s="248"/>
      <c r="I139" s="248"/>
      <c r="J139" s="248"/>
    </row>
    <row r="140" spans="5:10" x14ac:dyDescent="0.2">
      <c r="E140" s="334"/>
      <c r="G140" s="248"/>
      <c r="I140" s="248"/>
      <c r="J140" s="248"/>
    </row>
    <row r="141" spans="5:10" x14ac:dyDescent="0.2">
      <c r="E141" s="334"/>
      <c r="G141" s="248"/>
      <c r="I141" s="248"/>
      <c r="J141" s="248"/>
    </row>
    <row r="142" spans="5:10" x14ac:dyDescent="0.2">
      <c r="E142" s="334"/>
      <c r="G142" s="248"/>
      <c r="I142" s="248"/>
      <c r="J142" s="248"/>
    </row>
    <row r="143" spans="5:10" x14ac:dyDescent="0.2">
      <c r="E143" s="334"/>
      <c r="G143" s="248"/>
      <c r="I143" s="248"/>
      <c r="J143" s="248"/>
    </row>
    <row r="144" spans="5:10" x14ac:dyDescent="0.2">
      <c r="G144" s="248"/>
      <c r="I144" s="248"/>
      <c r="J144" s="248"/>
    </row>
    <row r="145" spans="7:10" x14ac:dyDescent="0.2">
      <c r="G145" s="248"/>
      <c r="I145" s="248"/>
      <c r="J145" s="248"/>
    </row>
    <row r="146" spans="7:10" x14ac:dyDescent="0.2">
      <c r="G146" s="248"/>
      <c r="I146" s="248"/>
      <c r="J146" s="248"/>
    </row>
    <row r="147" spans="7:10" x14ac:dyDescent="0.2">
      <c r="G147" s="248"/>
      <c r="I147" s="248"/>
      <c r="J147" s="248"/>
    </row>
    <row r="148" spans="7:10" x14ac:dyDescent="0.2">
      <c r="G148" s="248"/>
      <c r="I148" s="248"/>
      <c r="J148" s="248"/>
    </row>
    <row r="149" spans="7:10" x14ac:dyDescent="0.2">
      <c r="G149" s="248"/>
      <c r="I149" s="248"/>
      <c r="J149" s="248"/>
    </row>
    <row r="150" spans="7:10" x14ac:dyDescent="0.2">
      <c r="G150" s="248"/>
      <c r="I150" s="248"/>
      <c r="J150" s="248"/>
    </row>
    <row r="151" spans="7:10" x14ac:dyDescent="0.2">
      <c r="G151" s="248"/>
      <c r="I151" s="248"/>
      <c r="J151" s="248"/>
    </row>
    <row r="152" spans="7:10" x14ac:dyDescent="0.2">
      <c r="G152" s="248"/>
      <c r="I152" s="248"/>
      <c r="J152" s="248"/>
    </row>
    <row r="153" spans="7:10" x14ac:dyDescent="0.2">
      <c r="I153" s="248"/>
      <c r="J153" s="248"/>
    </row>
    <row r="154" spans="7:10" x14ac:dyDescent="0.2">
      <c r="I154" s="248"/>
      <c r="J154" s="248"/>
    </row>
    <row r="155" spans="7:10" x14ac:dyDescent="0.2">
      <c r="I155" s="248"/>
      <c r="J155" s="248"/>
    </row>
    <row r="156" spans="7:10" x14ac:dyDescent="0.2">
      <c r="I156" s="248"/>
      <c r="J156" s="248"/>
    </row>
    <row r="157" spans="7:10" x14ac:dyDescent="0.2">
      <c r="I157" s="248"/>
      <c r="J157" s="248"/>
    </row>
    <row r="158" spans="7:10" x14ac:dyDescent="0.2">
      <c r="I158" s="248"/>
      <c r="J158" s="248"/>
    </row>
    <row r="159" spans="7:10" x14ac:dyDescent="0.2">
      <c r="I159" s="248"/>
      <c r="J159" s="248"/>
    </row>
    <row r="160" spans="7:10" x14ac:dyDescent="0.2">
      <c r="I160" s="248"/>
      <c r="J160" s="248"/>
    </row>
    <row r="161" spans="9:10" x14ac:dyDescent="0.2">
      <c r="I161" s="248"/>
      <c r="J161" s="248"/>
    </row>
    <row r="162" spans="9:10" x14ac:dyDescent="0.2">
      <c r="I162" s="248"/>
      <c r="J162" s="248"/>
    </row>
    <row r="163" spans="9:10" x14ac:dyDescent="0.2">
      <c r="I163" s="2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Part ENERO 2021</vt:lpstr>
      <vt:lpstr>ART 14 F I</vt:lpstr>
      <vt:lpstr>CENSO POB 2020</vt:lpstr>
      <vt:lpstr>CALCULOS ANUAL</vt:lpstr>
      <vt:lpstr>DISTRIBUCIÓN</vt:lpstr>
      <vt:lpstr>Hoja1</vt:lpstr>
      <vt:lpstr>'ART 14 F I'!Área_de_impresión</vt:lpstr>
      <vt:lpstr>'CALCULOS ANUAL'!Área_de_impresión</vt:lpstr>
      <vt:lpstr>DISTRIBUCIÓN!Área_de_impresión</vt:lpstr>
      <vt:lpstr>'Part ENERO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Juanita Reyes</cp:lastModifiedBy>
  <cp:lastPrinted>2017-02-27T18:51:03Z</cp:lastPrinted>
  <dcterms:created xsi:type="dcterms:W3CDTF">2016-01-06T17:10:31Z</dcterms:created>
  <dcterms:modified xsi:type="dcterms:W3CDTF">2022-11-09T23:10:31Z</dcterms:modified>
</cp:coreProperties>
</file>