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ALCULOS_PARTICIPACIONES_FEDERALES\APORTACIONES ESTATALES\2022\FDM\"/>
    </mc:Choice>
  </mc:AlternateContent>
  <bookViews>
    <workbookView xWindow="0" yWindow="0" windowWidth="10995" windowHeight="1035" activeTab="4"/>
  </bookViews>
  <sheets>
    <sheet name="Part FEBRERO 2021" sheetId="9" r:id="rId1"/>
    <sheet name="ART 14 F I" sheetId="7" r:id="rId2"/>
    <sheet name="CENSO POB 2020" sheetId="13" state="hidden" r:id="rId3"/>
    <sheet name="CALCULOS ANUAL" sheetId="12" r:id="rId4"/>
    <sheet name="DISTRIBUCIÓN" sheetId="11" r:id="rId5"/>
  </sheets>
  <externalReferences>
    <externalReference r:id="rId6"/>
    <externalReference r:id="rId7"/>
    <externalReference r:id="rId8"/>
  </externalReferences>
  <definedNames>
    <definedName name="A_impresión_IM" localSheetId="1">#REF!</definedName>
    <definedName name="A_impresión_IM" localSheetId="3">#REF!</definedName>
    <definedName name="A_impresión_IM" localSheetId="4">#REF!</definedName>
    <definedName name="A_impresión_IM" localSheetId="0">#REF!</definedName>
    <definedName name="A_impresión_IM">#REF!</definedName>
    <definedName name="AJUSTES" localSheetId="3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3">'CALCULOS ANUAL'!$A$1:$D$63</definedName>
    <definedName name="_xlnm.Print_Area" localSheetId="4">DISTRIBUCIÓN!$A$1:$H$64</definedName>
    <definedName name="_xlnm.Print_Area" localSheetId="0">'Part FEBRERO 2021'!$A$1:$B$15</definedName>
    <definedName name="_xlnm.Database" localSheetId="1">#REF!</definedName>
    <definedName name="_xlnm.Database" localSheetId="3">#REF!</definedName>
    <definedName name="_xlnm.Database" localSheetId="4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3">'[1]deuda c sadm'!#REF!</definedName>
    <definedName name="cierre_2001" localSheetId="4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3">'[1]deuda c sadm'!#REF!</definedName>
    <definedName name="deuda" localSheetId="4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3">'[1]deuda c sadm'!#REF!</definedName>
    <definedName name="Deuda_ingTot" localSheetId="4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3">#REF!</definedName>
    <definedName name="ENERO" localSheetId="4">#REF!</definedName>
    <definedName name="ENERO" localSheetId="0">#REF!</definedName>
    <definedName name="ENERO">#REF!</definedName>
    <definedName name="Fto_1" localSheetId="1">#REF!</definedName>
    <definedName name="Fto_1" localSheetId="3">#REF!</definedName>
    <definedName name="Fto_1" localSheetId="4">#REF!</definedName>
    <definedName name="Fto_1" localSheetId="0">#REF!</definedName>
    <definedName name="Fto_1">#REF!</definedName>
    <definedName name="HTML_CodePage" hidden="1">1252</definedName>
    <definedName name="HTML_Control" localSheetId="3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3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3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3">#REF!</definedName>
    <definedName name="Notas_Fto_1" localSheetId="4">#REF!</definedName>
    <definedName name="Notas_Fto_1" localSheetId="0">#REF!</definedName>
    <definedName name="Notas_Fto_1">#REF!</definedName>
    <definedName name="Partidas">[3]TECHO!$B$1:$Q$2798</definedName>
    <definedName name="SINAJUSTE" localSheetId="3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3">#REF!</definedName>
    <definedName name="t" localSheetId="4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3">'CALCULOS ANUAL'!$A:$A,'CALCULOS ANUAL'!$2:$2</definedName>
    <definedName name="_xlnm.Print_Titles" localSheetId="4">DISTRIBUCIÓN!$A:$A,DISTRIBUCIÓN!$3:$3</definedName>
    <definedName name="TOT" localSheetId="1">#REF!</definedName>
    <definedName name="TOT" localSheetId="3">#REF!</definedName>
    <definedName name="TOT" localSheetId="4">#REF!</definedName>
    <definedName name="TOT" localSheetId="0">#REF!</definedName>
    <definedName name="TOT">#REF!</definedName>
    <definedName name="TOTAL" localSheetId="1">#REF!</definedName>
    <definedName name="TOTAL" localSheetId="3">#REF!</definedName>
    <definedName name="TOTAL" localSheetId="4">#REF!</definedName>
    <definedName name="TOTAL" localSheetId="0">#REF!</definedName>
    <definedName name="TOTAL">#REF!</definedName>
  </definedNames>
  <calcPr calcId="162913"/>
</workbook>
</file>

<file path=xl/calcChain.xml><?xml version="1.0" encoding="utf-8"?>
<calcChain xmlns="http://schemas.openxmlformats.org/spreadsheetml/2006/main">
  <c r="E12" i="9" l="1"/>
  <c r="E11" i="9"/>
  <c r="E10" i="9"/>
  <c r="E9" i="9"/>
  <c r="E8" i="9"/>
  <c r="E7" i="9"/>
  <c r="E6" i="9"/>
  <c r="E5" i="9"/>
  <c r="E4" i="9"/>
  <c r="D13" i="9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C13" i="9" l="1"/>
  <c r="G11" i="9" l="1"/>
  <c r="H11" i="9" s="1"/>
  <c r="G9" i="9"/>
  <c r="H9" i="9" s="1"/>
  <c r="G7" i="9"/>
  <c r="H7" i="9" s="1"/>
  <c r="G5" i="9"/>
  <c r="G6" i="9" l="1"/>
  <c r="H6" i="9" s="1"/>
  <c r="G10" i="9"/>
  <c r="H10" i="9" s="1"/>
  <c r="H5" i="9"/>
  <c r="E13" i="9"/>
  <c r="G4" i="9"/>
  <c r="H4" i="9" s="1"/>
  <c r="G8" i="9"/>
  <c r="H8" i="9" s="1"/>
  <c r="G12" i="9"/>
  <c r="H12" i="9" s="1"/>
  <c r="B13" i="9"/>
  <c r="C4" i="12" l="1"/>
  <c r="G13" i="9" l="1"/>
  <c r="J16" i="9"/>
  <c r="B5" i="11" s="1"/>
  <c r="B23" i="11" s="1"/>
  <c r="C7" i="12"/>
  <c r="B20" i="12"/>
  <c r="C22" i="12"/>
  <c r="B62" i="12"/>
  <c r="AH63" i="7"/>
  <c r="AI63" i="7" s="1"/>
  <c r="AG63" i="7"/>
  <c r="E63" i="7"/>
  <c r="F63" i="7"/>
  <c r="B63" i="7"/>
  <c r="C30" i="7" s="1"/>
  <c r="D30" i="7" s="1"/>
  <c r="AI61" i="7"/>
  <c r="AJ61" i="7" s="1"/>
  <c r="Y61" i="7"/>
  <c r="X61" i="7"/>
  <c r="W61" i="7"/>
  <c r="V61" i="7"/>
  <c r="P61" i="7"/>
  <c r="O61" i="7"/>
  <c r="N61" i="7"/>
  <c r="M61" i="7"/>
  <c r="AI60" i="7"/>
  <c r="AJ60" i="7" s="1"/>
  <c r="Y60" i="7"/>
  <c r="X60" i="7"/>
  <c r="Z60" i="7" s="1"/>
  <c r="AA60" i="7" s="1"/>
  <c r="W60" i="7"/>
  <c r="V60" i="7"/>
  <c r="P60" i="7"/>
  <c r="O60" i="7"/>
  <c r="Q60" i="7" s="1"/>
  <c r="N60" i="7"/>
  <c r="M60" i="7"/>
  <c r="AI59" i="7"/>
  <c r="AJ59" i="7" s="1"/>
  <c r="Y59" i="7"/>
  <c r="X59" i="7"/>
  <c r="W59" i="7"/>
  <c r="V59" i="7"/>
  <c r="P59" i="7"/>
  <c r="O59" i="7"/>
  <c r="N59" i="7"/>
  <c r="M59" i="7"/>
  <c r="AI58" i="7"/>
  <c r="AJ58" i="7" s="1"/>
  <c r="Y58" i="7"/>
  <c r="X58" i="7"/>
  <c r="W58" i="7"/>
  <c r="V58" i="7"/>
  <c r="Z58" i="7" s="1"/>
  <c r="AA58" i="7" s="1"/>
  <c r="P58" i="7"/>
  <c r="O58" i="7"/>
  <c r="N58" i="7"/>
  <c r="M58" i="7"/>
  <c r="Q58" i="7" s="1"/>
  <c r="AB58" i="7" s="1"/>
  <c r="AC58" i="7" s="1"/>
  <c r="AI57" i="7"/>
  <c r="AJ57" i="7" s="1"/>
  <c r="Y57" i="7"/>
  <c r="X57" i="7"/>
  <c r="W57" i="7"/>
  <c r="Z57" i="7" s="1"/>
  <c r="AB57" i="7" s="1"/>
  <c r="AC57" i="7" s="1"/>
  <c r="V57" i="7"/>
  <c r="P57" i="7"/>
  <c r="O57" i="7"/>
  <c r="N57" i="7"/>
  <c r="Q57" i="7" s="1"/>
  <c r="M57" i="7"/>
  <c r="F57" i="7"/>
  <c r="G57" i="7"/>
  <c r="AI56" i="7"/>
  <c r="AJ56" i="7" s="1"/>
  <c r="Y56" i="7"/>
  <c r="X56" i="7"/>
  <c r="W56" i="7"/>
  <c r="V56" i="7"/>
  <c r="Z56" i="7" s="1"/>
  <c r="P56" i="7"/>
  <c r="O56" i="7"/>
  <c r="N56" i="7"/>
  <c r="M56" i="7"/>
  <c r="Q56" i="7" s="1"/>
  <c r="AI55" i="7"/>
  <c r="AJ55" i="7" s="1"/>
  <c r="Y55" i="7"/>
  <c r="X55" i="7"/>
  <c r="W55" i="7"/>
  <c r="Z55" i="7" s="1"/>
  <c r="AA55" i="7" s="1"/>
  <c r="V55" i="7"/>
  <c r="P55" i="7"/>
  <c r="O55" i="7"/>
  <c r="N55" i="7"/>
  <c r="Q55" i="7" s="1"/>
  <c r="AB55" i="7" s="1"/>
  <c r="AC55" i="7" s="1"/>
  <c r="M55" i="7"/>
  <c r="AI54" i="7"/>
  <c r="AJ54" i="7" s="1"/>
  <c r="Y54" i="7"/>
  <c r="X54" i="7"/>
  <c r="Z54" i="7" s="1"/>
  <c r="W54" i="7"/>
  <c r="V54" i="7"/>
  <c r="P54" i="7"/>
  <c r="O54" i="7"/>
  <c r="N54" i="7"/>
  <c r="M54" i="7"/>
  <c r="AI53" i="7"/>
  <c r="AJ53" i="7" s="1"/>
  <c r="Y53" i="7"/>
  <c r="X53" i="7"/>
  <c r="W53" i="7"/>
  <c r="V53" i="7"/>
  <c r="P53" i="7"/>
  <c r="O53" i="7"/>
  <c r="N53" i="7"/>
  <c r="M53" i="7"/>
  <c r="AI52" i="7"/>
  <c r="AJ52" i="7" s="1"/>
  <c r="Y52" i="7"/>
  <c r="X52" i="7"/>
  <c r="W52" i="7"/>
  <c r="V52" i="7"/>
  <c r="Z52" i="7" s="1"/>
  <c r="P52" i="7"/>
  <c r="O52" i="7"/>
  <c r="N52" i="7"/>
  <c r="M52" i="7"/>
  <c r="Q52" i="7" s="1"/>
  <c r="AI51" i="7"/>
  <c r="AJ51" i="7" s="1"/>
  <c r="Y51" i="7"/>
  <c r="X51" i="7"/>
  <c r="W51" i="7"/>
  <c r="Z51" i="7" s="1"/>
  <c r="V51" i="7"/>
  <c r="P51" i="7"/>
  <c r="O51" i="7"/>
  <c r="N51" i="7"/>
  <c r="Q51" i="7" s="1"/>
  <c r="M51" i="7"/>
  <c r="AI50" i="7"/>
  <c r="AJ50" i="7" s="1"/>
  <c r="Y50" i="7"/>
  <c r="X50" i="7"/>
  <c r="Z50" i="7" s="1"/>
  <c r="W50" i="7"/>
  <c r="V50" i="7"/>
  <c r="P50" i="7"/>
  <c r="O50" i="7"/>
  <c r="N50" i="7"/>
  <c r="M50" i="7"/>
  <c r="AI49" i="7"/>
  <c r="AJ49" i="7" s="1"/>
  <c r="Y49" i="7"/>
  <c r="X49" i="7"/>
  <c r="W49" i="7"/>
  <c r="V49" i="7"/>
  <c r="P49" i="7"/>
  <c r="O49" i="7"/>
  <c r="N49" i="7"/>
  <c r="M49" i="7"/>
  <c r="F49" i="7"/>
  <c r="G49" i="7" s="1"/>
  <c r="AI48" i="7"/>
  <c r="AJ48" i="7" s="1"/>
  <c r="Y48" i="7"/>
  <c r="X48" i="7"/>
  <c r="Z48" i="7" s="1"/>
  <c r="AA48" i="7" s="1"/>
  <c r="W48" i="7"/>
  <c r="V48" i="7"/>
  <c r="P48" i="7"/>
  <c r="O48" i="7"/>
  <c r="Q48" i="7" s="1"/>
  <c r="N48" i="7"/>
  <c r="M48" i="7"/>
  <c r="AI47" i="7"/>
  <c r="AJ47" i="7" s="1"/>
  <c r="Y47" i="7"/>
  <c r="X47" i="7"/>
  <c r="W47" i="7"/>
  <c r="V47" i="7"/>
  <c r="P47" i="7"/>
  <c r="O47" i="7"/>
  <c r="N47" i="7"/>
  <c r="M47" i="7"/>
  <c r="AI46" i="7"/>
  <c r="AJ46" i="7" s="1"/>
  <c r="Y46" i="7"/>
  <c r="X46" i="7"/>
  <c r="W46" i="7"/>
  <c r="V46" i="7"/>
  <c r="Z46" i="7" s="1"/>
  <c r="AA46" i="7" s="1"/>
  <c r="P46" i="7"/>
  <c r="O46" i="7"/>
  <c r="N46" i="7"/>
  <c r="M46" i="7"/>
  <c r="Q46" i="7" s="1"/>
  <c r="AI45" i="7"/>
  <c r="AJ45" i="7" s="1"/>
  <c r="Y45" i="7"/>
  <c r="X45" i="7"/>
  <c r="W45" i="7"/>
  <c r="V45" i="7"/>
  <c r="P45" i="7"/>
  <c r="O45" i="7"/>
  <c r="N45" i="7"/>
  <c r="M45" i="7"/>
  <c r="AI44" i="7"/>
  <c r="AJ44" i="7" s="1"/>
  <c r="Y44" i="7"/>
  <c r="X44" i="7"/>
  <c r="W44" i="7"/>
  <c r="V44" i="7"/>
  <c r="P44" i="7"/>
  <c r="O44" i="7"/>
  <c r="N44" i="7"/>
  <c r="M44" i="7"/>
  <c r="AI43" i="7"/>
  <c r="AJ43" i="7" s="1"/>
  <c r="Y43" i="7"/>
  <c r="X43" i="7"/>
  <c r="W43" i="7"/>
  <c r="V43" i="7"/>
  <c r="P43" i="7"/>
  <c r="O43" i="7"/>
  <c r="N43" i="7"/>
  <c r="M43" i="7"/>
  <c r="AI42" i="7"/>
  <c r="AJ42" i="7" s="1"/>
  <c r="Y42" i="7"/>
  <c r="X42" i="7"/>
  <c r="W42" i="7"/>
  <c r="V42" i="7"/>
  <c r="Z42" i="7" s="1"/>
  <c r="AA42" i="7" s="1"/>
  <c r="P42" i="7"/>
  <c r="O42" i="7"/>
  <c r="N42" i="7"/>
  <c r="M42" i="7"/>
  <c r="Q42" i="7" s="1"/>
  <c r="AI41" i="7"/>
  <c r="AJ41" i="7" s="1"/>
  <c r="Y41" i="7"/>
  <c r="X41" i="7"/>
  <c r="W41" i="7"/>
  <c r="Z41" i="7" s="1"/>
  <c r="V41" i="7"/>
  <c r="P41" i="7"/>
  <c r="O41" i="7"/>
  <c r="N41" i="7"/>
  <c r="Q41" i="7" s="1"/>
  <c r="M41" i="7"/>
  <c r="AI40" i="7"/>
  <c r="AJ40" i="7" s="1"/>
  <c r="Y40" i="7"/>
  <c r="X40" i="7"/>
  <c r="W40" i="7"/>
  <c r="V40" i="7"/>
  <c r="P40" i="7"/>
  <c r="O40" i="7"/>
  <c r="Q40" i="7" s="1"/>
  <c r="N40" i="7"/>
  <c r="M40" i="7"/>
  <c r="AI39" i="7"/>
  <c r="AJ39" i="7" s="1"/>
  <c r="Y39" i="7"/>
  <c r="X39" i="7"/>
  <c r="W39" i="7"/>
  <c r="V39" i="7"/>
  <c r="P39" i="7"/>
  <c r="O39" i="7"/>
  <c r="N39" i="7"/>
  <c r="M39" i="7"/>
  <c r="AI38" i="7"/>
  <c r="AJ38" i="7" s="1"/>
  <c r="Y38" i="7"/>
  <c r="X38" i="7"/>
  <c r="W38" i="7"/>
  <c r="V38" i="7"/>
  <c r="Z38" i="7" s="1"/>
  <c r="AA38" i="7" s="1"/>
  <c r="P38" i="7"/>
  <c r="O38" i="7"/>
  <c r="N38" i="7"/>
  <c r="M38" i="7"/>
  <c r="Q38" i="7" s="1"/>
  <c r="AI37" i="7"/>
  <c r="AJ37" i="7" s="1"/>
  <c r="Y37" i="7"/>
  <c r="X37" i="7"/>
  <c r="W37" i="7"/>
  <c r="V37" i="7"/>
  <c r="P37" i="7"/>
  <c r="O37" i="7"/>
  <c r="N37" i="7"/>
  <c r="Q37" i="7" s="1"/>
  <c r="M37" i="7"/>
  <c r="AI36" i="7"/>
  <c r="AJ36" i="7" s="1"/>
  <c r="Y36" i="7"/>
  <c r="X36" i="7"/>
  <c r="W36" i="7"/>
  <c r="V36" i="7"/>
  <c r="P36" i="7"/>
  <c r="O36" i="7"/>
  <c r="Q36" i="7" s="1"/>
  <c r="N36" i="7"/>
  <c r="M36" i="7"/>
  <c r="AI35" i="7"/>
  <c r="AJ35" i="7" s="1"/>
  <c r="Y35" i="7"/>
  <c r="X35" i="7"/>
  <c r="W35" i="7"/>
  <c r="V35" i="7"/>
  <c r="P35" i="7"/>
  <c r="O35" i="7"/>
  <c r="N35" i="7"/>
  <c r="M35" i="7"/>
  <c r="AI34" i="7"/>
  <c r="AJ34" i="7" s="1"/>
  <c r="Y34" i="7"/>
  <c r="X34" i="7"/>
  <c r="W34" i="7"/>
  <c r="V34" i="7"/>
  <c r="Z34" i="7" s="1"/>
  <c r="AB34" i="7" s="1"/>
  <c r="P34" i="7"/>
  <c r="O34" i="7"/>
  <c r="N34" i="7"/>
  <c r="M34" i="7"/>
  <c r="Q34" i="7" s="1"/>
  <c r="AI33" i="7"/>
  <c r="AJ33" i="7" s="1"/>
  <c r="Y33" i="7"/>
  <c r="X33" i="7"/>
  <c r="W33" i="7"/>
  <c r="Z33" i="7" s="1"/>
  <c r="V33" i="7"/>
  <c r="P33" i="7"/>
  <c r="O33" i="7"/>
  <c r="N33" i="7"/>
  <c r="Q33" i="7" s="1"/>
  <c r="M33" i="7"/>
  <c r="AI32" i="7"/>
  <c r="AJ32" i="7" s="1"/>
  <c r="Y32" i="7"/>
  <c r="X32" i="7"/>
  <c r="Z32" i="7" s="1"/>
  <c r="W32" i="7"/>
  <c r="V32" i="7"/>
  <c r="P32" i="7"/>
  <c r="O32" i="7"/>
  <c r="N32" i="7"/>
  <c r="M32" i="7"/>
  <c r="AI31" i="7"/>
  <c r="AJ31" i="7" s="1"/>
  <c r="Y31" i="7"/>
  <c r="X31" i="7"/>
  <c r="W31" i="7"/>
  <c r="V31" i="7"/>
  <c r="P31" i="7"/>
  <c r="O31" i="7"/>
  <c r="N31" i="7"/>
  <c r="M31" i="7"/>
  <c r="AI30" i="7"/>
  <c r="AJ30" i="7" s="1"/>
  <c r="Y30" i="7"/>
  <c r="X30" i="7"/>
  <c r="W30" i="7"/>
  <c r="V30" i="7"/>
  <c r="Z30" i="7" s="1"/>
  <c r="AA30" i="7" s="1"/>
  <c r="P30" i="7"/>
  <c r="O30" i="7"/>
  <c r="N30" i="7"/>
  <c r="M30" i="7"/>
  <c r="Q30" i="7" s="1"/>
  <c r="AI29" i="7"/>
  <c r="AJ29" i="7" s="1"/>
  <c r="Y29" i="7"/>
  <c r="X29" i="7"/>
  <c r="W29" i="7"/>
  <c r="Z29" i="7" s="1"/>
  <c r="V29" i="7"/>
  <c r="P29" i="7"/>
  <c r="O29" i="7"/>
  <c r="N29" i="7"/>
  <c r="Q29" i="7" s="1"/>
  <c r="M29" i="7"/>
  <c r="AI28" i="7"/>
  <c r="AJ28" i="7" s="1"/>
  <c r="Y28" i="7"/>
  <c r="X28" i="7"/>
  <c r="W28" i="7"/>
  <c r="V28" i="7"/>
  <c r="P28" i="7"/>
  <c r="O28" i="7"/>
  <c r="N28" i="7"/>
  <c r="M28" i="7"/>
  <c r="AI27" i="7"/>
  <c r="AJ27" i="7" s="1"/>
  <c r="Y27" i="7"/>
  <c r="X27" i="7"/>
  <c r="W27" i="7"/>
  <c r="V27" i="7"/>
  <c r="P27" i="7"/>
  <c r="O27" i="7"/>
  <c r="N27" i="7"/>
  <c r="M27" i="7"/>
  <c r="AI26" i="7"/>
  <c r="AJ26" i="7" s="1"/>
  <c r="Y26" i="7"/>
  <c r="X26" i="7"/>
  <c r="W26" i="7"/>
  <c r="V26" i="7"/>
  <c r="Z26" i="7" s="1"/>
  <c r="AA26" i="7" s="1"/>
  <c r="P26" i="7"/>
  <c r="O26" i="7"/>
  <c r="N26" i="7"/>
  <c r="M26" i="7"/>
  <c r="AI25" i="7"/>
  <c r="AJ25" i="7" s="1"/>
  <c r="Y25" i="7"/>
  <c r="X25" i="7"/>
  <c r="W25" i="7"/>
  <c r="Z25" i="7" s="1"/>
  <c r="AA25" i="7" s="1"/>
  <c r="V25" i="7"/>
  <c r="P25" i="7"/>
  <c r="O25" i="7"/>
  <c r="N25" i="7"/>
  <c r="M25" i="7"/>
  <c r="F25" i="7"/>
  <c r="G25" i="7"/>
  <c r="AI24" i="7"/>
  <c r="AJ24" i="7" s="1"/>
  <c r="Y24" i="7"/>
  <c r="X24" i="7"/>
  <c r="W24" i="7"/>
  <c r="V24" i="7"/>
  <c r="Z24" i="7" s="1"/>
  <c r="AA24" i="7" s="1"/>
  <c r="P24" i="7"/>
  <c r="O24" i="7"/>
  <c r="N24" i="7"/>
  <c r="M24" i="7"/>
  <c r="AI23" i="7"/>
  <c r="AJ23" i="7" s="1"/>
  <c r="Y23" i="7"/>
  <c r="X23" i="7"/>
  <c r="W23" i="7"/>
  <c r="Z23" i="7" s="1"/>
  <c r="V23" i="7"/>
  <c r="P23" i="7"/>
  <c r="O23" i="7"/>
  <c r="N23" i="7"/>
  <c r="Q23" i="7" s="1"/>
  <c r="M23" i="7"/>
  <c r="AI20" i="7"/>
  <c r="AJ20" i="7" s="1"/>
  <c r="Y20" i="7"/>
  <c r="X20" i="7"/>
  <c r="Z20" i="7" s="1"/>
  <c r="W20" i="7"/>
  <c r="V20" i="7"/>
  <c r="P20" i="7"/>
  <c r="O20" i="7"/>
  <c r="Q20" i="7" s="1"/>
  <c r="N20" i="7"/>
  <c r="M20" i="7"/>
  <c r="AI19" i="7"/>
  <c r="AJ19" i="7" s="1"/>
  <c r="Y19" i="7"/>
  <c r="X19" i="7"/>
  <c r="W19" i="7"/>
  <c r="V19" i="7"/>
  <c r="P19" i="7"/>
  <c r="O19" i="7"/>
  <c r="N19" i="7"/>
  <c r="M19" i="7"/>
  <c r="AI18" i="7"/>
  <c r="AJ18" i="7" s="1"/>
  <c r="Y18" i="7"/>
  <c r="X18" i="7"/>
  <c r="Z18" i="7" s="1"/>
  <c r="W18" i="7"/>
  <c r="V18" i="7"/>
  <c r="P18" i="7"/>
  <c r="O18" i="7"/>
  <c r="N18" i="7"/>
  <c r="M18" i="7"/>
  <c r="AI17" i="7"/>
  <c r="AJ17" i="7" s="1"/>
  <c r="Y17" i="7"/>
  <c r="X17" i="7"/>
  <c r="W17" i="7"/>
  <c r="V17" i="7"/>
  <c r="P17" i="7"/>
  <c r="O17" i="7"/>
  <c r="N17" i="7"/>
  <c r="M17" i="7"/>
  <c r="AI16" i="7"/>
  <c r="AJ16" i="7" s="1"/>
  <c r="Y16" i="7"/>
  <c r="X16" i="7"/>
  <c r="W16" i="7"/>
  <c r="V16" i="7"/>
  <c r="Z16" i="7" s="1"/>
  <c r="P16" i="7"/>
  <c r="O16" i="7"/>
  <c r="N16" i="7"/>
  <c r="M16" i="7"/>
  <c r="Q16" i="7" s="1"/>
  <c r="AI15" i="7"/>
  <c r="AJ15" i="7" s="1"/>
  <c r="Y15" i="7"/>
  <c r="X15" i="7"/>
  <c r="W15" i="7"/>
  <c r="Z15" i="7" s="1"/>
  <c r="V15" i="7"/>
  <c r="P15" i="7"/>
  <c r="O15" i="7"/>
  <c r="N15" i="7"/>
  <c r="Q15" i="7" s="1"/>
  <c r="M15" i="7"/>
  <c r="AI14" i="7"/>
  <c r="AJ14" i="7" s="1"/>
  <c r="Y14" i="7"/>
  <c r="X14" i="7"/>
  <c r="Z14" i="7" s="1"/>
  <c r="W14" i="7"/>
  <c r="V14" i="7"/>
  <c r="P14" i="7"/>
  <c r="O14" i="7"/>
  <c r="Q14" i="7" s="1"/>
  <c r="N14" i="7"/>
  <c r="M14" i="7"/>
  <c r="F14" i="7"/>
  <c r="G14" i="7"/>
  <c r="AI13" i="7"/>
  <c r="AJ13" i="7" s="1"/>
  <c r="Y13" i="7"/>
  <c r="X13" i="7"/>
  <c r="W13" i="7"/>
  <c r="Z13" i="7" s="1"/>
  <c r="V13" i="7"/>
  <c r="P13" i="7"/>
  <c r="O13" i="7"/>
  <c r="N13" i="7"/>
  <c r="Q13" i="7" s="1"/>
  <c r="M13" i="7"/>
  <c r="AI12" i="7"/>
  <c r="AJ12" i="7" s="1"/>
  <c r="Y12" i="7"/>
  <c r="X12" i="7"/>
  <c r="Z12" i="7" s="1"/>
  <c r="W12" i="7"/>
  <c r="V12" i="7"/>
  <c r="P12" i="7"/>
  <c r="O12" i="7"/>
  <c r="N12" i="7"/>
  <c r="M12" i="7"/>
  <c r="AI11" i="7"/>
  <c r="AJ11" i="7" s="1"/>
  <c r="Y11" i="7"/>
  <c r="Y63" i="7" s="1"/>
  <c r="X11" i="7"/>
  <c r="W11" i="7"/>
  <c r="V11" i="7"/>
  <c r="P11" i="7"/>
  <c r="P63" i="7" s="1"/>
  <c r="O11" i="7"/>
  <c r="N11" i="7"/>
  <c r="M11" i="7"/>
  <c r="AI10" i="7"/>
  <c r="AJ10" i="7" s="1"/>
  <c r="Y10" i="7"/>
  <c r="X10" i="7"/>
  <c r="W10" i="7"/>
  <c r="V10" i="7"/>
  <c r="V63" i="7" s="1"/>
  <c r="P10" i="7"/>
  <c r="O10" i="7"/>
  <c r="N10" i="7"/>
  <c r="M10" i="7"/>
  <c r="AI9" i="7"/>
  <c r="AJ9" i="7" s="1"/>
  <c r="Y9" i="7"/>
  <c r="X9" i="7"/>
  <c r="W9" i="7"/>
  <c r="Z9" i="7" s="1"/>
  <c r="V9" i="7"/>
  <c r="P9" i="7"/>
  <c r="O9" i="7"/>
  <c r="N9" i="7"/>
  <c r="Q9" i="7" s="1"/>
  <c r="M9" i="7"/>
  <c r="AO6" i="7"/>
  <c r="Q53" i="7"/>
  <c r="Z53" i="7"/>
  <c r="AB53" i="7" s="1"/>
  <c r="AC53" i="7" s="1"/>
  <c r="F27" i="7"/>
  <c r="G27" i="7"/>
  <c r="F51" i="7"/>
  <c r="G51" i="7" s="1"/>
  <c r="F13" i="7"/>
  <c r="G13" i="7" s="1"/>
  <c r="AA34" i="7"/>
  <c r="F45" i="7"/>
  <c r="G45" i="7" s="1"/>
  <c r="F59" i="7"/>
  <c r="G59" i="7"/>
  <c r="F61" i="7"/>
  <c r="G61" i="7" s="1"/>
  <c r="F15" i="7"/>
  <c r="G15" i="7"/>
  <c r="Q19" i="7"/>
  <c r="F24" i="7"/>
  <c r="G24" i="7" s="1"/>
  <c r="F26" i="7"/>
  <c r="G26" i="7" s="1"/>
  <c r="Q28" i="7"/>
  <c r="Z28" i="7"/>
  <c r="AA28" i="7" s="1"/>
  <c r="Z40" i="7"/>
  <c r="F50" i="7"/>
  <c r="G50" i="7" s="1"/>
  <c r="F52" i="7"/>
  <c r="G52" i="7"/>
  <c r="F58" i="7"/>
  <c r="G58" i="7"/>
  <c r="F19" i="7"/>
  <c r="G19" i="7" s="1"/>
  <c r="F37" i="7"/>
  <c r="G37" i="7" s="1"/>
  <c r="Z47" i="7"/>
  <c r="AA47" i="7"/>
  <c r="F9" i="7"/>
  <c r="G9" i="7" s="1"/>
  <c r="F12" i="7"/>
  <c r="G12" i="7"/>
  <c r="F18" i="7"/>
  <c r="G18" i="7"/>
  <c r="Q32" i="7"/>
  <c r="F38" i="7"/>
  <c r="G38" i="7"/>
  <c r="F44" i="7"/>
  <c r="G44" i="7" s="1"/>
  <c r="F46" i="7"/>
  <c r="G46" i="7"/>
  <c r="F60" i="7"/>
  <c r="G60" i="7" s="1"/>
  <c r="Z10" i="7"/>
  <c r="AA10" i="7" s="1"/>
  <c r="Q27" i="7"/>
  <c r="Z45" i="7"/>
  <c r="Q50" i="7"/>
  <c r="F10" i="7"/>
  <c r="G10" i="7" s="1"/>
  <c r="F16" i="7"/>
  <c r="G16" i="7"/>
  <c r="F20" i="7"/>
  <c r="G20" i="7"/>
  <c r="AA23" i="7"/>
  <c r="Q25" i="7"/>
  <c r="AB25" i="7" s="1"/>
  <c r="AC25" i="7" s="1"/>
  <c r="F28" i="7"/>
  <c r="G28" i="7"/>
  <c r="Q31" i="7"/>
  <c r="Z31" i="7"/>
  <c r="Q35" i="7"/>
  <c r="Z36" i="7"/>
  <c r="AB36" i="7" s="1"/>
  <c r="AC36" i="7" s="1"/>
  <c r="AA36" i="7"/>
  <c r="F39" i="7"/>
  <c r="G39" i="7" s="1"/>
  <c r="F40" i="7"/>
  <c r="G40" i="7" s="1"/>
  <c r="AA41" i="7"/>
  <c r="Q43" i="7"/>
  <c r="F47" i="7"/>
  <c r="G47" i="7" s="1"/>
  <c r="F53" i="7"/>
  <c r="G53" i="7" s="1"/>
  <c r="F54" i="7"/>
  <c r="G54" i="7" s="1"/>
  <c r="F55" i="7"/>
  <c r="G55" i="7" s="1"/>
  <c r="Q61" i="7"/>
  <c r="Z61" i="7"/>
  <c r="Q45" i="7"/>
  <c r="Q54" i="7"/>
  <c r="F11" i="7"/>
  <c r="G11" i="7" s="1"/>
  <c r="Q12" i="7"/>
  <c r="F17" i="7"/>
  <c r="G17" i="7" s="1"/>
  <c r="Q18" i="7"/>
  <c r="F23" i="7"/>
  <c r="G23" i="7"/>
  <c r="Q24" i="7"/>
  <c r="AB24" i="7" s="1"/>
  <c r="AC24" i="7" s="1"/>
  <c r="Q26" i="7"/>
  <c r="F29" i="7"/>
  <c r="G29" i="7"/>
  <c r="F30" i="7"/>
  <c r="G30" i="7" s="1"/>
  <c r="F31" i="7"/>
  <c r="G31" i="7"/>
  <c r="F32" i="7"/>
  <c r="G32" i="7" s="1"/>
  <c r="F33" i="7"/>
  <c r="G33" i="7"/>
  <c r="F34" i="7"/>
  <c r="G34" i="7" s="1"/>
  <c r="F35" i="7"/>
  <c r="G35" i="7"/>
  <c r="F36" i="7"/>
  <c r="G36" i="7" s="1"/>
  <c r="Z37" i="7"/>
  <c r="AB37" i="7" s="1"/>
  <c r="AC37" i="7" s="1"/>
  <c r="AA37" i="7"/>
  <c r="F41" i="7"/>
  <c r="G41" i="7" s="1"/>
  <c r="F42" i="7"/>
  <c r="G42" i="7"/>
  <c r="F43" i="7"/>
  <c r="G43" i="7" s="1"/>
  <c r="Q44" i="7"/>
  <c r="Z44" i="7"/>
  <c r="F48" i="7"/>
  <c r="G48" i="7"/>
  <c r="Q49" i="7"/>
  <c r="F56" i="7"/>
  <c r="G56" i="7"/>
  <c r="AA57" i="7"/>
  <c r="Q59" i="7"/>
  <c r="AB30" i="7"/>
  <c r="AC30" i="7"/>
  <c r="AA53" i="7"/>
  <c r="AB46" i="7"/>
  <c r="AC46" i="7" s="1"/>
  <c r="AN6" i="7"/>
  <c r="AM6" i="7"/>
  <c r="AB48" i="7"/>
  <c r="AC48" i="7" s="1"/>
  <c r="AC34" i="7"/>
  <c r="AB42" i="7"/>
  <c r="AC42" i="7" s="1"/>
  <c r="AB60" i="7"/>
  <c r="AC60" i="7" s="1"/>
  <c r="AB38" i="7"/>
  <c r="AC38" i="7" s="1"/>
  <c r="AA15" i="7"/>
  <c r="AA9" i="7"/>
  <c r="AA12" i="7" l="1"/>
  <c r="AB12" i="7"/>
  <c r="AC12" i="7" s="1"/>
  <c r="AA18" i="7"/>
  <c r="AB18" i="7"/>
  <c r="AC18" i="7" s="1"/>
  <c r="AA50" i="7"/>
  <c r="AB50" i="7"/>
  <c r="AC50" i="7" s="1"/>
  <c r="AB51" i="7"/>
  <c r="AC51" i="7" s="1"/>
  <c r="AA51" i="7"/>
  <c r="AA54" i="7"/>
  <c r="AB54" i="7"/>
  <c r="AC54" i="7" s="1"/>
  <c r="AB16" i="7"/>
  <c r="AC16" i="7" s="1"/>
  <c r="AA16" i="7"/>
  <c r="AA14" i="7"/>
  <c r="AB14" i="7"/>
  <c r="AC14" i="7" s="1"/>
  <c r="G63" i="7"/>
  <c r="AB9" i="7"/>
  <c r="AC9" i="7" s="1"/>
  <c r="AB13" i="7"/>
  <c r="AC13" i="7" s="1"/>
  <c r="AA45" i="7"/>
  <c r="AB45" i="7"/>
  <c r="AC45" i="7" s="1"/>
  <c r="Q11" i="7"/>
  <c r="AB52" i="7"/>
  <c r="AC52" i="7" s="1"/>
  <c r="AA52" i="7"/>
  <c r="AB56" i="7"/>
  <c r="AC56" i="7" s="1"/>
  <c r="AA56" i="7"/>
  <c r="H30" i="7"/>
  <c r="AB20" i="7"/>
  <c r="AC20" i="7" s="1"/>
  <c r="AA20" i="7"/>
  <c r="AA33" i="7"/>
  <c r="AB33" i="7"/>
  <c r="AC33" i="7" s="1"/>
  <c r="AB61" i="7"/>
  <c r="AC61" i="7" s="1"/>
  <c r="AA61" i="7"/>
  <c r="M63" i="7"/>
  <c r="Q10" i="7"/>
  <c r="AB10" i="7" s="1"/>
  <c r="AC10" i="7" s="1"/>
  <c r="AB15" i="7"/>
  <c r="AC15" i="7" s="1"/>
  <c r="AA31" i="7"/>
  <c r="AB31" i="7"/>
  <c r="AC31" i="7" s="1"/>
  <c r="X63" i="7"/>
  <c r="O63" i="7"/>
  <c r="Z11" i="7"/>
  <c r="AB28" i="7"/>
  <c r="AC28" i="7" s="1"/>
  <c r="W63" i="7"/>
  <c r="AB26" i="7"/>
  <c r="AC26" i="7" s="1"/>
  <c r="AA13" i="7"/>
  <c r="N63" i="7"/>
  <c r="AB40" i="7"/>
  <c r="AC40" i="7" s="1"/>
  <c r="AA40" i="7"/>
  <c r="AB23" i="7"/>
  <c r="AC23" i="7" s="1"/>
  <c r="AB29" i="7"/>
  <c r="AC29" i="7" s="1"/>
  <c r="AB32" i="7"/>
  <c r="AC32" i="7" s="1"/>
  <c r="AA32" i="7"/>
  <c r="AB41" i="7"/>
  <c r="AC41" i="7" s="1"/>
  <c r="Z49" i="7"/>
  <c r="Z59" i="7"/>
  <c r="AA29" i="7"/>
  <c r="AB44" i="7"/>
  <c r="AC44" i="7" s="1"/>
  <c r="AA44" i="7"/>
  <c r="Q17" i="7"/>
  <c r="Z17" i="7"/>
  <c r="Z19" i="7"/>
  <c r="Z27" i="7"/>
  <c r="Z35" i="7"/>
  <c r="Q39" i="7"/>
  <c r="Z39" i="7"/>
  <c r="Z43" i="7"/>
  <c r="Q47" i="7"/>
  <c r="AB47" i="7" s="1"/>
  <c r="AC47" i="7" s="1"/>
  <c r="C29" i="7"/>
  <c r="D29" i="7" s="1"/>
  <c r="H29" i="7" s="1"/>
  <c r="AM29" i="7" s="1"/>
  <c r="C40" i="7"/>
  <c r="D40" i="7" s="1"/>
  <c r="H40" i="7" s="1"/>
  <c r="AM40" i="7" s="1"/>
  <c r="C16" i="7"/>
  <c r="D16" i="7" s="1"/>
  <c r="H16" i="7" s="1"/>
  <c r="AM16" i="7" s="1"/>
  <c r="C49" i="7"/>
  <c r="D49" i="7" s="1"/>
  <c r="H49" i="7" s="1"/>
  <c r="AM49" i="7" s="1"/>
  <c r="C57" i="7"/>
  <c r="D57" i="7" s="1"/>
  <c r="H57" i="7" s="1"/>
  <c r="AM57" i="7" s="1"/>
  <c r="C47" i="7"/>
  <c r="D47" i="7" s="1"/>
  <c r="H47" i="7" s="1"/>
  <c r="AM47" i="7" s="1"/>
  <c r="C14" i="7"/>
  <c r="D14" i="7" s="1"/>
  <c r="H14" i="7" s="1"/>
  <c r="AM14" i="7" s="1"/>
  <c r="C12" i="7"/>
  <c r="D12" i="7" s="1"/>
  <c r="H12" i="7" s="1"/>
  <c r="AM12" i="7" s="1"/>
  <c r="C25" i="7"/>
  <c r="D25" i="7" s="1"/>
  <c r="H25" i="7" s="1"/>
  <c r="AM25" i="7" s="1"/>
  <c r="C45" i="7"/>
  <c r="D45" i="7" s="1"/>
  <c r="H45" i="7" s="1"/>
  <c r="AM45" i="7" s="1"/>
  <c r="C51" i="7"/>
  <c r="D51" i="7" s="1"/>
  <c r="H51" i="7" s="1"/>
  <c r="AM51" i="7" s="1"/>
  <c r="C58" i="7"/>
  <c r="D58" i="7" s="1"/>
  <c r="H58" i="7" s="1"/>
  <c r="AM58" i="7" s="1"/>
  <c r="B63" i="12"/>
  <c r="AJ63" i="7"/>
  <c r="AK27" i="7" s="1"/>
  <c r="AO27" i="7" s="1"/>
  <c r="B8" i="11"/>
  <c r="AM30" i="7"/>
  <c r="C26" i="7"/>
  <c r="D26" i="7" s="1"/>
  <c r="H26" i="7" s="1"/>
  <c r="AM26" i="7" s="1"/>
  <c r="C43" i="7"/>
  <c r="D43" i="7" s="1"/>
  <c r="H43" i="7" s="1"/>
  <c r="AM43" i="7" s="1"/>
  <c r="C9" i="7"/>
  <c r="D9" i="7" s="1"/>
  <c r="H9" i="7" s="1"/>
  <c r="AM9" i="7" s="1"/>
  <c r="C46" i="7"/>
  <c r="D46" i="7" s="1"/>
  <c r="H46" i="7" s="1"/>
  <c r="AM46" i="7" s="1"/>
  <c r="C33" i="7"/>
  <c r="D33" i="7" s="1"/>
  <c r="H33" i="7" s="1"/>
  <c r="AM33" i="7" s="1"/>
  <c r="C48" i="7"/>
  <c r="D48" i="7" s="1"/>
  <c r="H48" i="7" s="1"/>
  <c r="AM48" i="7" s="1"/>
  <c r="C20" i="7"/>
  <c r="D20" i="7" s="1"/>
  <c r="H20" i="7" s="1"/>
  <c r="AM20" i="7" s="1"/>
  <c r="C42" i="7"/>
  <c r="D42" i="7" s="1"/>
  <c r="H42" i="7" s="1"/>
  <c r="AM42" i="7" s="1"/>
  <c r="C32" i="7"/>
  <c r="D32" i="7" s="1"/>
  <c r="H32" i="7" s="1"/>
  <c r="AM32" i="7" s="1"/>
  <c r="C11" i="7"/>
  <c r="D11" i="7" s="1"/>
  <c r="H11" i="7" s="1"/>
  <c r="AM11" i="7" s="1"/>
  <c r="C17" i="7"/>
  <c r="D17" i="7" s="1"/>
  <c r="H17" i="7" s="1"/>
  <c r="AM17" i="7" s="1"/>
  <c r="C41" i="7"/>
  <c r="D41" i="7" s="1"/>
  <c r="H41" i="7" s="1"/>
  <c r="AM41" i="7" s="1"/>
  <c r="C54" i="7"/>
  <c r="D54" i="7" s="1"/>
  <c r="H54" i="7" s="1"/>
  <c r="AM54" i="7" s="1"/>
  <c r="C13" i="7"/>
  <c r="D13" i="7" s="1"/>
  <c r="H13" i="7" s="1"/>
  <c r="AM13" i="7" s="1"/>
  <c r="C19" i="7"/>
  <c r="D19" i="7" s="1"/>
  <c r="H19" i="7" s="1"/>
  <c r="AM19" i="7" s="1"/>
  <c r="C38" i="7"/>
  <c r="D38" i="7" s="1"/>
  <c r="H38" i="7" s="1"/>
  <c r="AM38" i="7" s="1"/>
  <c r="C61" i="7"/>
  <c r="D61" i="7" s="1"/>
  <c r="H61" i="7" s="1"/>
  <c r="AM61" i="7" s="1"/>
  <c r="C36" i="7"/>
  <c r="D36" i="7" s="1"/>
  <c r="H36" i="7" s="1"/>
  <c r="AM36" i="7" s="1"/>
  <c r="C10" i="7"/>
  <c r="D10" i="7" s="1"/>
  <c r="H10" i="7" s="1"/>
  <c r="AM10" i="7" s="1"/>
  <c r="C39" i="7"/>
  <c r="D39" i="7" s="1"/>
  <c r="H39" i="7" s="1"/>
  <c r="AM39" i="7" s="1"/>
  <c r="C34" i="7"/>
  <c r="D34" i="7" s="1"/>
  <c r="H34" i="7" s="1"/>
  <c r="AM34" i="7" s="1"/>
  <c r="C37" i="7"/>
  <c r="D37" i="7" s="1"/>
  <c r="H37" i="7" s="1"/>
  <c r="AM37" i="7" s="1"/>
  <c r="C24" i="7"/>
  <c r="D24" i="7" s="1"/>
  <c r="H24" i="7" s="1"/>
  <c r="AM24" i="7" s="1"/>
  <c r="C18" i="7"/>
  <c r="D18" i="7" s="1"/>
  <c r="H18" i="7" s="1"/>
  <c r="AM18" i="7" s="1"/>
  <c r="C44" i="7"/>
  <c r="D44" i="7" s="1"/>
  <c r="H44" i="7" s="1"/>
  <c r="AM44" i="7" s="1"/>
  <c r="C59" i="7"/>
  <c r="D59" i="7" s="1"/>
  <c r="H59" i="7" s="1"/>
  <c r="AM59" i="7" s="1"/>
  <c r="C31" i="7"/>
  <c r="D31" i="7" s="1"/>
  <c r="H31" i="7" s="1"/>
  <c r="AM31" i="7" s="1"/>
  <c r="C15" i="7"/>
  <c r="D15" i="7" s="1"/>
  <c r="H15" i="7" s="1"/>
  <c r="AM15" i="7" s="1"/>
  <c r="C53" i="7"/>
  <c r="D53" i="7" s="1"/>
  <c r="H53" i="7" s="1"/>
  <c r="AM53" i="7" s="1"/>
  <c r="C23" i="7"/>
  <c r="D23" i="7" s="1"/>
  <c r="H23" i="7" s="1"/>
  <c r="AM23" i="7" s="1"/>
  <c r="C27" i="7"/>
  <c r="D27" i="7" s="1"/>
  <c r="H27" i="7" s="1"/>
  <c r="AM27" i="7" s="1"/>
  <c r="C50" i="7"/>
  <c r="D50" i="7" s="1"/>
  <c r="H50" i="7" s="1"/>
  <c r="AM50" i="7" s="1"/>
  <c r="C52" i="7"/>
  <c r="D52" i="7" s="1"/>
  <c r="H52" i="7" s="1"/>
  <c r="AM52" i="7" s="1"/>
  <c r="C60" i="7"/>
  <c r="D60" i="7" s="1"/>
  <c r="H60" i="7" s="1"/>
  <c r="AM60" i="7" s="1"/>
  <c r="C35" i="7"/>
  <c r="D35" i="7" s="1"/>
  <c r="H35" i="7" s="1"/>
  <c r="AM35" i="7" s="1"/>
  <c r="C56" i="7"/>
  <c r="D56" i="7" s="1"/>
  <c r="H56" i="7" s="1"/>
  <c r="AM56" i="7" s="1"/>
  <c r="C28" i="7"/>
  <c r="D28" i="7" s="1"/>
  <c r="H28" i="7" s="1"/>
  <c r="AM28" i="7" s="1"/>
  <c r="C55" i="7"/>
  <c r="D55" i="7" s="1"/>
  <c r="H55" i="7" s="1"/>
  <c r="AM55" i="7" s="1"/>
  <c r="H13" i="9"/>
  <c r="J13" i="9" s="1"/>
  <c r="AA19" i="7" l="1"/>
  <c r="AB19" i="7"/>
  <c r="AC19" i="7" s="1"/>
  <c r="AB11" i="7"/>
  <c r="AC11" i="7" s="1"/>
  <c r="AA11" i="7"/>
  <c r="AB17" i="7"/>
  <c r="AC17" i="7" s="1"/>
  <c r="AA17" i="7"/>
  <c r="Z63" i="7"/>
  <c r="AA39" i="7"/>
  <c r="AB39" i="7"/>
  <c r="AC39" i="7" s="1"/>
  <c r="AB35" i="7"/>
  <c r="AC35" i="7" s="1"/>
  <c r="AA35" i="7"/>
  <c r="AA59" i="7"/>
  <c r="AB59" i="7"/>
  <c r="AC59" i="7" s="1"/>
  <c r="Q63" i="7"/>
  <c r="AA43" i="7"/>
  <c r="AB43" i="7"/>
  <c r="AC43" i="7" s="1"/>
  <c r="AC63" i="7" s="1"/>
  <c r="AA27" i="7"/>
  <c r="AB27" i="7"/>
  <c r="AC27" i="7" s="1"/>
  <c r="AA49" i="7"/>
  <c r="AB49" i="7"/>
  <c r="AC49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H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AM63" i="7"/>
  <c r="D63" i="7"/>
  <c r="AD36" i="7" l="1"/>
  <c r="AE36" i="7" s="1"/>
  <c r="AF36" i="7" s="1"/>
  <c r="AN36" i="7" s="1"/>
  <c r="AD46" i="7"/>
  <c r="AE46" i="7" s="1"/>
  <c r="AF46" i="7" s="1"/>
  <c r="AN46" i="7" s="1"/>
  <c r="AD34" i="7"/>
  <c r="AE34" i="7" s="1"/>
  <c r="AF34" i="7" s="1"/>
  <c r="AN34" i="7" s="1"/>
  <c r="AP34" i="7" s="1"/>
  <c r="AD37" i="7"/>
  <c r="AE37" i="7" s="1"/>
  <c r="AF37" i="7" s="1"/>
  <c r="AN37" i="7" s="1"/>
  <c r="AP37" i="7" s="1"/>
  <c r="AD48" i="7"/>
  <c r="AE48" i="7" s="1"/>
  <c r="AF48" i="7" s="1"/>
  <c r="AN48" i="7" s="1"/>
  <c r="AD30" i="7"/>
  <c r="AE30" i="7" s="1"/>
  <c r="AF30" i="7" s="1"/>
  <c r="AN30" i="7" s="1"/>
  <c r="AD42" i="7"/>
  <c r="AE42" i="7" s="1"/>
  <c r="AF42" i="7" s="1"/>
  <c r="AN42" i="7" s="1"/>
  <c r="AP42" i="7" s="1"/>
  <c r="AD24" i="7"/>
  <c r="AE24" i="7" s="1"/>
  <c r="AF24" i="7" s="1"/>
  <c r="AN24" i="7" s="1"/>
  <c r="AP24" i="7" s="1"/>
  <c r="AD57" i="7"/>
  <c r="AE57" i="7" s="1"/>
  <c r="AF57" i="7" s="1"/>
  <c r="AN57" i="7" s="1"/>
  <c r="AP57" i="7" s="1"/>
  <c r="AD38" i="7"/>
  <c r="AE38" i="7" s="1"/>
  <c r="AF38" i="7" s="1"/>
  <c r="AN38" i="7" s="1"/>
  <c r="AD58" i="7"/>
  <c r="AE58" i="7" s="1"/>
  <c r="AF58" i="7" s="1"/>
  <c r="AN58" i="7" s="1"/>
  <c r="AD60" i="7"/>
  <c r="AE60" i="7" s="1"/>
  <c r="AF60" i="7" s="1"/>
  <c r="AN60" i="7" s="1"/>
  <c r="AP60" i="7" s="1"/>
  <c r="AD55" i="7"/>
  <c r="AE55" i="7" s="1"/>
  <c r="AF55" i="7" s="1"/>
  <c r="AN55" i="7" s="1"/>
  <c r="AD53" i="7"/>
  <c r="AE53" i="7" s="1"/>
  <c r="AF53" i="7" s="1"/>
  <c r="AN53" i="7" s="1"/>
  <c r="AD25" i="7"/>
  <c r="AE25" i="7" s="1"/>
  <c r="AF25" i="7" s="1"/>
  <c r="AN25" i="7" s="1"/>
  <c r="AP25" i="7" s="1"/>
  <c r="AD47" i="7"/>
  <c r="AE47" i="7" s="1"/>
  <c r="AF47" i="7" s="1"/>
  <c r="AN47" i="7" s="1"/>
  <c r="AD61" i="7"/>
  <c r="AE61" i="7" s="1"/>
  <c r="AF61" i="7" s="1"/>
  <c r="AN61" i="7" s="1"/>
  <c r="AD10" i="7"/>
  <c r="AE10" i="7" s="1"/>
  <c r="AF10" i="7" s="1"/>
  <c r="AN10" i="7" s="1"/>
  <c r="AD14" i="7"/>
  <c r="AE14" i="7" s="1"/>
  <c r="AF14" i="7" s="1"/>
  <c r="AN14" i="7" s="1"/>
  <c r="AD29" i="7"/>
  <c r="AE29" i="7" s="1"/>
  <c r="AF29" i="7" s="1"/>
  <c r="AN29" i="7" s="1"/>
  <c r="AP29" i="7" s="1"/>
  <c r="AD18" i="7"/>
  <c r="AE18" i="7" s="1"/>
  <c r="AF18" i="7" s="1"/>
  <c r="AN18" i="7" s="1"/>
  <c r="AD15" i="7"/>
  <c r="AE15" i="7" s="1"/>
  <c r="AF15" i="7" s="1"/>
  <c r="AN15" i="7" s="1"/>
  <c r="AP15" i="7" s="1"/>
  <c r="AD40" i="7"/>
  <c r="AE40" i="7" s="1"/>
  <c r="AF40" i="7" s="1"/>
  <c r="AN40" i="7" s="1"/>
  <c r="AD52" i="7"/>
  <c r="AE52" i="7" s="1"/>
  <c r="AF52" i="7" s="1"/>
  <c r="AN52" i="7" s="1"/>
  <c r="AP52" i="7" s="1"/>
  <c r="AD20" i="7"/>
  <c r="AE20" i="7" s="1"/>
  <c r="AF20" i="7" s="1"/>
  <c r="AN20" i="7" s="1"/>
  <c r="AD54" i="7"/>
  <c r="AE54" i="7" s="1"/>
  <c r="AF54" i="7" s="1"/>
  <c r="AN54" i="7" s="1"/>
  <c r="AD23" i="7"/>
  <c r="AE23" i="7" s="1"/>
  <c r="AF23" i="7" s="1"/>
  <c r="AN23" i="7" s="1"/>
  <c r="AP23" i="7" s="1"/>
  <c r="AD33" i="7"/>
  <c r="AE33" i="7" s="1"/>
  <c r="AF33" i="7" s="1"/>
  <c r="AN33" i="7" s="1"/>
  <c r="AP33" i="7" s="1"/>
  <c r="AD12" i="7"/>
  <c r="AE12" i="7" s="1"/>
  <c r="AF12" i="7" s="1"/>
  <c r="AN12" i="7" s="1"/>
  <c r="AD51" i="7"/>
  <c r="AE51" i="7" s="1"/>
  <c r="AF51" i="7" s="1"/>
  <c r="AN51" i="7" s="1"/>
  <c r="AD28" i="7"/>
  <c r="AE28" i="7" s="1"/>
  <c r="AF28" i="7" s="1"/>
  <c r="AN28" i="7" s="1"/>
  <c r="AD13" i="7"/>
  <c r="AE13" i="7" s="1"/>
  <c r="AF13" i="7" s="1"/>
  <c r="AN13" i="7" s="1"/>
  <c r="AP13" i="7" s="1"/>
  <c r="AD16" i="7"/>
  <c r="AE16" i="7" s="1"/>
  <c r="AF16" i="7" s="1"/>
  <c r="AN16" i="7" s="1"/>
  <c r="AP16" i="7" s="1"/>
  <c r="AD26" i="7"/>
  <c r="AE26" i="7" s="1"/>
  <c r="AF26" i="7" s="1"/>
  <c r="AN26" i="7" s="1"/>
  <c r="AP26" i="7" s="1"/>
  <c r="AD56" i="7"/>
  <c r="AE56" i="7" s="1"/>
  <c r="AF56" i="7" s="1"/>
  <c r="AN56" i="7" s="1"/>
  <c r="AD50" i="7"/>
  <c r="AE50" i="7" s="1"/>
  <c r="AF50" i="7" s="1"/>
  <c r="AN50" i="7" s="1"/>
  <c r="AP50" i="7" s="1"/>
  <c r="AD32" i="7"/>
  <c r="AE32" i="7" s="1"/>
  <c r="AF32" i="7" s="1"/>
  <c r="AN32" i="7" s="1"/>
  <c r="AD44" i="7"/>
  <c r="AE44" i="7" s="1"/>
  <c r="AF44" i="7" s="1"/>
  <c r="AN44" i="7" s="1"/>
  <c r="AD31" i="7"/>
  <c r="AE31" i="7" s="1"/>
  <c r="AF31" i="7" s="1"/>
  <c r="AN31" i="7" s="1"/>
  <c r="AD41" i="7"/>
  <c r="AE41" i="7" s="1"/>
  <c r="AF41" i="7" s="1"/>
  <c r="AN41" i="7" s="1"/>
  <c r="AP41" i="7" s="1"/>
  <c r="AD45" i="7"/>
  <c r="AE45" i="7" s="1"/>
  <c r="AF45" i="7" s="1"/>
  <c r="AN45" i="7" s="1"/>
  <c r="AD9" i="7"/>
  <c r="AD49" i="7"/>
  <c r="AE49" i="7" s="1"/>
  <c r="AF49" i="7" s="1"/>
  <c r="AN49" i="7" s="1"/>
  <c r="AP49" i="7" s="1"/>
  <c r="AP14" i="7"/>
  <c r="AP36" i="7"/>
  <c r="AP44" i="7"/>
  <c r="AP20" i="7"/>
  <c r="AP31" i="7"/>
  <c r="AP55" i="7"/>
  <c r="AP18" i="7"/>
  <c r="AD35" i="7"/>
  <c r="AE35" i="7" s="1"/>
  <c r="AF35" i="7" s="1"/>
  <c r="AN35" i="7" s="1"/>
  <c r="AP35" i="7" s="1"/>
  <c r="AD19" i="7"/>
  <c r="AE19" i="7" s="1"/>
  <c r="AF19" i="7" s="1"/>
  <c r="AN19" i="7" s="1"/>
  <c r="AP19" i="7" s="1"/>
  <c r="AP43" i="7"/>
  <c r="AP40" i="7"/>
  <c r="AP17" i="7"/>
  <c r="AP32" i="7"/>
  <c r="AP54" i="7"/>
  <c r="AP59" i="7"/>
  <c r="AP28" i="7"/>
  <c r="AP61" i="7"/>
  <c r="AP56" i="7"/>
  <c r="AD27" i="7"/>
  <c r="AE27" i="7" s="1"/>
  <c r="AF27" i="7" s="1"/>
  <c r="AN27" i="7" s="1"/>
  <c r="AP27" i="7" s="1"/>
  <c r="AD59" i="7"/>
  <c r="AE59" i="7" s="1"/>
  <c r="AF59" i="7" s="1"/>
  <c r="AN59" i="7" s="1"/>
  <c r="AA63" i="7"/>
  <c r="AP47" i="7"/>
  <c r="AP58" i="7"/>
  <c r="AD43" i="7"/>
  <c r="AE43" i="7" s="1"/>
  <c r="AF43" i="7" s="1"/>
  <c r="AN43" i="7" s="1"/>
  <c r="AP51" i="7"/>
  <c r="AP53" i="7"/>
  <c r="AP38" i="7"/>
  <c r="AP10" i="7"/>
  <c r="AP12" i="7"/>
  <c r="AP48" i="7"/>
  <c r="AP45" i="7"/>
  <c r="AP30" i="7"/>
  <c r="AP46" i="7"/>
  <c r="AD39" i="7"/>
  <c r="AE39" i="7" s="1"/>
  <c r="AF39" i="7" s="1"/>
  <c r="AN39" i="7" s="1"/>
  <c r="AP39" i="7" s="1"/>
  <c r="AD17" i="7"/>
  <c r="AE17" i="7" s="1"/>
  <c r="AF17" i="7" s="1"/>
  <c r="AN17" i="7" s="1"/>
  <c r="AD11" i="7"/>
  <c r="AE11" i="7" s="1"/>
  <c r="AF11" i="7" s="1"/>
  <c r="AN11" i="7" s="1"/>
  <c r="AP11" i="7" s="1"/>
  <c r="AO63" i="7"/>
  <c r="AK63" i="7"/>
  <c r="AP62" i="7" l="1"/>
  <c r="AQ52" i="7" s="1"/>
  <c r="C52" i="12" s="1"/>
  <c r="D52" i="12" s="1"/>
  <c r="B53" i="11" s="1"/>
  <c r="AE9" i="7"/>
  <c r="AD63" i="7"/>
  <c r="AQ31" i="7"/>
  <c r="C31" i="12" s="1"/>
  <c r="D31" i="12" s="1"/>
  <c r="B32" i="11" s="1"/>
  <c r="AQ24" i="7"/>
  <c r="C24" i="12" s="1"/>
  <c r="D24" i="12" s="1"/>
  <c r="B25" i="11" s="1"/>
  <c r="AQ27" i="7"/>
  <c r="C27" i="12" s="1"/>
  <c r="D27" i="12" s="1"/>
  <c r="B28" i="11" s="1"/>
  <c r="AQ45" i="7"/>
  <c r="C45" i="12" s="1"/>
  <c r="D45" i="12" s="1"/>
  <c r="B46" i="11" s="1"/>
  <c r="AQ34" i="7"/>
  <c r="C34" i="12" s="1"/>
  <c r="D34" i="12" s="1"/>
  <c r="B35" i="11" s="1"/>
  <c r="AQ23" i="7"/>
  <c r="C23" i="12" s="1"/>
  <c r="D23" i="12" s="1"/>
  <c r="AQ25" i="7"/>
  <c r="C25" i="12" s="1"/>
  <c r="D25" i="12" s="1"/>
  <c r="B26" i="11" s="1"/>
  <c r="AQ32" i="7"/>
  <c r="C32" i="12" s="1"/>
  <c r="D32" i="12" s="1"/>
  <c r="B33" i="11" s="1"/>
  <c r="AQ55" i="7"/>
  <c r="C55" i="12" s="1"/>
  <c r="D55" i="12" s="1"/>
  <c r="B56" i="11" s="1"/>
  <c r="AQ51" i="7"/>
  <c r="C51" i="12" s="1"/>
  <c r="D51" i="12" s="1"/>
  <c r="B52" i="11" s="1"/>
  <c r="AQ36" i="7"/>
  <c r="C36" i="12" s="1"/>
  <c r="D36" i="12" s="1"/>
  <c r="B37" i="11" s="1"/>
  <c r="AQ43" i="7"/>
  <c r="C43" i="12" s="1"/>
  <c r="D43" i="12" s="1"/>
  <c r="B44" i="11" s="1"/>
  <c r="AQ30" i="7"/>
  <c r="C30" i="12" s="1"/>
  <c r="D30" i="12" s="1"/>
  <c r="B31" i="11" s="1"/>
  <c r="AQ33" i="7"/>
  <c r="C33" i="12" s="1"/>
  <c r="D33" i="12" s="1"/>
  <c r="B34" i="11" s="1"/>
  <c r="AQ42" i="7"/>
  <c r="C42" i="12" s="1"/>
  <c r="D42" i="12" s="1"/>
  <c r="B43" i="11" s="1"/>
  <c r="AQ28" i="7"/>
  <c r="C28" i="12" s="1"/>
  <c r="D28" i="12" s="1"/>
  <c r="B29" i="11" s="1"/>
  <c r="AQ53" i="7"/>
  <c r="C53" i="12" s="1"/>
  <c r="D53" i="12" s="1"/>
  <c r="B54" i="11" s="1"/>
  <c r="AQ29" i="7"/>
  <c r="C29" i="12" s="1"/>
  <c r="D29" i="12" s="1"/>
  <c r="B30" i="11" s="1"/>
  <c r="AQ35" i="7"/>
  <c r="C35" i="12" s="1"/>
  <c r="D35" i="12" s="1"/>
  <c r="B36" i="11" s="1"/>
  <c r="AQ49" i="7"/>
  <c r="C49" i="12" s="1"/>
  <c r="D49" i="12" s="1"/>
  <c r="B50" i="11" s="1"/>
  <c r="AQ57" i="7"/>
  <c r="C57" i="12" s="1"/>
  <c r="D57" i="12" s="1"/>
  <c r="B58" i="11" s="1"/>
  <c r="AQ41" i="7"/>
  <c r="C41" i="12" s="1"/>
  <c r="D41" i="12" s="1"/>
  <c r="B42" i="11" s="1"/>
  <c r="AQ26" i="7"/>
  <c r="C26" i="12" s="1"/>
  <c r="D26" i="12" s="1"/>
  <c r="B27" i="11" s="1"/>
  <c r="AQ46" i="7"/>
  <c r="C46" i="12" s="1"/>
  <c r="D46" i="12" s="1"/>
  <c r="B47" i="11" s="1"/>
  <c r="AQ47" i="7"/>
  <c r="C47" i="12" s="1"/>
  <c r="D47" i="12" s="1"/>
  <c r="B48" i="11" s="1"/>
  <c r="AQ50" i="7"/>
  <c r="C50" i="12" s="1"/>
  <c r="D50" i="12" s="1"/>
  <c r="B51" i="11" s="1"/>
  <c r="AQ38" i="7"/>
  <c r="C38" i="12" s="1"/>
  <c r="D38" i="12" s="1"/>
  <c r="B39" i="11" s="1"/>
  <c r="AQ58" i="7"/>
  <c r="C58" i="12" s="1"/>
  <c r="D58" i="12" s="1"/>
  <c r="B59" i="11" s="1"/>
  <c r="AQ59" i="7"/>
  <c r="C59" i="12" s="1"/>
  <c r="D59" i="12" s="1"/>
  <c r="B60" i="11" s="1"/>
  <c r="AQ39" i="7"/>
  <c r="C39" i="12" s="1"/>
  <c r="D39" i="12" s="1"/>
  <c r="B40" i="11" s="1"/>
  <c r="AQ44" i="7"/>
  <c r="C44" i="12" s="1"/>
  <c r="D44" i="12" s="1"/>
  <c r="B45" i="11" s="1"/>
  <c r="AQ61" i="7"/>
  <c r="C61" i="12" s="1"/>
  <c r="D61" i="12" s="1"/>
  <c r="B62" i="11" s="1"/>
  <c r="AQ60" i="7"/>
  <c r="C60" i="12" s="1"/>
  <c r="D60" i="12" s="1"/>
  <c r="B61" i="11" s="1"/>
  <c r="AQ54" i="7"/>
  <c r="C54" i="12" s="1"/>
  <c r="D54" i="12" s="1"/>
  <c r="B55" i="11" s="1"/>
  <c r="AQ40" i="7"/>
  <c r="C40" i="12" s="1"/>
  <c r="D40" i="12" s="1"/>
  <c r="B41" i="11" s="1"/>
  <c r="AQ37" i="7"/>
  <c r="C37" i="12" s="1"/>
  <c r="D37" i="12" s="1"/>
  <c r="B38" i="11" s="1"/>
  <c r="AQ56" i="7"/>
  <c r="C56" i="12" s="1"/>
  <c r="D56" i="12" s="1"/>
  <c r="B57" i="11" s="1"/>
  <c r="AQ48" i="7"/>
  <c r="C48" i="12" s="1"/>
  <c r="D48" i="12" s="1"/>
  <c r="B49" i="11" s="1"/>
  <c r="AF9" i="7" l="1"/>
  <c r="AE63" i="7"/>
  <c r="C62" i="12"/>
  <c r="AQ62" i="7"/>
  <c r="B24" i="11"/>
  <c r="B63" i="11" s="1"/>
  <c r="D62" i="12"/>
  <c r="AF63" i="7" l="1"/>
  <c r="AN9" i="7"/>
  <c r="AN63" i="7" l="1"/>
  <c r="AP9" i="7"/>
  <c r="AP21" i="7" s="1"/>
  <c r="AQ9" i="7" l="1"/>
  <c r="AQ17" i="7"/>
  <c r="C16" i="12" s="1"/>
  <c r="D16" i="12" s="1"/>
  <c r="B17" i="11" s="1"/>
  <c r="AQ20" i="7"/>
  <c r="C19" i="12" s="1"/>
  <c r="D19" i="12" s="1"/>
  <c r="B20" i="11" s="1"/>
  <c r="AP63" i="7"/>
  <c r="AQ12" i="7"/>
  <c r="C11" i="12" s="1"/>
  <c r="D11" i="12" s="1"/>
  <c r="B12" i="11" s="1"/>
  <c r="AQ13" i="7"/>
  <c r="C12" i="12" s="1"/>
  <c r="D12" i="12" s="1"/>
  <c r="B13" i="11" s="1"/>
  <c r="AQ14" i="7"/>
  <c r="C13" i="12" s="1"/>
  <c r="D13" i="12" s="1"/>
  <c r="B14" i="11" s="1"/>
  <c r="AQ10" i="7"/>
  <c r="C9" i="12" s="1"/>
  <c r="D9" i="12" s="1"/>
  <c r="B10" i="11" s="1"/>
  <c r="AQ19" i="7"/>
  <c r="C18" i="12" s="1"/>
  <c r="D18" i="12" s="1"/>
  <c r="B19" i="11" s="1"/>
  <c r="AQ11" i="7"/>
  <c r="C10" i="12" s="1"/>
  <c r="D10" i="12" s="1"/>
  <c r="B11" i="11" s="1"/>
  <c r="AQ18" i="7"/>
  <c r="C17" i="12" s="1"/>
  <c r="D17" i="12" s="1"/>
  <c r="B18" i="11" s="1"/>
  <c r="AQ16" i="7"/>
  <c r="C15" i="12" s="1"/>
  <c r="D15" i="12" s="1"/>
  <c r="B16" i="11" s="1"/>
  <c r="AQ15" i="7"/>
  <c r="C14" i="12" s="1"/>
  <c r="D14" i="12" s="1"/>
  <c r="B15" i="11" s="1"/>
  <c r="C8" i="12" l="1"/>
  <c r="AQ21" i="7"/>
  <c r="C20" i="12" l="1"/>
  <c r="C63" i="12" s="1"/>
  <c r="D8" i="12"/>
  <c r="D20" i="12" l="1"/>
  <c r="D63" i="12" s="1"/>
  <c r="B9" i="11"/>
  <c r="B21" i="11" s="1"/>
  <c r="B64" i="11" s="1"/>
  <c r="B66" i="11" s="1"/>
  <c r="J18" i="9" s="1"/>
  <c r="J21" i="9" s="1"/>
</calcChain>
</file>

<file path=xl/comments1.xml><?xml version="1.0" encoding="utf-8"?>
<comments xmlns="http://schemas.openxmlformats.org/spreadsheetml/2006/main">
  <authors>
    <author>César Gabriel Rivera Cantú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Incluye 13,339,532 por concepto de Compensación de ISAN</t>
        </r>
      </text>
    </comment>
  </commentList>
</comments>
</file>

<file path=xl/sharedStrings.xml><?xml version="1.0" encoding="utf-8"?>
<sst xmlns="http://schemas.openxmlformats.org/spreadsheetml/2006/main" count="411" uniqueCount="223">
  <si>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</si>
  <si>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</si>
  <si>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</si>
  <si>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</si>
  <si>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</si>
  <si>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</si>
  <si>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</si>
  <si>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</si>
  <si>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</si>
  <si>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POB 15 AÑOS O + NO SABE LEER NI ESCRIBIR 2000</t>
  </si>
  <si>
    <t>POBL SIN ACCESO A DRENAJE 2000</t>
  </si>
  <si>
    <t>POB SIN ACCESO A  ELECTRICIDAD 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</si>
  <si>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</si>
  <si>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</si>
  <si>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</si>
  <si>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</si>
  <si>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COEF CARENCIA SOCIAL
2000</t>
  </si>
  <si>
    <t>POB ING &lt; A 2 SALARIOS MIN
2010</t>
  </si>
  <si>
    <t>POB 15 MAS AÑOS NO SABE LEER NI ESCRIBIR
2010</t>
  </si>
  <si>
    <t>POBL SIN ACCESO A DRENAJE
2010</t>
  </si>
  <si>
    <t>POB SIN ACCESO A ELECTRICIDAD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</si>
  <si>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</si>
  <si>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</si>
  <si>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</si>
  <si>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COEF  CARENCIA SOCIAL
2010</t>
  </si>
  <si>
    <t>MEJORA SOCIAL 2010 vs 2000</t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</si>
  <si>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</si>
  <si>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</si>
  <si>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</si>
  <si>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</si>
  <si>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</si>
  <si>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</si>
  <si>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</si>
  <si>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</si>
  <si>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</si>
  <si>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</si>
  <si>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</si>
  <si>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</si>
  <si>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</si>
  <si>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</si>
  <si>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</si>
  <si>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</si>
  <si>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</si>
  <si>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</si>
  <si>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</si>
  <si>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</si>
  <si>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</si>
  <si>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</si>
  <si>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</si>
  <si>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</si>
  <si>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</si>
  <si>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</si>
  <si>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</si>
  <si>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</si>
  <si>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</si>
  <si>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</si>
  <si>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</si>
  <si>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</si>
  <si>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</si>
  <si>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</si>
  <si>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</si>
  <si>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</si>
  <si>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</si>
  <si>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</si>
  <si>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</si>
  <si>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</si>
  <si>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</si>
  <si>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</si>
  <si>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</si>
  <si>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</si>
  <si>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</si>
  <si>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</si>
  <si>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</si>
  <si>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</si>
  <si>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</si>
  <si>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</si>
  <si>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</si>
  <si>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</si>
  <si>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</si>
  <si>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</si>
  <si>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</si>
  <si>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</si>
  <si>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</si>
  <si>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</si>
  <si>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</si>
  <si>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</si>
  <si>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</si>
  <si>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</si>
  <si>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</si>
  <si>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</si>
  <si>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</si>
  <si>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</si>
  <si>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</si>
  <si>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</si>
  <si>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</si>
  <si>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</si>
  <si>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</si>
  <si>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</si>
  <si>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</si>
  <si>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</si>
  <si>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</si>
  <si>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</si>
  <si>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</si>
  <si>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</si>
  <si>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</si>
  <si>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</si>
  <si>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</si>
  <si>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</si>
  <si>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</si>
  <si>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</si>
  <si>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</si>
  <si>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</si>
  <si>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</si>
  <si>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</si>
  <si>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</si>
  <si>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</si>
  <si>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</si>
  <si>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</si>
  <si>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</si>
  <si>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</si>
  <si>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</si>
  <si>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</si>
  <si>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</si>
  <si>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</si>
  <si>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</si>
  <si>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</si>
  <si>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</si>
  <si>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</si>
  <si>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</si>
  <si>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</si>
  <si>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</si>
  <si>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</si>
  <si>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</si>
  <si>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Adquisición de Vehículos Nuevos (ISAN) y su Compensación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</si>
  <si>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</si>
  <si>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</si>
  <si>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</si>
  <si>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</si>
  <si>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</si>
  <si>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</si>
  <si>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</si>
  <si>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</si>
  <si>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</si>
  <si>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</si>
  <si>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</si>
  <si>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</si>
  <si>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</si>
  <si>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</si>
  <si>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</si>
  <si>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Subtotal</t>
  </si>
  <si>
    <t>Fondo de Fomento Municipal (FFM)(70%)</t>
  </si>
  <si>
    <t>Fondo de Fomento Municipal (FFM)(30%)</t>
  </si>
  <si>
    <t>ISR Enajenación de Inmuebles</t>
  </si>
  <si>
    <t xml:space="preserve"> LEY DE EGRESOS 2021</t>
  </si>
  <si>
    <t>POBLACIÓN 2020</t>
  </si>
  <si>
    <t>RECAUDACIÓN 2019</t>
  </si>
  <si>
    <t>FACTURACIÓN  2018
(2014-2018)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</si>
  <si>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</si>
  <si>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</si>
  <si>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</si>
  <si>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</si>
  <si>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</si>
  <si>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</si>
  <si>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</si>
  <si>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</si>
  <si>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</si>
  <si>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</si>
  <si>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</si>
  <si>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</si>
  <si>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</si>
  <si>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</si>
  <si>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</si>
  <si>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</si>
  <si>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</si>
  <si>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</si>
  <si>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</si>
  <si>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</si>
  <si>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</si>
  <si>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</si>
  <si>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</si>
  <si>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</si>
  <si>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</si>
  <si>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</si>
  <si>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</si>
  <si>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</si>
  <si>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</si>
  <si>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</si>
  <si>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</si>
  <si>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</si>
  <si>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</si>
  <si>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</si>
  <si>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</si>
  <si>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</si>
  <si>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</si>
  <si>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</si>
  <si>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</si>
  <si>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</si>
  <si>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</si>
  <si>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</si>
  <si>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</si>
  <si>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</si>
  <si>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</si>
  <si>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</si>
  <si>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</si>
  <si>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</si>
  <si>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</si>
  <si>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</si>
  <si>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</si>
  <si>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</si>
  <si>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</si>
  <si>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</si>
  <si>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</si>
  <si>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</si>
  <si>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</si>
  <si>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</si>
  <si>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</si>
  <si>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</si>
  <si>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</si>
  <si>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</si>
  <si>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TERCER AJUSTE 2020</t>
  </si>
  <si>
    <t>CÁLCULO DE DISTRIBUCIÓN DE FONDOS DESCENTRALIZADOS FEBRERO 2021
CON GARANTIA A MUNICIPIOS NO METROPOLITANOS</t>
  </si>
  <si>
    <t>Participaciones FEBRERO 2021</t>
  </si>
  <si>
    <t>FEIEF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</si>
</sst>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#,##0.00000000;\-#,##0.00000000"/>
    <numFmt numFmtId="172" formatCode="0.00000000%"/>
    <numFmt numFmtId="173" formatCode="_(* #,##0.000000_);_(* \(#,##0.000000\);_(* &quot;-&quot;??_);_(@_)"/>
    <numFmt numFmtId="174" formatCode="#,##0.0000000;\-#,##0.0000000"/>
    <numFmt numFmtId="175" formatCode="0.000000000000%"/>
    <numFmt numFmtId="176" formatCode="0.000%"/>
    <numFmt numFmtId="177" formatCode="General_)"/>
    <numFmt numFmtId="178" formatCode="#,##0\ &quot;$&quot;;[Red]\-#,##0\ &quot;$&quot;"/>
    <numFmt numFmtId="179" formatCode="_-[$€-2]* #,##0.00_-;\-[$€-2]* #,##0.00_-;_-[$€-2]* &quot;-&quot;??_-"/>
    <numFmt numFmtId="180" formatCode="\U\ #,##0.00"/>
    <numFmt numFmtId="181" formatCode="_-* #,##0_-;\-* #,##0_-;_-* &quot;-&quot;??_-;_-@_-"/>
    <numFmt numFmtId="182" formatCode="#,##0.00000;\-#,##0.00000"/>
    <numFmt numFmtId="183" formatCode="###\ ###\ ###\ ##0"/>
  </numFmts>
  <fonts count="4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83">
    <xf numFmtId="0" fontId="0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37" fontId="5" fillId="0" borderId="0"/>
    <xf numFmtId="166" fontId="7" fillId="0" borderId="0" applyFont="0" applyFill="0" applyBorder="0" applyAlignment="0" applyProtection="0">
      <alignment horizontal="right"/>
    </xf>
    <xf numFmtId="177" fontId="7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4" borderId="0" applyNumberFormat="0" applyBorder="0" applyAlignment="0" applyProtection="0"/>
    <xf numFmtId="0" fontId="26" fillId="16" borderId="20" applyNumberFormat="0" applyAlignment="0" applyProtection="0"/>
    <xf numFmtId="0" fontId="27" fillId="17" borderId="21" applyNumberFormat="0" applyAlignment="0" applyProtection="0"/>
    <xf numFmtId="0" fontId="28" fillId="0" borderId="22" applyNumberFormat="0" applyFill="0" applyAlignment="0" applyProtection="0"/>
    <xf numFmtId="0" fontId="29" fillId="0" borderId="0" applyNumberFormat="0" applyFill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30" fillId="7" borderId="20" applyNumberFormat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1" fillId="3" borderId="0" applyNumberFormat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32" fillId="22" borderId="0" applyNumberFormat="0" applyBorder="0" applyAlignment="0" applyProtection="0"/>
    <xf numFmtId="0" fontId="4" fillId="0" borderId="0"/>
    <xf numFmtId="0" fontId="7" fillId="0" borderId="0"/>
    <xf numFmtId="0" fontId="7" fillId="0" borderId="0"/>
    <xf numFmtId="0" fontId="7" fillId="23" borderId="23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16" borderId="24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5" applyNumberFormat="0" applyFill="0" applyAlignment="0" applyProtection="0"/>
    <xf numFmtId="0" fontId="37" fillId="0" borderId="26" applyNumberFormat="0" applyFill="0" applyAlignment="0" applyProtection="0"/>
    <xf numFmtId="0" fontId="29" fillId="0" borderId="27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8" applyNumberFormat="0" applyFill="0" applyAlignment="0" applyProtection="0"/>
    <xf numFmtId="180" fontId="40" fillId="0" borderId="0" applyFont="0" applyFill="0" applyBorder="0" applyAlignment="0" applyProtection="0">
      <alignment horizontal="right"/>
    </xf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2">
    <xf numFmtId="0" fontId="0" fillId="0" borderId="0" xfId="0"/>
    <xf numFmtId="37" fontId="6" fillId="0" borderId="0" xfId="3" applyFont="1" applyAlignment="1" applyProtection="1">
      <protection hidden="1"/>
    </xf>
    <xf numFmtId="37" fontId="7" fillId="0" borderId="0" xfId="3" applyFont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7" fillId="0" borderId="0" xfId="3" applyFont="1" applyFill="1" applyProtection="1">
      <protection hidden="1"/>
    </xf>
    <xf numFmtId="37" fontId="9" fillId="0" borderId="2" xfId="3" applyFont="1" applyFill="1" applyBorder="1" applyAlignment="1" applyProtection="1">
      <alignment horizontal="center" vertical="center" wrapText="1"/>
      <protection hidden="1"/>
    </xf>
    <xf numFmtId="0" fontId="9" fillId="0" borderId="2" xfId="0" applyFont="1" applyFill="1" applyBorder="1" applyAlignment="1" applyProtection="1">
      <alignment horizontal="center" vertical="center" wrapText="1"/>
      <protection hidden="1"/>
    </xf>
    <xf numFmtId="9" fontId="9" fillId="0" borderId="2" xfId="2" applyFont="1" applyFill="1" applyBorder="1" applyAlignment="1" applyProtection="1">
      <alignment horizontal="center" vertical="center" wrapText="1"/>
      <protection hidden="1"/>
    </xf>
    <xf numFmtId="164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9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9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0" fontId="9" fillId="0" borderId="3" xfId="0" applyFont="1" applyFill="1" applyBorder="1" applyAlignment="1" applyProtection="1">
      <alignment horizontal="center" vertical="center" wrapText="1"/>
      <protection hidden="1"/>
    </xf>
    <xf numFmtId="37" fontId="12" fillId="0" borderId="0" xfId="3" applyFont="1" applyProtection="1">
      <protection hidden="1"/>
    </xf>
    <xf numFmtId="37" fontId="16" fillId="0" borderId="0" xfId="3" applyFont="1" applyProtection="1">
      <protection hidden="1"/>
    </xf>
    <xf numFmtId="37" fontId="7" fillId="0" borderId="5" xfId="3" applyFont="1" applyFill="1" applyBorder="1" applyAlignment="1" applyProtection="1">
      <alignment horizontal="left"/>
      <protection hidden="1"/>
    </xf>
    <xf numFmtId="3" fontId="18" fillId="0" borderId="6" xfId="0" applyNumberFormat="1" applyFont="1" applyBorder="1" applyProtection="1">
      <protection hidden="1"/>
    </xf>
    <xf numFmtId="167" fontId="7" fillId="0" borderId="6" xfId="2" applyNumberFormat="1" applyFont="1" applyFill="1" applyBorder="1" applyProtection="1">
      <protection hidden="1"/>
    </xf>
    <xf numFmtId="165" fontId="7" fillId="0" borderId="6" xfId="2" applyNumberFormat="1" applyFont="1" applyFill="1" applyBorder="1" applyProtection="1">
      <protection hidden="1"/>
    </xf>
    <xf numFmtId="169" fontId="7" fillId="0" borderId="6" xfId="1" applyNumberFormat="1" applyFont="1" applyFill="1" applyBorder="1" applyProtection="1">
      <protection hidden="1"/>
    </xf>
    <xf numFmtId="170" fontId="7" fillId="0" borderId="6" xfId="2" applyNumberFormat="1" applyFont="1" applyFill="1" applyBorder="1" applyProtection="1">
      <protection hidden="1"/>
    </xf>
    <xf numFmtId="165" fontId="7" fillId="0" borderId="7" xfId="2" applyNumberFormat="1" applyFont="1" applyFill="1" applyBorder="1" applyProtection="1">
      <protection hidden="1"/>
    </xf>
    <xf numFmtId="164" fontId="7" fillId="0" borderId="8" xfId="2" applyNumberFormat="1" applyFont="1" applyFill="1" applyBorder="1" applyProtection="1">
      <protection hidden="1"/>
    </xf>
    <xf numFmtId="37" fontId="7" fillId="0" borderId="5" xfId="3" applyFont="1" applyFill="1" applyBorder="1" applyAlignment="1" applyProtection="1">
      <protection hidden="1"/>
    </xf>
    <xf numFmtId="37" fontId="7" fillId="0" borderId="6" xfId="3" applyFont="1" applyFill="1" applyBorder="1" applyAlignment="1" applyProtection="1">
      <protection hidden="1"/>
    </xf>
    <xf numFmtId="171" fontId="7" fillId="0" borderId="6" xfId="3" applyNumberFormat="1" applyFont="1" applyFill="1" applyBorder="1" applyAlignment="1" applyProtection="1">
      <protection hidden="1"/>
    </xf>
    <xf numFmtId="172" fontId="18" fillId="0" borderId="6" xfId="2" applyNumberFormat="1" applyFont="1" applyBorder="1" applyProtection="1">
      <protection hidden="1"/>
    </xf>
    <xf numFmtId="1" fontId="19" fillId="0" borderId="6" xfId="2" applyNumberFormat="1" applyFont="1" applyBorder="1" applyProtection="1">
      <protection hidden="1"/>
    </xf>
    <xf numFmtId="171" fontId="7" fillId="0" borderId="9" xfId="3" applyNumberFormat="1" applyFont="1" applyFill="1" applyBorder="1" applyAlignment="1" applyProtection="1">
      <protection hidden="1"/>
    </xf>
    <xf numFmtId="172" fontId="7" fillId="0" borderId="6" xfId="2" applyNumberFormat="1" applyFont="1" applyFill="1" applyBorder="1" applyProtection="1">
      <protection hidden="1"/>
    </xf>
    <xf numFmtId="165" fontId="18" fillId="0" borderId="6" xfId="2" applyNumberFormat="1" applyFont="1" applyBorder="1" applyProtection="1">
      <protection hidden="1"/>
    </xf>
    <xf numFmtId="173" fontId="7" fillId="0" borderId="6" xfId="1" applyNumberFormat="1" applyFont="1" applyFill="1" applyBorder="1" applyProtection="1">
      <protection hidden="1"/>
    </xf>
    <xf numFmtId="169" fontId="7" fillId="0" borderId="7" xfId="1" applyNumberFormat="1" applyFont="1" applyFill="1" applyBorder="1" applyProtection="1">
      <protection hidden="1"/>
    </xf>
    <xf numFmtId="37" fontId="7" fillId="0" borderId="5" xfId="3" applyFont="1" applyBorder="1" applyProtection="1">
      <protection hidden="1"/>
    </xf>
    <xf numFmtId="37" fontId="7" fillId="0" borderId="6" xfId="3" applyFont="1" applyBorder="1" applyProtection="1">
      <protection hidden="1"/>
    </xf>
    <xf numFmtId="164" fontId="7" fillId="0" borderId="8" xfId="2" applyNumberFormat="1" applyFont="1" applyBorder="1" applyProtection="1">
      <protection hidden="1"/>
    </xf>
    <xf numFmtId="37" fontId="7" fillId="0" borderId="10" xfId="3" applyFont="1" applyFill="1" applyBorder="1" applyAlignment="1" applyProtection="1">
      <alignment horizontal="left"/>
      <protection hidden="1"/>
    </xf>
    <xf numFmtId="3" fontId="18" fillId="0" borderId="11" xfId="0" applyNumberFormat="1" applyFont="1" applyBorder="1" applyProtection="1">
      <protection hidden="1"/>
    </xf>
    <xf numFmtId="167" fontId="7" fillId="0" borderId="11" xfId="2" applyNumberFormat="1" applyFont="1" applyFill="1" applyBorder="1" applyProtection="1">
      <protection hidden="1"/>
    </xf>
    <xf numFmtId="165" fontId="7" fillId="0" borderId="11" xfId="2" applyNumberFormat="1" applyFont="1" applyFill="1" applyBorder="1" applyProtection="1">
      <protection hidden="1"/>
    </xf>
    <xf numFmtId="169" fontId="7" fillId="0" borderId="11" xfId="1" applyNumberFormat="1" applyFont="1" applyFill="1" applyBorder="1" applyProtection="1">
      <protection hidden="1"/>
    </xf>
    <xf numFmtId="170" fontId="7" fillId="0" borderId="11" xfId="2" applyNumberFormat="1" applyFont="1" applyFill="1" applyBorder="1" applyProtection="1">
      <protection hidden="1"/>
    </xf>
    <xf numFmtId="165" fontId="7" fillId="0" borderId="12" xfId="2" applyNumberFormat="1" applyFont="1" applyFill="1" applyBorder="1" applyProtection="1">
      <protection hidden="1"/>
    </xf>
    <xf numFmtId="164" fontId="7" fillId="0" borderId="13" xfId="2" applyNumberFormat="1" applyFont="1" applyFill="1" applyBorder="1" applyProtection="1">
      <protection hidden="1"/>
    </xf>
    <xf numFmtId="37" fontId="7" fillId="0" borderId="10" xfId="3" applyFont="1" applyFill="1" applyBorder="1" applyAlignment="1" applyProtection="1">
      <protection hidden="1"/>
    </xf>
    <xf numFmtId="37" fontId="7" fillId="0" borderId="11" xfId="3" applyFont="1" applyFill="1" applyBorder="1" applyAlignment="1" applyProtection="1">
      <protection hidden="1"/>
    </xf>
    <xf numFmtId="171" fontId="7" fillId="0" borderId="11" xfId="3" applyNumberFormat="1" applyFont="1" applyFill="1" applyBorder="1" applyAlignment="1" applyProtection="1">
      <protection hidden="1"/>
    </xf>
    <xf numFmtId="172" fontId="18" fillId="0" borderId="11" xfId="2" applyNumberFormat="1" applyFont="1" applyBorder="1" applyProtection="1">
      <protection hidden="1"/>
    </xf>
    <xf numFmtId="1" fontId="19" fillId="0" borderId="11" xfId="2" applyNumberFormat="1" applyFont="1" applyBorder="1" applyProtection="1">
      <protection hidden="1"/>
    </xf>
    <xf numFmtId="171" fontId="7" fillId="0" borderId="14" xfId="3" applyNumberFormat="1" applyFont="1" applyFill="1" applyBorder="1" applyAlignment="1" applyProtection="1">
      <protection hidden="1"/>
    </xf>
    <xf numFmtId="172" fontId="7" fillId="0" borderId="11" xfId="2" applyNumberFormat="1" applyFont="1" applyFill="1" applyBorder="1" applyProtection="1">
      <protection hidden="1"/>
    </xf>
    <xf numFmtId="165" fontId="18" fillId="0" borderId="11" xfId="2" applyNumberFormat="1" applyFont="1" applyBorder="1" applyProtection="1">
      <protection hidden="1"/>
    </xf>
    <xf numFmtId="173" fontId="7" fillId="0" borderId="11" xfId="1" applyNumberFormat="1" applyFont="1" applyFill="1" applyBorder="1" applyProtection="1">
      <protection hidden="1"/>
    </xf>
    <xf numFmtId="169" fontId="7" fillId="0" borderId="12" xfId="1" applyNumberFormat="1" applyFont="1" applyFill="1" applyBorder="1" applyProtection="1">
      <protection hidden="1"/>
    </xf>
    <xf numFmtId="37" fontId="7" fillId="0" borderId="10" xfId="3" applyFont="1" applyBorder="1" applyProtection="1">
      <protection hidden="1"/>
    </xf>
    <xf numFmtId="37" fontId="7" fillId="0" borderId="11" xfId="3" applyFont="1" applyBorder="1" applyProtection="1">
      <protection hidden="1"/>
    </xf>
    <xf numFmtId="164" fontId="7" fillId="0" borderId="13" xfId="2" applyNumberFormat="1" applyFont="1" applyBorder="1" applyProtection="1">
      <protection hidden="1"/>
    </xf>
    <xf numFmtId="37" fontId="9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9" fillId="0" borderId="16" xfId="2" applyNumberFormat="1" applyFont="1" applyFill="1" applyBorder="1" applyProtection="1">
      <protection hidden="1"/>
    </xf>
    <xf numFmtId="165" fontId="9" fillId="0" borderId="16" xfId="2" applyNumberFormat="1" applyFont="1" applyFill="1" applyBorder="1" applyProtection="1">
      <protection hidden="1"/>
    </xf>
    <xf numFmtId="169" fontId="9" fillId="0" borderId="16" xfId="1" applyNumberFormat="1" applyFont="1" applyFill="1" applyBorder="1" applyProtection="1">
      <protection hidden="1"/>
    </xf>
    <xf numFmtId="170" fontId="9" fillId="0" borderId="16" xfId="2" applyNumberFormat="1" applyFont="1" applyFill="1" applyBorder="1" applyProtection="1">
      <protection hidden="1"/>
    </xf>
    <xf numFmtId="165" fontId="9" fillId="0" borderId="17" xfId="2" applyNumberFormat="1" applyFont="1" applyFill="1" applyBorder="1" applyProtection="1">
      <protection hidden="1"/>
    </xf>
    <xf numFmtId="164" fontId="9" fillId="0" borderId="18" xfId="2" applyNumberFormat="1" applyFont="1" applyFill="1" applyBorder="1" applyProtection="1">
      <protection hidden="1"/>
    </xf>
    <xf numFmtId="37" fontId="21" fillId="0" borderId="15" xfId="3" applyFont="1" applyFill="1" applyBorder="1" applyAlignment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4" fontId="21" fillId="0" borderId="16" xfId="3" applyNumberFormat="1" applyFont="1" applyFill="1" applyBorder="1" applyAlignment="1" applyProtection="1">
      <protection hidden="1"/>
    </xf>
    <xf numFmtId="172" fontId="20" fillId="0" borderId="16" xfId="2" applyNumberFormat="1" applyFont="1" applyBorder="1" applyProtection="1">
      <protection hidden="1"/>
    </xf>
    <xf numFmtId="1" fontId="22" fillId="0" borderId="16" xfId="2" applyNumberFormat="1" applyFont="1" applyBorder="1" applyProtection="1">
      <protection hidden="1"/>
    </xf>
    <xf numFmtId="174" fontId="21" fillId="0" borderId="19" xfId="3" applyNumberFormat="1" applyFont="1" applyFill="1" applyBorder="1" applyAlignment="1" applyProtection="1">
      <protection hidden="1"/>
    </xf>
    <xf numFmtId="165" fontId="20" fillId="0" borderId="16" xfId="2" applyNumberFormat="1" applyFont="1" applyBorder="1" applyProtection="1">
      <protection hidden="1"/>
    </xf>
    <xf numFmtId="175" fontId="9" fillId="0" borderId="16" xfId="2" applyNumberFormat="1" applyFont="1" applyFill="1" applyBorder="1" applyProtection="1">
      <protection hidden="1"/>
    </xf>
    <xf numFmtId="172" fontId="9" fillId="0" borderId="16" xfId="2" applyNumberFormat="1" applyFont="1" applyFill="1" applyBorder="1" applyProtection="1">
      <protection hidden="1"/>
    </xf>
    <xf numFmtId="165" fontId="9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3" fontId="9" fillId="0" borderId="16" xfId="1" applyNumberFormat="1" applyFont="1" applyFill="1" applyBorder="1" applyProtection="1">
      <protection hidden="1"/>
    </xf>
    <xf numFmtId="169" fontId="9" fillId="0" borderId="17" xfId="2" applyNumberFormat="1" applyFont="1" applyFill="1" applyBorder="1" applyProtection="1">
      <protection hidden="1"/>
    </xf>
    <xf numFmtId="37" fontId="9" fillId="0" borderId="15" xfId="3" applyFont="1" applyBorder="1" applyProtection="1">
      <protection hidden="1"/>
    </xf>
    <xf numFmtId="37" fontId="9" fillId="0" borderId="16" xfId="3" applyFont="1" applyBorder="1" applyProtection="1">
      <protection hidden="1"/>
    </xf>
    <xf numFmtId="164" fontId="9" fillId="0" borderId="18" xfId="2" applyNumberFormat="1" applyFont="1" applyBorder="1" applyProtection="1">
      <protection hidden="1"/>
    </xf>
    <xf numFmtId="165" fontId="7" fillId="0" borderId="0" xfId="3" applyNumberFormat="1" applyFont="1" applyProtection="1">
      <protection hidden="1"/>
    </xf>
    <xf numFmtId="164" fontId="7" fillId="0" borderId="0" xfId="3" applyNumberFormat="1" applyFont="1" applyProtection="1">
      <protection hidden="1"/>
    </xf>
    <xf numFmtId="176" fontId="7" fillId="0" borderId="0" xfId="2" applyNumberFormat="1" applyFont="1" applyProtection="1">
      <protection hidden="1"/>
    </xf>
    <xf numFmtId="165" fontId="7" fillId="0" borderId="0" xfId="3" applyNumberFormat="1" applyFont="1" applyFill="1" applyProtection="1">
      <protection hidden="1"/>
    </xf>
    <xf numFmtId="164" fontId="7" fillId="0" borderId="0" xfId="3" applyNumberFormat="1" applyFont="1" applyFill="1" applyProtection="1">
      <protection hidden="1"/>
    </xf>
    <xf numFmtId="176" fontId="7" fillId="0" borderId="0" xfId="2" applyNumberFormat="1" applyFont="1" applyFill="1" applyProtection="1">
      <protection hidden="1"/>
    </xf>
    <xf numFmtId="37" fontId="9" fillId="0" borderId="10" xfId="3" applyFont="1" applyFill="1" applyBorder="1" applyAlignment="1" applyProtection="1">
      <alignment horizontal="left"/>
      <protection hidden="1"/>
    </xf>
    <xf numFmtId="3" fontId="18" fillId="0" borderId="30" xfId="0" applyNumberFormat="1" applyFont="1" applyBorder="1" applyProtection="1">
      <protection hidden="1"/>
    </xf>
    <xf numFmtId="167" fontId="7" fillId="0" borderId="30" xfId="2" applyNumberFormat="1" applyFont="1" applyFill="1" applyBorder="1" applyProtection="1">
      <protection hidden="1"/>
    </xf>
    <xf numFmtId="165" fontId="7" fillId="0" borderId="30" xfId="2" applyNumberFormat="1" applyFont="1" applyFill="1" applyBorder="1" applyProtection="1">
      <protection hidden="1"/>
    </xf>
    <xf numFmtId="169" fontId="7" fillId="0" borderId="30" xfId="1" applyNumberFormat="1" applyFont="1" applyFill="1" applyBorder="1" applyProtection="1">
      <protection hidden="1"/>
    </xf>
    <xf numFmtId="170" fontId="7" fillId="0" borderId="30" xfId="2" applyNumberFormat="1" applyFont="1" applyFill="1" applyBorder="1" applyProtection="1">
      <protection hidden="1"/>
    </xf>
    <xf numFmtId="165" fontId="7" fillId="0" borderId="31" xfId="2" applyNumberFormat="1" applyFont="1" applyFill="1" applyBorder="1" applyProtection="1">
      <protection hidden="1"/>
    </xf>
    <xf numFmtId="164" fontId="7" fillId="0" borderId="32" xfId="2" applyNumberFormat="1" applyFont="1" applyFill="1" applyBorder="1" applyProtection="1">
      <protection hidden="1"/>
    </xf>
    <xf numFmtId="37" fontId="7" fillId="0" borderId="29" xfId="3" applyFont="1" applyFill="1" applyBorder="1" applyAlignment="1" applyProtection="1">
      <protection hidden="1"/>
    </xf>
    <xf numFmtId="37" fontId="7" fillId="0" borderId="30" xfId="3" applyFont="1" applyFill="1" applyBorder="1" applyAlignment="1" applyProtection="1">
      <protection hidden="1"/>
    </xf>
    <xf numFmtId="171" fontId="7" fillId="0" borderId="30" xfId="3" applyNumberFormat="1" applyFont="1" applyFill="1" applyBorder="1" applyAlignment="1" applyProtection="1">
      <protection hidden="1"/>
    </xf>
    <xf numFmtId="172" fontId="18" fillId="0" borderId="30" xfId="2" applyNumberFormat="1" applyFont="1" applyBorder="1" applyProtection="1">
      <protection hidden="1"/>
    </xf>
    <xf numFmtId="1" fontId="19" fillId="0" borderId="30" xfId="2" applyNumberFormat="1" applyFont="1" applyBorder="1" applyProtection="1">
      <protection hidden="1"/>
    </xf>
    <xf numFmtId="171" fontId="7" fillId="0" borderId="33" xfId="3" applyNumberFormat="1" applyFont="1" applyFill="1" applyBorder="1" applyAlignment="1" applyProtection="1">
      <protection hidden="1"/>
    </xf>
    <xf numFmtId="172" fontId="7" fillId="0" borderId="30" xfId="2" applyNumberFormat="1" applyFont="1" applyFill="1" applyBorder="1" applyProtection="1">
      <protection hidden="1"/>
    </xf>
    <xf numFmtId="165" fontId="18" fillId="0" borderId="30" xfId="2" applyNumberFormat="1" applyFont="1" applyBorder="1" applyProtection="1">
      <protection hidden="1"/>
    </xf>
    <xf numFmtId="173" fontId="7" fillId="0" borderId="30" xfId="1" applyNumberFormat="1" applyFont="1" applyFill="1" applyBorder="1" applyProtection="1">
      <protection hidden="1"/>
    </xf>
    <xf numFmtId="169" fontId="7" fillId="0" borderId="31" xfId="1" applyNumberFormat="1" applyFont="1" applyFill="1" applyBorder="1" applyProtection="1">
      <protection hidden="1"/>
    </xf>
    <xf numFmtId="37" fontId="7" fillId="0" borderId="29" xfId="3" applyFont="1" applyBorder="1" applyProtection="1">
      <protection hidden="1"/>
    </xf>
    <xf numFmtId="37" fontId="7" fillId="0" borderId="30" xfId="3" applyFont="1" applyBorder="1" applyProtection="1">
      <protection hidden="1"/>
    </xf>
    <xf numFmtId="164" fontId="7" fillId="0" borderId="32" xfId="2" applyNumberFormat="1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7" fillId="0" borderId="0" xfId="46"/>
    <xf numFmtId="0" fontId="7" fillId="0" borderId="0" xfId="46" applyFont="1" applyBorder="1" applyAlignment="1">
      <alignment vertical="center"/>
    </xf>
    <xf numFmtId="3" fontId="7" fillId="0" borderId="0" xfId="46" applyNumberFormat="1" applyBorder="1" applyAlignment="1">
      <alignment horizontal="center" vertical="center"/>
    </xf>
    <xf numFmtId="0" fontId="7" fillId="0" borderId="0" xfId="46" applyFont="1"/>
    <xf numFmtId="37" fontId="9" fillId="0" borderId="11" xfId="3" applyFont="1" applyBorder="1" applyProtection="1">
      <protection hidden="1"/>
    </xf>
    <xf numFmtId="0" fontId="9" fillId="0" borderId="3" xfId="46" applyFont="1" applyBorder="1" applyAlignment="1">
      <alignment horizontal="center" vertical="center" wrapText="1"/>
    </xf>
    <xf numFmtId="0" fontId="9" fillId="0" borderId="3" xfId="46" applyFont="1" applyBorder="1" applyAlignment="1">
      <alignment horizontal="center" wrapText="1"/>
    </xf>
    <xf numFmtId="0" fontId="7" fillId="0" borderId="3" xfId="46" applyFont="1" applyBorder="1" applyAlignment="1">
      <alignment vertical="center" wrapText="1"/>
    </xf>
    <xf numFmtId="0" fontId="9" fillId="0" borderId="3" xfId="46" applyFont="1" applyBorder="1" applyAlignment="1">
      <alignment horizontal="center" vertical="center"/>
    </xf>
    <xf numFmtId="10" fontId="9" fillId="0" borderId="3" xfId="46" applyNumberFormat="1" applyFont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3" fontId="9" fillId="0" borderId="0" xfId="46" applyNumberFormat="1" applyFont="1" applyBorder="1" applyAlignment="1">
      <alignment horizontal="center" vertical="center"/>
    </xf>
    <xf numFmtId="3" fontId="9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7" fillId="0" borderId="42" xfId="46" applyNumberFormat="1" applyBorder="1" applyAlignment="1">
      <alignment horizontal="center" vertical="center"/>
    </xf>
    <xf numFmtId="3" fontId="9" fillId="0" borderId="43" xfId="46" applyNumberFormat="1" applyFont="1" applyBorder="1" applyAlignment="1">
      <alignment horizontal="center" vertical="center"/>
    </xf>
    <xf numFmtId="3" fontId="7" fillId="0" borderId="43" xfId="46" applyNumberFormat="1" applyBorder="1" applyAlignment="1">
      <alignment horizontal="center" vertical="center"/>
    </xf>
    <xf numFmtId="3" fontId="9" fillId="0" borderId="43" xfId="46" applyNumberFormat="1" applyFont="1" applyBorder="1"/>
    <xf numFmtId="0" fontId="7" fillId="0" borderId="43" xfId="46" applyBorder="1"/>
    <xf numFmtId="3" fontId="9" fillId="0" borderId="44" xfId="46" applyNumberFormat="1" applyFont="1" applyBorder="1"/>
    <xf numFmtId="3" fontId="7" fillId="0" borderId="0" xfId="46" applyNumberFormat="1"/>
    <xf numFmtId="3" fontId="44" fillId="0" borderId="0" xfId="46" applyNumberFormat="1" applyFont="1"/>
    <xf numFmtId="38" fontId="7" fillId="0" borderId="3" xfId="46" applyNumberFormat="1" applyFont="1" applyBorder="1" applyAlignment="1">
      <alignment horizontal="center" vertical="center" wrapText="1"/>
    </xf>
    <xf numFmtId="38" fontId="7" fillId="0" borderId="3" xfId="46" applyNumberFormat="1" applyBorder="1" applyAlignment="1">
      <alignment vertical="center"/>
    </xf>
    <xf numFmtId="38" fontId="9" fillId="0" borderId="3" xfId="46" applyNumberFormat="1" applyFont="1" applyBorder="1" applyAlignment="1">
      <alignment horizontal="center" vertical="center"/>
    </xf>
    <xf numFmtId="38" fontId="9" fillId="0" borderId="3" xfId="46" applyNumberFormat="1" applyFont="1" applyBorder="1" applyAlignment="1">
      <alignment vertical="center"/>
    </xf>
    <xf numFmtId="0" fontId="9" fillId="0" borderId="0" xfId="46" applyFont="1"/>
    <xf numFmtId="169" fontId="9" fillId="0" borderId="0" xfId="1" applyNumberFormat="1" applyFont="1"/>
    <xf numFmtId="0" fontId="0" fillId="0" borderId="3" xfId="46" applyFont="1" applyBorder="1" applyAlignment="1">
      <alignment vertical="center" wrapText="1"/>
    </xf>
    <xf numFmtId="37" fontId="7" fillId="24" borderId="39" xfId="3" applyFont="1" applyFill="1" applyBorder="1" applyAlignment="1" applyProtection="1">
      <protection hidden="1"/>
    </xf>
    <xf numFmtId="37" fontId="7" fillId="24" borderId="6" xfId="3" applyFont="1" applyFill="1" applyBorder="1" applyAlignment="1" applyProtection="1">
      <protection hidden="1"/>
    </xf>
    <xf numFmtId="37" fontId="7" fillId="24" borderId="11" xfId="3" applyFont="1" applyFill="1" applyBorder="1" applyAlignment="1" applyProtection="1">
      <protection hidden="1"/>
    </xf>
    <xf numFmtId="0" fontId="45" fillId="25" borderId="45" xfId="0" applyFont="1" applyFill="1" applyBorder="1" applyAlignment="1" applyProtection="1">
      <alignment horizontal="center" vertical="center" wrapText="1"/>
    </xf>
    <xf numFmtId="0" fontId="45" fillId="24" borderId="46" xfId="0" applyFont="1" applyFill="1" applyBorder="1" applyAlignment="1" applyProtection="1">
      <alignment horizontal="center" vertical="center" wrapText="1"/>
    </xf>
    <xf numFmtId="0" fontId="45" fillId="24" borderId="0" xfId="0" applyFont="1" applyFill="1" applyBorder="1" applyAlignment="1" applyProtection="1">
      <alignment horizontal="center" vertical="center" wrapText="1"/>
    </xf>
    <xf numFmtId="0" fontId="45" fillId="24" borderId="47" xfId="0" applyFont="1" applyFill="1" applyBorder="1" applyAlignment="1" applyProtection="1">
      <alignment horizontal="center" vertical="center" wrapText="1"/>
    </xf>
    <xf numFmtId="0" fontId="47" fillId="26" borderId="46" xfId="0" applyFont="1" applyFill="1" applyBorder="1" applyAlignment="1" applyProtection="1">
      <alignment horizontal="left" vertical="center" wrapText="1"/>
    </xf>
    <xf numFmtId="0" fontId="47" fillId="26" borderId="0" xfId="0" applyFont="1" applyFill="1" applyBorder="1" applyAlignment="1" applyProtection="1">
      <alignment horizontal="left" vertical="center" wrapText="1"/>
    </xf>
    <xf numFmtId="183" fontId="47" fillId="26" borderId="0" xfId="0" applyNumberFormat="1" applyFont="1" applyFill="1" applyBorder="1" applyAlignment="1" applyProtection="1">
      <alignment horizontal="right" vertical="center" wrapText="1"/>
    </xf>
    <xf numFmtId="0" fontId="48" fillId="27" borderId="46" xfId="0" applyFont="1" applyFill="1" applyBorder="1" applyAlignment="1" applyProtection="1">
      <alignment horizontal="left" vertical="center" wrapText="1"/>
    </xf>
    <xf numFmtId="0" fontId="48" fillId="27" borderId="0" xfId="0" applyFont="1" applyFill="1" applyBorder="1" applyAlignment="1" applyProtection="1">
      <alignment horizontal="left" vertical="center" wrapText="1"/>
    </xf>
    <xf numFmtId="183" fontId="48" fillId="27" borderId="0" xfId="0" applyNumberFormat="1" applyFont="1" applyFill="1" applyBorder="1" applyAlignment="1" applyProtection="1">
      <alignment horizontal="right" vertical="center" wrapText="1"/>
    </xf>
    <xf numFmtId="183" fontId="48" fillId="27" borderId="47" xfId="0" applyNumberFormat="1" applyFont="1" applyFill="1" applyBorder="1" applyAlignment="1" applyProtection="1">
      <alignment horizontal="right" vertical="center" wrapText="1"/>
    </xf>
    <xf numFmtId="0" fontId="48" fillId="26" borderId="46" xfId="0" applyFont="1" applyFill="1" applyBorder="1" applyAlignment="1" applyProtection="1">
      <alignment horizontal="left" vertical="center" wrapText="1"/>
    </xf>
    <xf numFmtId="0" fontId="48" fillId="26" borderId="0" xfId="0" applyFont="1" applyFill="1" applyBorder="1" applyAlignment="1" applyProtection="1">
      <alignment horizontal="left" vertical="center" wrapText="1"/>
    </xf>
    <xf numFmtId="183" fontId="48" fillId="26" borderId="0" xfId="0" applyNumberFormat="1" applyFont="1" applyFill="1" applyBorder="1" applyAlignment="1" applyProtection="1">
      <alignment horizontal="right" vertical="center" wrapText="1"/>
    </xf>
    <xf numFmtId="183" fontId="48" fillId="26" borderId="47" xfId="0" applyNumberFormat="1" applyFont="1" applyFill="1" applyBorder="1" applyAlignment="1" applyProtection="1">
      <alignment horizontal="right" vertical="center" wrapText="1"/>
    </xf>
    <xf numFmtId="0" fontId="48" fillId="27" borderId="48" xfId="0" applyFont="1" applyFill="1" applyBorder="1" applyAlignment="1" applyProtection="1">
      <alignment horizontal="left" vertical="center" wrapText="1"/>
    </xf>
    <xf numFmtId="0" fontId="48" fillId="27" borderId="49" xfId="0" applyFont="1" applyFill="1" applyBorder="1" applyAlignment="1" applyProtection="1">
      <alignment horizontal="left" vertical="center" wrapText="1"/>
    </xf>
    <xf numFmtId="183" fontId="48" fillId="27" borderId="49" xfId="0" applyNumberFormat="1" applyFont="1" applyFill="1" applyBorder="1" applyAlignment="1" applyProtection="1">
      <alignment horizontal="right" vertical="center" wrapText="1"/>
    </xf>
    <xf numFmtId="183" fontId="48" fillId="27" borderId="50" xfId="0" applyNumberFormat="1" applyFont="1" applyFill="1" applyBorder="1" applyAlignment="1" applyProtection="1">
      <alignment horizontal="right" vertical="center" wrapText="1"/>
    </xf>
    <xf numFmtId="0" fontId="9" fillId="24" borderId="0" xfId="0" applyFont="1" applyFill="1"/>
    <xf numFmtId="0" fontId="0" fillId="24" borderId="0" xfId="0" applyFill="1"/>
    <xf numFmtId="37" fontId="7" fillId="24" borderId="0" xfId="3" applyFont="1" applyFill="1" applyProtection="1">
      <protection hidden="1"/>
    </xf>
    <xf numFmtId="37" fontId="42" fillId="24" borderId="0" xfId="3" applyFont="1" applyFill="1" applyAlignment="1" applyProtection="1">
      <alignment horizontal="center"/>
      <protection hidden="1"/>
    </xf>
    <xf numFmtId="37" fontId="9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9" fillId="24" borderId="0" xfId="3" applyFont="1" applyFill="1" applyProtection="1">
      <protection hidden="1"/>
    </xf>
    <xf numFmtId="37" fontId="7" fillId="24" borderId="5" xfId="3" applyFont="1" applyFill="1" applyBorder="1" applyAlignment="1" applyProtection="1">
      <alignment horizontal="left"/>
      <protection hidden="1"/>
    </xf>
    <xf numFmtId="169" fontId="18" fillId="24" borderId="8" xfId="1" applyNumberFormat="1" applyFont="1" applyFill="1" applyBorder="1" applyProtection="1">
      <protection hidden="1"/>
    </xf>
    <xf numFmtId="37" fontId="7" fillId="24" borderId="10" xfId="3" applyFont="1" applyFill="1" applyBorder="1" applyAlignment="1" applyProtection="1">
      <alignment horizontal="left"/>
      <protection hidden="1"/>
    </xf>
    <xf numFmtId="169" fontId="18" fillId="24" borderId="13" xfId="1" applyNumberFormat="1" applyFont="1" applyFill="1" applyBorder="1" applyProtection="1">
      <protection hidden="1"/>
    </xf>
    <xf numFmtId="37" fontId="9" fillId="24" borderId="29" xfId="3" applyFont="1" applyFill="1" applyBorder="1" applyAlignment="1" applyProtection="1">
      <alignment horizontal="left"/>
      <protection hidden="1"/>
    </xf>
    <xf numFmtId="169" fontId="18" fillId="24" borderId="18" xfId="1" applyNumberFormat="1" applyFont="1" applyFill="1" applyBorder="1" applyProtection="1">
      <protection hidden="1"/>
    </xf>
    <xf numFmtId="37" fontId="9" fillId="24" borderId="34" xfId="3" applyFont="1" applyFill="1" applyBorder="1" applyAlignment="1" applyProtection="1">
      <alignment horizontal="left"/>
      <protection hidden="1"/>
    </xf>
    <xf numFmtId="172" fontId="18" fillId="24" borderId="34" xfId="2" applyNumberFormat="1" applyFont="1" applyFill="1" applyBorder="1" applyProtection="1">
      <protection hidden="1"/>
    </xf>
    <xf numFmtId="37" fontId="9" fillId="24" borderId="0" xfId="3" applyFont="1" applyFill="1" applyBorder="1" applyProtection="1">
      <protection hidden="1"/>
    </xf>
    <xf numFmtId="169" fontId="18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9" fillId="24" borderId="15" xfId="3" applyFont="1" applyFill="1" applyBorder="1" applyAlignment="1" applyProtection="1">
      <alignment horizontal="left"/>
      <protection hidden="1"/>
    </xf>
    <xf numFmtId="176" fontId="7" fillId="24" borderId="0" xfId="2" applyNumberFormat="1" applyFont="1" applyFill="1" applyProtection="1">
      <protection hidden="1"/>
    </xf>
    <xf numFmtId="37" fontId="9" fillId="24" borderId="0" xfId="3" applyFont="1" applyFill="1" applyAlignment="1" applyProtection="1">
      <alignment horizontal="right"/>
      <protection hidden="1"/>
    </xf>
    <xf numFmtId="49" fontId="11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8" fillId="24" borderId="6" xfId="1" applyNumberFormat="1" applyFont="1" applyFill="1" applyBorder="1" applyProtection="1">
      <protection hidden="1"/>
    </xf>
    <xf numFmtId="169" fontId="18" fillId="24" borderId="11" xfId="1" applyNumberFormat="1" applyFont="1" applyFill="1" applyBorder="1" applyProtection="1">
      <protection hidden="1"/>
    </xf>
    <xf numFmtId="37" fontId="7" fillId="24" borderId="16" xfId="3" applyFont="1" applyFill="1" applyBorder="1" applyAlignment="1" applyProtection="1">
      <protection hidden="1"/>
    </xf>
    <xf numFmtId="169" fontId="18" fillId="24" borderId="16" xfId="1" applyNumberFormat="1" applyFont="1" applyFill="1" applyBorder="1" applyProtection="1">
      <protection hidden="1"/>
    </xf>
    <xf numFmtId="37" fontId="7" fillId="24" borderId="41" xfId="3" applyFont="1" applyFill="1" applyBorder="1" applyAlignment="1" applyProtection="1">
      <protection hidden="1"/>
    </xf>
    <xf numFmtId="169" fontId="18" fillId="24" borderId="40" xfId="1" applyNumberFormat="1" applyFont="1" applyFill="1" applyBorder="1" applyProtection="1">
      <protection hidden="1"/>
    </xf>
    <xf numFmtId="169" fontId="18" fillId="24" borderId="37" xfId="1" applyNumberFormat="1" applyFont="1" applyFill="1" applyBorder="1" applyProtection="1">
      <protection hidden="1"/>
    </xf>
    <xf numFmtId="182" fontId="7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9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9" fillId="24" borderId="4" xfId="3" applyFont="1" applyFill="1" applyBorder="1" applyAlignment="1" applyProtection="1">
      <alignment horizontal="center" vertical="center" wrapText="1"/>
      <protection hidden="1"/>
    </xf>
    <xf numFmtId="0" fontId="9" fillId="24" borderId="4" xfId="0" applyFont="1" applyFill="1" applyBorder="1" applyAlignment="1" applyProtection="1">
      <alignment horizontal="center" vertical="center" wrapText="1"/>
      <protection hidden="1"/>
    </xf>
    <xf numFmtId="9" fontId="9" fillId="24" borderId="4" xfId="2" applyFont="1" applyFill="1" applyBorder="1" applyAlignment="1" applyProtection="1">
      <alignment horizontal="center" vertical="center" wrapText="1"/>
      <protection hidden="1"/>
    </xf>
    <xf numFmtId="37" fontId="9" fillId="24" borderId="0" xfId="3" applyFont="1" applyFill="1" applyBorder="1" applyAlignment="1" applyProtection="1">
      <alignment horizontal="center" vertical="center" wrapText="1"/>
      <protection hidden="1"/>
    </xf>
    <xf numFmtId="164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9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9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37" fontId="7" fillId="24" borderId="0" xfId="3" applyFont="1" applyFill="1" applyBorder="1" applyProtection="1">
      <protection hidden="1"/>
    </xf>
    <xf numFmtId="0" fontId="9" fillId="24" borderId="0" xfId="0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165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/>
      <protection hidden="1"/>
    </xf>
    <xf numFmtId="164" fontId="15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2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2" fillId="24" borderId="0" xfId="4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Protection="1">
      <protection hidden="1"/>
    </xf>
    <xf numFmtId="37" fontId="16" fillId="24" borderId="0" xfId="3" applyFont="1" applyFill="1" applyBorder="1" applyAlignment="1" applyProtection="1">
      <alignment horizontal="center" vertical="center" wrapText="1"/>
      <protection hidden="1"/>
    </xf>
    <xf numFmtId="37" fontId="16" fillId="24" borderId="0" xfId="3" applyFont="1" applyFill="1" applyProtection="1">
      <protection hidden="1"/>
    </xf>
    <xf numFmtId="165" fontId="16" fillId="24" borderId="0" xfId="3" applyNumberFormat="1" applyFont="1" applyFill="1" applyProtection="1">
      <protection hidden="1"/>
    </xf>
    <xf numFmtId="164" fontId="17" fillId="24" borderId="0" xfId="0" applyNumberFormat="1" applyFont="1" applyFill="1" applyAlignment="1" applyProtection="1">
      <alignment horizontal="center" vertical="center" wrapText="1"/>
      <protection hidden="1"/>
    </xf>
    <xf numFmtId="165" fontId="16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7" fillId="24" borderId="0" xfId="0" applyFont="1" applyFill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 wrapText="1"/>
      <protection hidden="1"/>
    </xf>
    <xf numFmtId="165" fontId="7" fillId="24" borderId="0" xfId="3" applyNumberFormat="1" applyFont="1" applyFill="1" applyProtection="1">
      <protection hidden="1"/>
    </xf>
    <xf numFmtId="39" fontId="7" fillId="24" borderId="0" xfId="3" applyNumberFormat="1" applyFont="1" applyFill="1" applyProtection="1">
      <protection hidden="1"/>
    </xf>
    <xf numFmtId="164" fontId="7" fillId="24" borderId="0" xfId="3" applyNumberFormat="1" applyFont="1" applyFill="1" applyProtection="1">
      <protection hidden="1"/>
    </xf>
    <xf numFmtId="0" fontId="42" fillId="0" borderId="0" xfId="46" applyFont="1" applyAlignment="1">
      <alignment horizontal="center" vertical="center"/>
    </xf>
    <xf numFmtId="0" fontId="7" fillId="0" borderId="0" xfId="46" applyAlignment="1">
      <alignment horizontal="center"/>
    </xf>
    <xf numFmtId="0" fontId="8" fillId="0" borderId="1" xfId="0" applyFont="1" applyBorder="1" applyAlignment="1">
      <alignment horizontal="center"/>
    </xf>
    <xf numFmtId="37" fontId="8" fillId="0" borderId="1" xfId="3" applyFont="1" applyBorder="1" applyAlignment="1" applyProtection="1">
      <alignment horizontal="center"/>
      <protection hidden="1"/>
    </xf>
    <xf numFmtId="0" fontId="45" fillId="25" borderId="45" xfId="0" applyFont="1" applyFill="1" applyBorder="1" applyAlignment="1" applyProtection="1">
      <alignment horizontal="center" vertical="center" wrapText="1"/>
    </xf>
    <xf numFmtId="181" fontId="41" fillId="24" borderId="0" xfId="40" applyNumberFormat="1" applyFont="1" applyFill="1" applyAlignment="1">
      <alignment horizontal="center" wrapText="1"/>
    </xf>
    <xf numFmtId="181" fontId="9" fillId="24" borderId="0" xfId="40" applyNumberFormat="1" applyFont="1" applyFill="1" applyAlignment="1">
      <alignment horizontal="center" vertical="center" wrapText="1"/>
    </xf>
    <xf numFmtId="181" fontId="9" fillId="24" borderId="0" xfId="40" applyNumberFormat="1" applyFont="1" applyFill="1" applyAlignment="1">
      <alignment horizontal="center" vertical="center"/>
    </xf>
    <xf numFmtId="39" fontId="18" fillId="24" borderId="8" xfId="1" applyNumberFormat="1" applyFont="1" applyFill="1" applyBorder="1" applyProtection="1">
      <protection hidden="1"/>
    </xf>
    <xf numFmtId="39" fontId="18" fillId="24" borderId="13" xfId="1" applyNumberFormat="1" applyFont="1" applyFill="1" applyBorder="1" applyProtection="1">
      <protection hidden="1"/>
    </xf>
    <xf numFmtId="39" fontId="18" fillId="24" borderId="18" xfId="1" applyNumberFormat="1" applyFont="1" applyFill="1" applyBorder="1" applyProtection="1">
      <protection hidden="1"/>
    </xf>
    <xf numFmtId="39" fontId="18" fillId="24" borderId="34" xfId="2" applyNumberFormat="1" applyFont="1" applyFill="1" applyBorder="1" applyProtection="1">
      <protection hidden="1"/>
    </xf>
    <xf numFmtId="39" fontId="18" fillId="24" borderId="0" xfId="1" applyNumberFormat="1" applyFont="1" applyFill="1" applyBorder="1" applyProtection="1">
      <protection hidden="1"/>
    </xf>
    <xf numFmtId="39" fontId="7" fillId="24" borderId="0" xfId="2" applyNumberFormat="1" applyFont="1" applyFill="1" applyProtection="1">
      <protection hidden="1"/>
    </xf>
    <xf numFmtId="39" fontId="9" fillId="24" borderId="0" xfId="3" applyNumberFormat="1" applyFont="1" applyFill="1" applyAlignment="1" applyProtection="1">
      <alignment horizontal="right"/>
      <protection hidden="1"/>
    </xf>
    <xf numFmtId="37" fontId="20" fillId="24" borderId="18" xfId="1" applyNumberFormat="1" applyFont="1" applyFill="1" applyBorder="1" applyProtection="1">
      <protection hidden="1"/>
    </xf>
  </cellXfs>
  <cellStyles count="83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3" xfId="45"/>
    <cellStyle name="Normal 3 2" xfId="67"/>
    <cellStyle name="Normal 3 2 2" xfId="81"/>
    <cellStyle name="Normal 4" xfId="46"/>
    <cellStyle name="Normal 5" xfId="68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showGridLines="0" zoomScaleSheetLayoutView="100" workbookViewId="0">
      <selection activeCell="C4" sqref="C4"/>
    </sheetView>
  </sheetViews>
  <sheetFormatPr baseColWidth="10" defaultColWidth="11.42578125" defaultRowHeight="12.75" x14ac:dyDescent="0.2"/>
  <cols>
    <col min="1" max="1" width="61.140625" style="110" customWidth="1"/>
    <col min="2" max="7" width="17.42578125" style="110" customWidth="1"/>
    <col min="8" max="8" width="17.140625" style="110" customWidth="1"/>
    <col min="9" max="9" width="12.28515625" style="110" customWidth="1"/>
    <col min="10" max="10" width="17.7109375" style="110" bestFit="1" customWidth="1"/>
    <col min="11" max="16384" width="11.42578125" style="110"/>
  </cols>
  <sheetData>
    <row r="1" spans="1:10" ht="27.75" customHeight="1" x14ac:dyDescent="0.2">
      <c r="A1" s="226" t="s">
        <v>221</v>
      </c>
      <c r="B1" s="226"/>
      <c r="C1" s="226"/>
      <c r="D1" s="226"/>
      <c r="E1" s="226"/>
      <c r="F1" s="226"/>
      <c r="G1" s="226"/>
      <c r="H1" s="226"/>
      <c r="I1" s="226"/>
      <c r="J1" s="226"/>
    </row>
    <row r="3" spans="1:10" ht="38.25" x14ac:dyDescent="0.2">
      <c r="A3" s="115" t="s">
        <v>124</v>
      </c>
      <c r="B3" s="115" t="s">
        <v>149</v>
      </c>
      <c r="C3" s="115" t="s">
        <v>222</v>
      </c>
      <c r="D3" s="115" t="s">
        <v>219</v>
      </c>
      <c r="E3" s="115" t="s">
        <v>135</v>
      </c>
      <c r="F3" s="115" t="s">
        <v>139</v>
      </c>
      <c r="G3" s="115" t="s">
        <v>140</v>
      </c>
      <c r="H3" s="116" t="s">
        <v>136</v>
      </c>
      <c r="I3" s="115" t="s">
        <v>128</v>
      </c>
      <c r="J3" s="115" t="s">
        <v>129</v>
      </c>
    </row>
    <row r="4" spans="1:10" ht="25.5" customHeight="1" x14ac:dyDescent="0.2">
      <c r="A4" s="117" t="s">
        <v>130</v>
      </c>
      <c r="B4" s="133">
        <v>3214514034.7714362</v>
      </c>
      <c r="C4" s="133">
        <v>87865673</v>
      </c>
      <c r="D4" s="133">
        <v>253509434</v>
      </c>
      <c r="E4" s="133">
        <f>+B4+C4+D4</f>
        <v>3555889141.7714362</v>
      </c>
      <c r="F4" s="133">
        <v>20</v>
      </c>
      <c r="G4" s="133">
        <f t="shared" ref="G4:G12" si="0">+F4/100*E4</f>
        <v>711177828.35428727</v>
      </c>
      <c r="H4" s="134">
        <f t="shared" ref="H4:H12" si="1">+E4-G4</f>
        <v>2844711313.4171491</v>
      </c>
    </row>
    <row r="5" spans="1:10" ht="25.5" customHeight="1" x14ac:dyDescent="0.2">
      <c r="A5" s="139" t="s">
        <v>150</v>
      </c>
      <c r="B5" s="133">
        <v>91115759.547105595</v>
      </c>
      <c r="C5" s="133">
        <v>4745580</v>
      </c>
      <c r="D5" s="133">
        <v>7779032</v>
      </c>
      <c r="E5" s="133">
        <f t="shared" ref="E5:E12" si="2">+B5+C5+D5</f>
        <v>103640371.5471056</v>
      </c>
      <c r="F5" s="133">
        <v>100</v>
      </c>
      <c r="G5" s="133">
        <f t="shared" si="0"/>
        <v>103640371.5471056</v>
      </c>
      <c r="H5" s="134">
        <f t="shared" si="1"/>
        <v>0</v>
      </c>
    </row>
    <row r="6" spans="1:10" ht="25.5" customHeight="1" x14ac:dyDescent="0.2">
      <c r="A6" s="139" t="s">
        <v>151</v>
      </c>
      <c r="B6" s="133">
        <v>35135964.408201672</v>
      </c>
      <c r="C6" s="133">
        <v>0</v>
      </c>
      <c r="D6" s="133">
        <v>5060043</v>
      </c>
      <c r="E6" s="133">
        <f t="shared" si="2"/>
        <v>40196007.408201672</v>
      </c>
      <c r="F6" s="133">
        <v>100</v>
      </c>
      <c r="G6" s="133">
        <f t="shared" si="0"/>
        <v>40196007.408201672</v>
      </c>
      <c r="H6" s="134">
        <f t="shared" si="1"/>
        <v>0</v>
      </c>
    </row>
    <row r="7" spans="1:10" ht="25.5" customHeight="1" x14ac:dyDescent="0.2">
      <c r="A7" s="117" t="s">
        <v>131</v>
      </c>
      <c r="B7" s="133">
        <v>167581559.82745659</v>
      </c>
      <c r="C7" s="133">
        <v>0</v>
      </c>
      <c r="D7" s="133">
        <v>-22525456</v>
      </c>
      <c r="E7" s="133">
        <f t="shared" si="2"/>
        <v>145056103.82745659</v>
      </c>
      <c r="F7" s="133">
        <v>20</v>
      </c>
      <c r="G7" s="133">
        <f t="shared" si="0"/>
        <v>29011220.765491322</v>
      </c>
      <c r="H7" s="134">
        <f t="shared" si="1"/>
        <v>116044883.06196527</v>
      </c>
    </row>
    <row r="8" spans="1:10" ht="25.5" customHeight="1" x14ac:dyDescent="0.2">
      <c r="A8" s="117" t="s">
        <v>132</v>
      </c>
      <c r="B8" s="133">
        <v>75298111</v>
      </c>
      <c r="C8" s="133">
        <v>276027</v>
      </c>
      <c r="D8" s="133"/>
      <c r="E8" s="133">
        <f t="shared" si="2"/>
        <v>75574138</v>
      </c>
      <c r="F8" s="133">
        <v>20</v>
      </c>
      <c r="G8" s="133">
        <f t="shared" si="0"/>
        <v>15114827.600000001</v>
      </c>
      <c r="H8" s="134">
        <f t="shared" si="1"/>
        <v>60459310.399999999</v>
      </c>
    </row>
    <row r="9" spans="1:10" ht="25.5" customHeight="1" x14ac:dyDescent="0.2">
      <c r="A9" s="117" t="s">
        <v>133</v>
      </c>
      <c r="B9" s="133">
        <v>82170376</v>
      </c>
      <c r="C9" s="133"/>
      <c r="D9" s="133"/>
      <c r="E9" s="133">
        <f t="shared" si="2"/>
        <v>82170376</v>
      </c>
      <c r="F9" s="133">
        <v>20</v>
      </c>
      <c r="G9" s="133">
        <f t="shared" si="0"/>
        <v>16434075.200000001</v>
      </c>
      <c r="H9" s="134">
        <f t="shared" si="1"/>
        <v>65736300.799999997</v>
      </c>
    </row>
    <row r="10" spans="1:10" ht="25.5" customHeight="1" x14ac:dyDescent="0.2">
      <c r="A10" s="117" t="s">
        <v>144</v>
      </c>
      <c r="B10" s="133">
        <v>16345374</v>
      </c>
      <c r="C10" s="133"/>
      <c r="D10" s="133"/>
      <c r="E10" s="133">
        <f t="shared" si="2"/>
        <v>16345374</v>
      </c>
      <c r="F10" s="133">
        <v>20</v>
      </c>
      <c r="G10" s="133">
        <f t="shared" si="0"/>
        <v>3269074.8000000003</v>
      </c>
      <c r="H10" s="134">
        <f t="shared" si="1"/>
        <v>13076299.199999999</v>
      </c>
    </row>
    <row r="11" spans="1:10" ht="25.5" customHeight="1" x14ac:dyDescent="0.2">
      <c r="A11" s="117" t="s">
        <v>134</v>
      </c>
      <c r="B11" s="133">
        <v>67675714</v>
      </c>
      <c r="C11" s="133"/>
      <c r="D11" s="133"/>
      <c r="E11" s="133">
        <f t="shared" si="2"/>
        <v>67675714</v>
      </c>
      <c r="F11" s="133">
        <v>20</v>
      </c>
      <c r="G11" s="133">
        <f t="shared" si="0"/>
        <v>13535142.800000001</v>
      </c>
      <c r="H11" s="134">
        <f t="shared" si="1"/>
        <v>54140571.200000003</v>
      </c>
    </row>
    <row r="12" spans="1:10" ht="25.5" customHeight="1" x14ac:dyDescent="0.2">
      <c r="A12" s="117" t="s">
        <v>152</v>
      </c>
      <c r="B12" s="133">
        <v>35266930</v>
      </c>
      <c r="C12" s="133"/>
      <c r="D12" s="133"/>
      <c r="E12" s="133">
        <f t="shared" si="2"/>
        <v>35266930</v>
      </c>
      <c r="F12" s="133">
        <v>20</v>
      </c>
      <c r="G12" s="133">
        <f t="shared" si="0"/>
        <v>7053386</v>
      </c>
      <c r="H12" s="134">
        <f t="shared" si="1"/>
        <v>28213544</v>
      </c>
    </row>
    <row r="13" spans="1:10" ht="25.5" customHeight="1" x14ac:dyDescent="0.2">
      <c r="A13" s="118" t="s">
        <v>135</v>
      </c>
      <c r="B13" s="135">
        <f>SUM(B4:B12)</f>
        <v>3785103823.5542002</v>
      </c>
      <c r="C13" s="135">
        <f>SUM(C4:C12)</f>
        <v>92887280</v>
      </c>
      <c r="D13" s="135">
        <f>SUM(D4:D12)</f>
        <v>243823053</v>
      </c>
      <c r="E13" s="135">
        <f>SUM(E4:E12)</f>
        <v>4121814156.5542002</v>
      </c>
      <c r="F13" s="135"/>
      <c r="G13" s="135">
        <f>SUM(G4:G12)</f>
        <v>939431934.47508585</v>
      </c>
      <c r="H13" s="136">
        <f>SUM(H4:H12)</f>
        <v>3182382222.0791144</v>
      </c>
      <c r="I13" s="119">
        <v>1.2800000000000001E-2</v>
      </c>
      <c r="J13" s="120">
        <f>+H13*I13</f>
        <v>40734492.44261267</v>
      </c>
    </row>
    <row r="14" spans="1:10" x14ac:dyDescent="0.2">
      <c r="A14" s="111"/>
      <c r="B14" s="123" t="s">
        <v>142</v>
      </c>
      <c r="C14" s="123"/>
      <c r="D14" s="123"/>
      <c r="E14" s="123"/>
      <c r="F14" s="121" t="s">
        <v>142</v>
      </c>
      <c r="G14" s="112"/>
      <c r="H14" s="122" t="s">
        <v>142</v>
      </c>
      <c r="I14" s="124" t="s">
        <v>142</v>
      </c>
      <c r="J14" s="122" t="s">
        <v>142</v>
      </c>
    </row>
    <row r="15" spans="1:10" x14ac:dyDescent="0.2">
      <c r="A15" s="113" t="s">
        <v>125</v>
      </c>
    </row>
    <row r="16" spans="1:10" x14ac:dyDescent="0.2">
      <c r="B16" s="125"/>
      <c r="C16" s="127"/>
      <c r="D16" s="127"/>
      <c r="E16" s="127"/>
      <c r="F16" s="126" t="s">
        <v>153</v>
      </c>
      <c r="G16" s="127"/>
      <c r="H16" s="128">
        <v>367143657.16480011</v>
      </c>
      <c r="I16" s="129">
        <v>12</v>
      </c>
      <c r="J16" s="130">
        <f>+H16/I16</f>
        <v>30595304.763733342</v>
      </c>
    </row>
    <row r="18" spans="8:10" x14ac:dyDescent="0.2">
      <c r="H18" s="137" t="s">
        <v>143</v>
      </c>
      <c r="J18" s="138">
        <f>+DISTRIBUCIÓN!B66</f>
        <v>3678240.049410224</v>
      </c>
    </row>
    <row r="21" spans="8:10" x14ac:dyDescent="0.2">
      <c r="H21" s="227"/>
      <c r="I21" s="227"/>
      <c r="J21" s="131">
        <f>+J13+J18</f>
        <v>44412732.492022894</v>
      </c>
    </row>
    <row r="22" spans="8:10" x14ac:dyDescent="0.2">
      <c r="H22" s="227"/>
      <c r="I22" s="227"/>
      <c r="J22" s="132"/>
    </row>
    <row r="23" spans="8:10" x14ac:dyDescent="0.2">
      <c r="H23" s="227"/>
      <c r="I23" s="227"/>
      <c r="J23" s="132"/>
    </row>
  </sheetData>
  <mergeCells count="4">
    <mergeCell ref="A1:J1"/>
    <mergeCell ref="H21:I21"/>
    <mergeCell ref="H22:I22"/>
    <mergeCell ref="H23:I23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B5" activePane="bottomRight" state="frozen"/>
      <selection activeCell="A4" sqref="A4"/>
      <selection pane="topRight" activeCell="B4" sqref="B4"/>
      <selection pane="bottomLeft" activeCell="A5" sqref="A5"/>
      <selection pane="bottomRight" activeCell="B62" sqref="B62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82" customWidth="1"/>
    <col min="5" max="5" width="12.28515625" style="2" customWidth="1"/>
    <col min="6" max="6" width="15.5703125" style="2" customWidth="1"/>
    <col min="7" max="7" width="12" style="82" customWidth="1"/>
    <col min="8" max="8" width="17.7109375" style="8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82" customWidth="1"/>
    <col min="28" max="28" width="18.42578125" style="2" bestFit="1" customWidth="1"/>
    <col min="29" max="29" width="16.85546875" style="2" bestFit="1" customWidth="1"/>
    <col min="30" max="30" width="13.85546875" style="82" customWidth="1"/>
    <col min="31" max="31" width="15.140625" style="82" customWidth="1"/>
    <col min="32" max="32" width="17.5703125" style="83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29" t="s">
        <v>0</v>
      </c>
      <c r="C3" s="229"/>
      <c r="D3" s="229"/>
      <c r="E3" s="229"/>
      <c r="F3" s="229"/>
      <c r="G3" s="229"/>
      <c r="H3" s="229"/>
      <c r="I3" s="229" t="s">
        <v>1</v>
      </c>
      <c r="J3" s="229"/>
      <c r="K3" s="229"/>
      <c r="L3" s="229"/>
      <c r="M3" s="229"/>
      <c r="N3" s="229"/>
      <c r="O3" s="229" t="s">
        <v>1</v>
      </c>
      <c r="P3" s="229"/>
      <c r="Q3" s="229"/>
      <c r="R3" s="229"/>
      <c r="S3" s="229"/>
      <c r="T3" s="229"/>
      <c r="U3" s="4"/>
      <c r="V3" s="229" t="s">
        <v>1</v>
      </c>
      <c r="W3" s="229"/>
      <c r="X3" s="229"/>
      <c r="Y3" s="229"/>
      <c r="Z3" s="229"/>
      <c r="AA3" s="229"/>
      <c r="AB3" s="228" t="s">
        <v>1</v>
      </c>
      <c r="AC3" s="228"/>
      <c r="AD3" s="228"/>
      <c r="AE3" s="228"/>
      <c r="AF3" s="228"/>
      <c r="AG3" s="228" t="s">
        <v>2</v>
      </c>
      <c r="AH3" s="228"/>
      <c r="AI3" s="228"/>
      <c r="AJ3" s="228"/>
      <c r="AK3" s="228"/>
      <c r="AM3" s="228"/>
      <c r="AN3" s="228"/>
      <c r="AO3" s="228"/>
      <c r="AP3" s="228"/>
      <c r="AQ3" s="228"/>
    </row>
    <row r="4" spans="1:43" ht="64.5" thickBot="1" x14ac:dyDescent="0.25">
      <c r="A4" s="6" t="s">
        <v>3</v>
      </c>
      <c r="B4" s="6" t="s">
        <v>154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12</v>
      </c>
      <c r="W4" s="6" t="s">
        <v>21</v>
      </c>
      <c r="X4" s="6" t="s">
        <v>22</v>
      </c>
      <c r="Y4" s="6" t="s">
        <v>23</v>
      </c>
      <c r="Z4" s="6" t="s">
        <v>24</v>
      </c>
      <c r="AA4" s="8">
        <v>0.85</v>
      </c>
      <c r="AB4" s="6" t="s">
        <v>25</v>
      </c>
      <c r="AC4" s="10" t="s">
        <v>26</v>
      </c>
      <c r="AD4" s="11" t="s">
        <v>27</v>
      </c>
      <c r="AE4" s="8">
        <v>0.15</v>
      </c>
      <c r="AF4" s="9" t="s">
        <v>28</v>
      </c>
      <c r="AG4" s="7" t="s">
        <v>156</v>
      </c>
      <c r="AH4" s="6" t="s">
        <v>155</v>
      </c>
      <c r="AI4" s="7" t="s">
        <v>29</v>
      </c>
      <c r="AJ4" s="10" t="s">
        <v>30</v>
      </c>
      <c r="AK4" s="12" t="s">
        <v>31</v>
      </c>
      <c r="AM4" s="13" t="s">
        <v>32</v>
      </c>
      <c r="AN4" s="13" t="s">
        <v>33</v>
      </c>
      <c r="AO4" s="13" t="s">
        <v>34</v>
      </c>
      <c r="AP4" s="13" t="s">
        <v>35</v>
      </c>
      <c r="AQ4" s="13" t="s">
        <v>36</v>
      </c>
    </row>
    <row r="5" spans="1:43" x14ac:dyDescent="0.2">
      <c r="A5" s="197"/>
      <c r="B5" s="197"/>
      <c r="C5" s="198"/>
      <c r="D5" s="199"/>
      <c r="E5" s="200"/>
      <c r="F5" s="198"/>
      <c r="G5" s="199"/>
      <c r="H5" s="201"/>
      <c r="I5" s="200"/>
      <c r="J5" s="200"/>
      <c r="K5" s="200"/>
      <c r="L5" s="200"/>
      <c r="M5" s="200"/>
      <c r="N5" s="200"/>
      <c r="O5" s="200"/>
      <c r="P5" s="200"/>
      <c r="Q5" s="197"/>
      <c r="R5" s="200"/>
      <c r="S5" s="200"/>
      <c r="T5" s="200"/>
      <c r="U5" s="200"/>
      <c r="V5" s="200"/>
      <c r="W5" s="200"/>
      <c r="X5" s="200"/>
      <c r="Y5" s="200"/>
      <c r="Z5" s="197"/>
      <c r="AA5" s="199"/>
      <c r="AB5" s="197"/>
      <c r="AC5" s="202"/>
      <c r="AD5" s="203"/>
      <c r="AE5" s="199"/>
      <c r="AF5" s="201"/>
      <c r="AG5" s="198" t="s">
        <v>37</v>
      </c>
      <c r="AH5" s="197" t="s">
        <v>37</v>
      </c>
      <c r="AI5" s="198"/>
      <c r="AJ5" s="202"/>
      <c r="AK5" s="204"/>
      <c r="AL5" s="205"/>
      <c r="AM5" s="206" t="s">
        <v>37</v>
      </c>
      <c r="AN5" s="206" t="s">
        <v>37</v>
      </c>
      <c r="AO5" s="206" t="s">
        <v>37</v>
      </c>
      <c r="AP5" s="206" t="s">
        <v>37</v>
      </c>
      <c r="AQ5" s="206"/>
    </row>
    <row r="6" spans="1:43" s="14" customFormat="1" ht="22.5" x14ac:dyDescent="0.2">
      <c r="A6" s="207"/>
      <c r="B6" s="207" t="s">
        <v>38</v>
      </c>
      <c r="C6" s="208" t="s">
        <v>39</v>
      </c>
      <c r="D6" s="209" t="s">
        <v>40</v>
      </c>
      <c r="E6" s="210" t="s">
        <v>41</v>
      </c>
      <c r="F6" s="208" t="s">
        <v>42</v>
      </c>
      <c r="G6" s="209" t="s">
        <v>43</v>
      </c>
      <c r="H6" s="211" t="s">
        <v>44</v>
      </c>
      <c r="I6" s="210" t="s">
        <v>45</v>
      </c>
      <c r="J6" s="210" t="s">
        <v>46</v>
      </c>
      <c r="K6" s="210" t="s">
        <v>47</v>
      </c>
      <c r="L6" s="210" t="s">
        <v>48</v>
      </c>
      <c r="M6" s="210" t="s">
        <v>49</v>
      </c>
      <c r="N6" s="210" t="s">
        <v>50</v>
      </c>
      <c r="O6" s="210" t="s">
        <v>51</v>
      </c>
      <c r="P6" s="210" t="s">
        <v>52</v>
      </c>
      <c r="Q6" s="207" t="s">
        <v>53</v>
      </c>
      <c r="R6" s="210" t="s">
        <v>45</v>
      </c>
      <c r="S6" s="210" t="s">
        <v>46</v>
      </c>
      <c r="T6" s="210" t="s">
        <v>47</v>
      </c>
      <c r="U6" s="210" t="s">
        <v>48</v>
      </c>
      <c r="V6" s="210" t="s">
        <v>49</v>
      </c>
      <c r="W6" s="210" t="s">
        <v>50</v>
      </c>
      <c r="X6" s="210" t="s">
        <v>51</v>
      </c>
      <c r="Y6" s="210" t="s">
        <v>52</v>
      </c>
      <c r="Z6" s="208" t="s">
        <v>54</v>
      </c>
      <c r="AA6" s="209" t="s">
        <v>55</v>
      </c>
      <c r="AB6" s="208" t="s">
        <v>56</v>
      </c>
      <c r="AC6" s="208" t="s">
        <v>57</v>
      </c>
      <c r="AD6" s="209" t="s">
        <v>58</v>
      </c>
      <c r="AE6" s="209" t="s">
        <v>59</v>
      </c>
      <c r="AF6" s="212" t="s">
        <v>60</v>
      </c>
      <c r="AG6" s="213" t="s">
        <v>61</v>
      </c>
      <c r="AH6" s="208" t="s">
        <v>62</v>
      </c>
      <c r="AI6" s="208" t="s">
        <v>63</v>
      </c>
      <c r="AJ6" s="208" t="s">
        <v>64</v>
      </c>
      <c r="AK6" s="214" t="s">
        <v>65</v>
      </c>
      <c r="AL6" s="215"/>
      <c r="AM6" s="210">
        <f>+AP6*0.25</f>
        <v>1984524581.1500001</v>
      </c>
      <c r="AN6" s="210">
        <f>+AP6*0.25</f>
        <v>1984524581.1500001</v>
      </c>
      <c r="AO6" s="210">
        <f>+AP6*0.5</f>
        <v>3969049162.3000002</v>
      </c>
      <c r="AP6" s="210">
        <v>7938098324.6000004</v>
      </c>
      <c r="AQ6" s="215"/>
    </row>
    <row r="7" spans="1:43" s="15" customFormat="1" ht="23.25" customHeight="1" x14ac:dyDescent="0.2">
      <c r="A7" s="216"/>
      <c r="B7" s="216"/>
      <c r="C7" s="217"/>
      <c r="D7" s="218"/>
      <c r="E7" s="217"/>
      <c r="F7" s="217"/>
      <c r="G7" s="218"/>
      <c r="H7" s="219"/>
      <c r="I7" s="210"/>
      <c r="J7" s="210"/>
      <c r="K7" s="210"/>
      <c r="L7" s="210"/>
      <c r="M7" s="210"/>
      <c r="N7" s="210"/>
      <c r="O7" s="210"/>
      <c r="P7" s="210"/>
      <c r="Q7" s="216"/>
      <c r="R7" s="210"/>
      <c r="S7" s="210"/>
      <c r="T7" s="210"/>
      <c r="U7" s="210"/>
      <c r="V7" s="210"/>
      <c r="W7" s="210"/>
      <c r="X7" s="210"/>
      <c r="Y7" s="210"/>
      <c r="Z7" s="217"/>
      <c r="AA7" s="220"/>
      <c r="AB7" s="217"/>
      <c r="AC7" s="217"/>
      <c r="AD7" s="218"/>
      <c r="AE7" s="218"/>
      <c r="AF7" s="219"/>
      <c r="AG7" s="217"/>
      <c r="AH7" s="217"/>
      <c r="AI7" s="217"/>
      <c r="AJ7" s="217"/>
      <c r="AK7" s="221"/>
      <c r="AL7" s="217"/>
      <c r="AM7" s="210" t="s">
        <v>66</v>
      </c>
      <c r="AN7" s="210" t="s">
        <v>67</v>
      </c>
      <c r="AO7" s="210" t="s">
        <v>68</v>
      </c>
      <c r="AP7" s="222" t="s">
        <v>69</v>
      </c>
      <c r="AQ7" s="222" t="s">
        <v>70</v>
      </c>
    </row>
    <row r="8" spans="1:43" ht="13.5" thickBot="1" x14ac:dyDescent="0.25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</row>
    <row r="9" spans="1:43" ht="15" thickTop="1" x14ac:dyDescent="0.2">
      <c r="A9" s="16" t="s">
        <v>76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v>238.03</v>
      </c>
      <c r="F9" s="21">
        <f t="shared" ref="F9:F20" si="2">+E9/$E$63</f>
        <v>3.7064696526665922E-3</v>
      </c>
      <c r="G9" s="22">
        <f t="shared" ref="G9:G20" si="3">+F9*G$4</f>
        <v>5.5597044789998883E-4</v>
      </c>
      <c r="H9" s="23">
        <f t="shared" ref="H9:H20" si="4">+G9+D9</f>
        <v>9.7020659695367578E-2</v>
      </c>
      <c r="I9" s="24">
        <v>27572</v>
      </c>
      <c r="J9" s="25">
        <v>4134</v>
      </c>
      <c r="K9" s="25">
        <v>4960</v>
      </c>
      <c r="L9" s="25">
        <v>1244</v>
      </c>
      <c r="M9" s="26">
        <f t="shared" ref="M9:M20" si="5">+I9/I$63*0.25</f>
        <v>1.6123561732914474E-2</v>
      </c>
      <c r="N9" s="26">
        <f t="shared" ref="N9:N20" si="6">+J9/J$63*0.25</f>
        <v>1.1749258210838649E-2</v>
      </c>
      <c r="O9" s="26">
        <f t="shared" ref="O9:O20" si="7">+K9/K$63*0.25</f>
        <v>3.711485851456758E-3</v>
      </c>
      <c r="P9" s="26">
        <f t="shared" ref="P9:P20" si="8">+L9/L$63*0.25</f>
        <v>7.9452264772756302E-3</v>
      </c>
      <c r="Q9" s="27">
        <f t="shared" ref="Q9:Q20" si="9">SUM(M9:P9)</f>
        <v>3.9529532272485512E-2</v>
      </c>
      <c r="R9" s="28">
        <v>34239.000000084088</v>
      </c>
      <c r="S9" s="28">
        <v>3826</v>
      </c>
      <c r="T9" s="28">
        <v>1071</v>
      </c>
      <c r="U9" s="28">
        <v>267</v>
      </c>
      <c r="V9" s="29">
        <f t="shared" ref="V9:V20" si="10">+R9/R$63*0.25</f>
        <v>2.6927783615579601E-2</v>
      </c>
      <c r="W9" s="29">
        <f t="shared" ref="W9:W20" si="11">+S9/S$63*0.25</f>
        <v>1.3059446765517053E-2</v>
      </c>
      <c r="X9" s="29">
        <f t="shared" ref="X9:X20" si="12">+T9/T$63*0.25</f>
        <v>2.1747782579031156E-3</v>
      </c>
      <c r="Y9" s="29">
        <f t="shared" ref="Y9:Y20" si="13">+U9/U$63*0.25</f>
        <v>4.8630336587498178E-3</v>
      </c>
      <c r="Z9" s="30">
        <f t="shared" ref="Z9:Z20" si="14">SUM(V9:Y9)</f>
        <v>4.7025042297749592E-2</v>
      </c>
      <c r="AA9" s="31">
        <f t="shared" ref="AA9:AA20" si="15">+Z9*AA$4</f>
        <v>3.9971285953087153E-2</v>
      </c>
      <c r="AB9" s="30">
        <f t="shared" ref="AB9:AB20" si="16">+(Z9-Q9)/Q9</f>
        <v>0.18961797912497236</v>
      </c>
      <c r="AC9" s="30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3">
        <f t="shared" ref="AF9:AF20" si="20">+AE9+AA9</f>
        <v>3.9971285953087153E-2</v>
      </c>
      <c r="AG9" s="20">
        <v>653982108</v>
      </c>
      <c r="AH9" s="20">
        <v>292840828</v>
      </c>
      <c r="AI9" s="32">
        <f t="shared" ref="AI9:AI20" si="21">+AH9/AG9</f>
        <v>0.44778110045787367</v>
      </c>
      <c r="AJ9" s="33">
        <f t="shared" ref="AJ9:AJ20" si="22">+AI9*AH9</f>
        <v>131128588.22083491</v>
      </c>
      <c r="AK9" s="23">
        <f t="shared" ref="AK9:AK20" si="23">+AJ9/AJ$63</f>
        <v>7.5397305556398161E-2</v>
      </c>
      <c r="AM9" s="34">
        <f t="shared" ref="AM9:AM20" si="24">+H9*AM$6</f>
        <v>192539884.04484603</v>
      </c>
      <c r="AN9" s="35">
        <f t="shared" ref="AN9:AN20" si="25">+AF9*AN$6</f>
        <v>79323999.514077172</v>
      </c>
      <c r="AO9" s="35">
        <f t="shared" ref="AO9:AO20" si="26">+AK9*AO$6</f>
        <v>299255612.45829928</v>
      </c>
      <c r="AP9" s="35">
        <f t="shared" ref="AP9:AP20" si="27">SUM(AM9:AO9)</f>
        <v>571119496.0172224</v>
      </c>
      <c r="AQ9" s="36">
        <f>+AP9/AP$21</f>
        <v>9.0315507228691819E-2</v>
      </c>
    </row>
    <row r="10" spans="1:43" ht="14.25" x14ac:dyDescent="0.2">
      <c r="A10" s="37" t="s">
        <v>79</v>
      </c>
      <c r="B10" s="38">
        <f>+'CENSO POB 2020'!C12</f>
        <v>122337</v>
      </c>
      <c r="C10" s="39">
        <f t="shared" si="0"/>
        <v>2.1149317427679282E-2</v>
      </c>
      <c r="D10" s="40">
        <f t="shared" si="1"/>
        <v>1.7976919813527389E-2</v>
      </c>
      <c r="E10" s="41">
        <v>1140.97</v>
      </c>
      <c r="F10" s="42">
        <f t="shared" si="2"/>
        <v>1.7766544887631817E-2</v>
      </c>
      <c r="G10" s="43">
        <f t="shared" si="3"/>
        <v>2.6649817331447726E-3</v>
      </c>
      <c r="H10" s="44">
        <f t="shared" si="4"/>
        <v>2.0641901546672163E-2</v>
      </c>
      <c r="I10" s="45">
        <v>6662</v>
      </c>
      <c r="J10" s="46">
        <v>2055</v>
      </c>
      <c r="K10" s="46">
        <v>14558</v>
      </c>
      <c r="L10" s="46">
        <v>683</v>
      </c>
      <c r="M10" s="47">
        <f t="shared" si="5"/>
        <v>3.895806189782251E-3</v>
      </c>
      <c r="N10" s="47">
        <f t="shared" si="6"/>
        <v>5.8405238566215344E-3</v>
      </c>
      <c r="O10" s="47">
        <f t="shared" si="7"/>
        <v>1.0893510287400703E-2</v>
      </c>
      <c r="P10" s="47">
        <f t="shared" si="8"/>
        <v>4.3622103568965081E-3</v>
      </c>
      <c r="Q10" s="48">
        <f t="shared" si="9"/>
        <v>2.4992050690700995E-2</v>
      </c>
      <c r="R10" s="49">
        <v>5056.9999999440479</v>
      </c>
      <c r="S10" s="49">
        <v>1587</v>
      </c>
      <c r="T10" s="49">
        <v>3489</v>
      </c>
      <c r="U10" s="49">
        <v>461</v>
      </c>
      <c r="V10" s="50">
        <f t="shared" si="10"/>
        <v>3.9771547575029919E-3</v>
      </c>
      <c r="W10" s="50">
        <f t="shared" si="11"/>
        <v>5.4169738674531009E-3</v>
      </c>
      <c r="X10" s="50">
        <f t="shared" si="12"/>
        <v>7.0847818317684138E-3</v>
      </c>
      <c r="Y10" s="50">
        <f t="shared" si="13"/>
        <v>8.3964738452571765E-3</v>
      </c>
      <c r="Z10" s="51">
        <f t="shared" si="14"/>
        <v>2.4875384301981683E-2</v>
      </c>
      <c r="AA10" s="52">
        <f t="shared" si="15"/>
        <v>2.114407665668443E-2</v>
      </c>
      <c r="AB10" s="51">
        <f t="shared" si="16"/>
        <v>-4.6681398882853836E-3</v>
      </c>
      <c r="AC10" s="51">
        <f t="shared" si="17"/>
        <v>-4.6681398882853836E-3</v>
      </c>
      <c r="AD10" s="40">
        <f t="shared" si="18"/>
        <v>8.6986315903450531E-4</v>
      </c>
      <c r="AE10" s="40">
        <f t="shared" si="19"/>
        <v>1.304794738551758E-4</v>
      </c>
      <c r="AF10" s="44">
        <f t="shared" si="20"/>
        <v>2.1274556130539607E-2</v>
      </c>
      <c r="AG10" s="41">
        <v>98384121</v>
      </c>
      <c r="AH10" s="41">
        <v>28519496</v>
      </c>
      <c r="AI10" s="53">
        <f t="shared" si="21"/>
        <v>0.28987905477145037</v>
      </c>
      <c r="AJ10" s="54">
        <f t="shared" si="22"/>
        <v>8267204.5430381596</v>
      </c>
      <c r="AK10" s="44">
        <f t="shared" si="23"/>
        <v>4.7535396780063223E-3</v>
      </c>
      <c r="AM10" s="55">
        <f t="shared" si="24"/>
        <v>40964361.021049112</v>
      </c>
      <c r="AN10" s="56">
        <f t="shared" si="25"/>
        <v>42219879.594111279</v>
      </c>
      <c r="AO10" s="56">
        <f t="shared" si="26"/>
        <v>18867032.676950805</v>
      </c>
      <c r="AP10" s="56">
        <f t="shared" si="27"/>
        <v>102051273.29211119</v>
      </c>
      <c r="AQ10" s="57">
        <f t="shared" ref="AQ10:AQ20" si="28">+AP10/AP$21</f>
        <v>1.6138150728499966E-2</v>
      </c>
    </row>
    <row r="11" spans="1:43" ht="14.25" x14ac:dyDescent="0.2">
      <c r="A11" s="37" t="s">
        <v>88</v>
      </c>
      <c r="B11" s="38">
        <f>+'CENSO POB 2020'!C21</f>
        <v>397205</v>
      </c>
      <c r="C11" s="39">
        <f t="shared" si="0"/>
        <v>6.8667816186937305E-2</v>
      </c>
      <c r="D11" s="40">
        <f t="shared" si="1"/>
        <v>5.8367643758896706E-2</v>
      </c>
      <c r="E11" s="41">
        <v>1040.01</v>
      </c>
      <c r="F11" s="42">
        <f t="shared" si="2"/>
        <v>1.6194452394529189E-2</v>
      </c>
      <c r="G11" s="43">
        <f t="shared" si="3"/>
        <v>2.4291678591793781E-3</v>
      </c>
      <c r="H11" s="44">
        <f t="shared" si="4"/>
        <v>6.0796811618076083E-2</v>
      </c>
      <c r="I11" s="45">
        <v>3671</v>
      </c>
      <c r="J11" s="46">
        <v>1263</v>
      </c>
      <c r="K11" s="46">
        <v>9334</v>
      </c>
      <c r="L11" s="46">
        <v>932</v>
      </c>
      <c r="M11" s="47">
        <f t="shared" si="5"/>
        <v>2.1467283882753894E-3</v>
      </c>
      <c r="N11" s="47">
        <f t="shared" si="6"/>
        <v>3.5895774359673955E-3</v>
      </c>
      <c r="O11" s="47">
        <f t="shared" si="7"/>
        <v>6.9844776083664078E-3</v>
      </c>
      <c r="P11" s="47">
        <f t="shared" si="8"/>
        <v>5.9525330199524818E-3</v>
      </c>
      <c r="Q11" s="48">
        <f t="shared" si="9"/>
        <v>1.8673316452561674E-2</v>
      </c>
      <c r="R11" s="49">
        <v>8688.9999999445354</v>
      </c>
      <c r="S11" s="49">
        <v>1809</v>
      </c>
      <c r="T11" s="49">
        <v>2369</v>
      </c>
      <c r="U11" s="49">
        <v>783</v>
      </c>
      <c r="V11" s="50">
        <f t="shared" si="10"/>
        <v>6.8335965370981333E-3</v>
      </c>
      <c r="W11" s="50">
        <f t="shared" si="11"/>
        <v>6.1747358073236669E-3</v>
      </c>
      <c r="X11" s="50">
        <f t="shared" si="12"/>
        <v>4.8105039150069849E-3</v>
      </c>
      <c r="Y11" s="50">
        <f t="shared" si="13"/>
        <v>1.4261256010491039E-2</v>
      </c>
      <c r="Z11" s="51">
        <f t="shared" si="14"/>
        <v>3.2080092269919827E-2</v>
      </c>
      <c r="AA11" s="52">
        <f t="shared" si="15"/>
        <v>2.7268078429431852E-2</v>
      </c>
      <c r="AB11" s="51">
        <f t="shared" si="16"/>
        <v>0.71796436650217865</v>
      </c>
      <c r="AC11" s="51">
        <f t="shared" si="17"/>
        <v>0</v>
      </c>
      <c r="AD11" s="40">
        <f t="shared" si="18"/>
        <v>0</v>
      </c>
      <c r="AE11" s="40">
        <f t="shared" si="19"/>
        <v>0</v>
      </c>
      <c r="AF11" s="44">
        <f t="shared" si="20"/>
        <v>2.7268078429431852E-2</v>
      </c>
      <c r="AG11" s="41">
        <v>354652384</v>
      </c>
      <c r="AH11" s="41">
        <v>89654721</v>
      </c>
      <c r="AI11" s="53">
        <f t="shared" si="21"/>
        <v>0.25279604774911085</v>
      </c>
      <c r="AJ11" s="54">
        <f t="shared" si="22"/>
        <v>22664359.130849212</v>
      </c>
      <c r="AK11" s="44">
        <f t="shared" si="23"/>
        <v>1.3031724308285248E-2</v>
      </c>
      <c r="AM11" s="55">
        <f t="shared" si="24"/>
        <v>120652767.11161789</v>
      </c>
      <c r="AN11" s="56">
        <f t="shared" si="25"/>
        <v>54114171.923933603</v>
      </c>
      <c r="AO11" s="56">
        <f t="shared" si="26"/>
        <v>51723554.449124113</v>
      </c>
      <c r="AP11" s="56">
        <f t="shared" si="27"/>
        <v>226490493.48467559</v>
      </c>
      <c r="AQ11" s="57">
        <f t="shared" si="28"/>
        <v>3.5816679248730013E-2</v>
      </c>
    </row>
    <row r="12" spans="1:43" ht="14.25" x14ac:dyDescent="0.2">
      <c r="A12" s="37" t="s">
        <v>90</v>
      </c>
      <c r="B12" s="38">
        <f>+'CENSO POB 2020'!C23</f>
        <v>481213</v>
      </c>
      <c r="C12" s="39">
        <f t="shared" si="0"/>
        <v>8.3190911067999293E-2</v>
      </c>
      <c r="D12" s="40">
        <f t="shared" si="1"/>
        <v>7.0712274407799397E-2</v>
      </c>
      <c r="E12" s="41">
        <v>151.27000000000001</v>
      </c>
      <c r="F12" s="42">
        <f t="shared" si="2"/>
        <v>2.3554915950043079E-3</v>
      </c>
      <c r="G12" s="43">
        <f t="shared" si="3"/>
        <v>3.5332373925064616E-4</v>
      </c>
      <c r="H12" s="44">
        <f t="shared" si="4"/>
        <v>7.1065598147050046E-2</v>
      </c>
      <c r="I12" s="45">
        <v>25525</v>
      </c>
      <c r="J12" s="46">
        <v>4815</v>
      </c>
      <c r="K12" s="46">
        <v>33044</v>
      </c>
      <c r="L12" s="46">
        <v>5258</v>
      </c>
      <c r="M12" s="47">
        <f t="shared" si="5"/>
        <v>1.4926516510686275E-2</v>
      </c>
      <c r="N12" s="47">
        <f t="shared" si="6"/>
        <v>1.3684731080113229E-2</v>
      </c>
      <c r="O12" s="47">
        <f t="shared" si="7"/>
        <v>2.4726277918455063E-2</v>
      </c>
      <c r="P12" s="47">
        <f t="shared" si="8"/>
        <v>3.3581994226298442E-2</v>
      </c>
      <c r="Q12" s="48">
        <f t="shared" si="9"/>
        <v>8.6919519735553008E-2</v>
      </c>
      <c r="R12" s="49">
        <v>20136.00000070727</v>
      </c>
      <c r="S12" s="49">
        <v>4791</v>
      </c>
      <c r="T12" s="49">
        <v>5994</v>
      </c>
      <c r="U12" s="49">
        <v>875</v>
      </c>
      <c r="V12" s="50">
        <f t="shared" si="10"/>
        <v>1.5836264227957138E-2</v>
      </c>
      <c r="W12" s="50">
        <f t="shared" si="11"/>
        <v>1.6353321864503972E-2</v>
      </c>
      <c r="X12" s="50">
        <f t="shared" si="12"/>
        <v>1.2171448065239286E-2</v>
      </c>
      <c r="Y12" s="50">
        <f t="shared" si="13"/>
        <v>1.5936908057700715E-2</v>
      </c>
      <c r="Z12" s="51">
        <f t="shared" si="14"/>
        <v>6.0297942215401121E-2</v>
      </c>
      <c r="AA12" s="52">
        <f t="shared" si="15"/>
        <v>5.1253250883090955E-2</v>
      </c>
      <c r="AB12" s="51">
        <f t="shared" si="16"/>
        <v>-0.30627847002774872</v>
      </c>
      <c r="AC12" s="51">
        <f t="shared" si="17"/>
        <v>-0.30627847002774872</v>
      </c>
      <c r="AD12" s="40">
        <f t="shared" si="18"/>
        <v>5.707205950515104E-2</v>
      </c>
      <c r="AE12" s="40">
        <f t="shared" si="19"/>
        <v>8.5608089257726561E-3</v>
      </c>
      <c r="AF12" s="44">
        <f t="shared" si="20"/>
        <v>5.9814059808863611E-2</v>
      </c>
      <c r="AG12" s="41">
        <v>422301629</v>
      </c>
      <c r="AH12" s="41">
        <v>149244141</v>
      </c>
      <c r="AI12" s="53">
        <f t="shared" si="21"/>
        <v>0.35340650083071312</v>
      </c>
      <c r="AJ12" s="54">
        <f t="shared" si="22"/>
        <v>52743849.640295565</v>
      </c>
      <c r="AK12" s="44">
        <f t="shared" si="23"/>
        <v>3.0327056834111667E-2</v>
      </c>
      <c r="AM12" s="55">
        <f t="shared" si="24"/>
        <v>141031426.39694872</v>
      </c>
      <c r="AN12" s="56">
        <f t="shared" si="25"/>
        <v>118702471.98906611</v>
      </c>
      <c r="AO12" s="56">
        <f t="shared" si="26"/>
        <v>120369579.52245541</v>
      </c>
      <c r="AP12" s="56">
        <f t="shared" si="27"/>
        <v>380103477.90847021</v>
      </c>
      <c r="AQ12" s="57">
        <f t="shared" si="28"/>
        <v>6.01086789123692E-2</v>
      </c>
    </row>
    <row r="13" spans="1:43" ht="14.25" x14ac:dyDescent="0.2">
      <c r="A13" s="37" t="s">
        <v>95</v>
      </c>
      <c r="B13" s="38">
        <f>+'CENSO POB 2020'!C28</f>
        <v>643143</v>
      </c>
      <c r="C13" s="39">
        <f t="shared" si="0"/>
        <v>0.11118496823029775</v>
      </c>
      <c r="D13" s="40">
        <f t="shared" si="1"/>
        <v>9.4507222995753079E-2</v>
      </c>
      <c r="E13" s="41">
        <v>117.79</v>
      </c>
      <c r="F13" s="42">
        <f t="shared" si="2"/>
        <v>1.8341598134167874E-3</v>
      </c>
      <c r="G13" s="43">
        <f t="shared" si="3"/>
        <v>2.7512397201251811E-4</v>
      </c>
      <c r="H13" s="44">
        <f t="shared" si="4"/>
        <v>9.4782346967765593E-2</v>
      </c>
      <c r="I13" s="45">
        <v>69698</v>
      </c>
      <c r="J13" s="46">
        <v>12447</v>
      </c>
      <c r="K13" s="46">
        <v>14729</v>
      </c>
      <c r="L13" s="46">
        <v>1417</v>
      </c>
      <c r="M13" s="47">
        <f t="shared" si="5"/>
        <v>4.0758015583224762E-2</v>
      </c>
      <c r="N13" s="47">
        <f t="shared" si="6"/>
        <v>3.5375669315507653E-2</v>
      </c>
      <c r="O13" s="47">
        <f t="shared" si="7"/>
        <v>1.1021466755263425E-2</v>
      </c>
      <c r="P13" s="47">
        <f t="shared" si="8"/>
        <v>9.0501494520092984E-3</v>
      </c>
      <c r="Q13" s="48">
        <f t="shared" si="9"/>
        <v>9.6205301106005142E-2</v>
      </c>
      <c r="R13" s="49">
        <v>32769.999999791457</v>
      </c>
      <c r="S13" s="49">
        <v>9468</v>
      </c>
      <c r="T13" s="49">
        <v>3881</v>
      </c>
      <c r="U13" s="49">
        <v>299</v>
      </c>
      <c r="V13" s="50">
        <f t="shared" si="10"/>
        <v>2.5772466166499041E-2</v>
      </c>
      <c r="W13" s="50">
        <f t="shared" si="11"/>
        <v>3.2317522732858199E-2</v>
      </c>
      <c r="X13" s="50">
        <f t="shared" si="12"/>
        <v>7.8807791026349137E-3</v>
      </c>
      <c r="Y13" s="50">
        <f t="shared" si="13"/>
        <v>5.4458691534314436E-3</v>
      </c>
      <c r="Z13" s="51">
        <f t="shared" si="14"/>
        <v>7.1416637155423596E-2</v>
      </c>
      <c r="AA13" s="52">
        <f t="shared" si="15"/>
        <v>6.0704141582110058E-2</v>
      </c>
      <c r="AB13" s="51">
        <f t="shared" si="16"/>
        <v>-0.25766422084441909</v>
      </c>
      <c r="AC13" s="51">
        <f t="shared" si="17"/>
        <v>-0.25766422084441909</v>
      </c>
      <c r="AD13" s="40">
        <f t="shared" si="18"/>
        <v>4.8013259773201686E-2</v>
      </c>
      <c r="AE13" s="40">
        <f t="shared" si="19"/>
        <v>7.2019889659802527E-3</v>
      </c>
      <c r="AF13" s="44">
        <f t="shared" si="20"/>
        <v>6.7906130548090304E-2</v>
      </c>
      <c r="AG13" s="41">
        <v>531696647</v>
      </c>
      <c r="AH13" s="41">
        <v>259353547</v>
      </c>
      <c r="AI13" s="53">
        <f t="shared" si="21"/>
        <v>0.48778480824235854</v>
      </c>
      <c r="AJ13" s="54">
        <f t="shared" si="22"/>
        <v>126508720.19037051</v>
      </c>
      <c r="AK13" s="44">
        <f t="shared" si="23"/>
        <v>7.2740938960453874E-2</v>
      </c>
      <c r="AM13" s="55">
        <f t="shared" si="24"/>
        <v>188097897.416619</v>
      </c>
      <c r="AN13" s="56">
        <f t="shared" si="25"/>
        <v>134761385.28346613</v>
      </c>
      <c r="AO13" s="56">
        <f t="shared" si="26"/>
        <v>288712362.84590489</v>
      </c>
      <c r="AP13" s="56">
        <f t="shared" si="27"/>
        <v>611571645.54598999</v>
      </c>
      <c r="AQ13" s="57">
        <f t="shared" si="28"/>
        <v>9.671251596094381E-2</v>
      </c>
    </row>
    <row r="14" spans="1:43" ht="14.25" x14ac:dyDescent="0.2">
      <c r="A14" s="37" t="s">
        <v>101</v>
      </c>
      <c r="B14" s="38">
        <f>+'CENSO POB 2020'!C33</f>
        <v>471523</v>
      </c>
      <c r="C14" s="39">
        <f t="shared" si="0"/>
        <v>8.1515727878332944E-2</v>
      </c>
      <c r="D14" s="40">
        <f t="shared" si="1"/>
        <v>6.9288368696583003E-2</v>
      </c>
      <c r="E14" s="41">
        <v>247</v>
      </c>
      <c r="F14" s="42">
        <f t="shared" si="2"/>
        <v>3.8461454615327825E-3</v>
      </c>
      <c r="G14" s="43">
        <f t="shared" si="3"/>
        <v>5.769218192299174E-4</v>
      </c>
      <c r="H14" s="44">
        <f t="shared" si="4"/>
        <v>6.9865290515812917E-2</v>
      </c>
      <c r="I14" s="45">
        <v>7826</v>
      </c>
      <c r="J14" s="46">
        <v>1628</v>
      </c>
      <c r="K14" s="46">
        <v>22499</v>
      </c>
      <c r="L14" s="46">
        <v>705</v>
      </c>
      <c r="M14" s="47">
        <f t="shared" si="5"/>
        <v>4.5764904294860248E-3</v>
      </c>
      <c r="N14" s="47">
        <f t="shared" si="6"/>
        <v>4.6269454202335072E-3</v>
      </c>
      <c r="O14" s="47">
        <f t="shared" si="7"/>
        <v>1.6835629066920484E-2</v>
      </c>
      <c r="P14" s="47">
        <f t="shared" si="8"/>
        <v>4.5027207929898066E-3</v>
      </c>
      <c r="Q14" s="48">
        <f t="shared" si="9"/>
        <v>3.0541785709629822E-2</v>
      </c>
      <c r="R14" s="49">
        <v>16068.000000124277</v>
      </c>
      <c r="S14" s="49">
        <v>2619</v>
      </c>
      <c r="T14" s="49">
        <v>3702</v>
      </c>
      <c r="U14" s="49">
        <v>260</v>
      </c>
      <c r="V14" s="50">
        <f t="shared" si="10"/>
        <v>1.2636923599912874E-2</v>
      </c>
      <c r="W14" s="50">
        <f t="shared" si="11"/>
        <v>8.939542885229787E-3</v>
      </c>
      <c r="X14" s="50">
        <f t="shared" si="12"/>
        <v>7.5173007570096496E-3</v>
      </c>
      <c r="Y14" s="50">
        <f t="shared" si="13"/>
        <v>4.7355383942882124E-3</v>
      </c>
      <c r="Z14" s="51">
        <f t="shared" si="14"/>
        <v>3.3829305636440522E-2</v>
      </c>
      <c r="AA14" s="52">
        <f t="shared" si="15"/>
        <v>2.8754909790974444E-2</v>
      </c>
      <c r="AB14" s="51">
        <f t="shared" si="16"/>
        <v>0.10764006918476104</v>
      </c>
      <c r="AC14" s="51">
        <f t="shared" si="17"/>
        <v>0</v>
      </c>
      <c r="AD14" s="40">
        <f t="shared" si="18"/>
        <v>0</v>
      </c>
      <c r="AE14" s="40">
        <f t="shared" si="19"/>
        <v>0</v>
      </c>
      <c r="AF14" s="44">
        <f t="shared" si="20"/>
        <v>2.8754909790974444E-2</v>
      </c>
      <c r="AG14" s="41">
        <v>229270347</v>
      </c>
      <c r="AH14" s="41">
        <v>81896056</v>
      </c>
      <c r="AI14" s="53">
        <f t="shared" si="21"/>
        <v>0.3572030010492373</v>
      </c>
      <c r="AJ14" s="54">
        <f t="shared" si="22"/>
        <v>29253516.977296397</v>
      </c>
      <c r="AK14" s="44">
        <f t="shared" si="23"/>
        <v>1.6820408028964395E-2</v>
      </c>
      <c r="AM14" s="55">
        <f t="shared" si="24"/>
        <v>138649386.39781669</v>
      </c>
      <c r="AN14" s="56">
        <f t="shared" si="25"/>
        <v>57064825.308939599</v>
      </c>
      <c r="AO14" s="56">
        <f t="shared" si="26"/>
        <v>66761026.396905333</v>
      </c>
      <c r="AP14" s="56">
        <f t="shared" si="27"/>
        <v>262475238.10366163</v>
      </c>
      <c r="AQ14" s="57">
        <f t="shared" si="28"/>
        <v>4.1507222971055781E-2</v>
      </c>
    </row>
    <row r="15" spans="1:43" ht="14.25" x14ac:dyDescent="0.2">
      <c r="A15" s="37" t="s">
        <v>109</v>
      </c>
      <c r="B15" s="38">
        <f>+'CENSO POB 2020'!C44</f>
        <v>1142994</v>
      </c>
      <c r="C15" s="39">
        <f t="shared" si="0"/>
        <v>0.19759797055619194</v>
      </c>
      <c r="D15" s="40">
        <f t="shared" si="1"/>
        <v>0.16795827497276314</v>
      </c>
      <c r="E15" s="41">
        <v>323.60000000000002</v>
      </c>
      <c r="F15" s="42">
        <f t="shared" si="2"/>
        <v>5.0389176977814112E-3</v>
      </c>
      <c r="G15" s="43">
        <f t="shared" si="3"/>
        <v>7.558376546672117E-4</v>
      </c>
      <c r="H15" s="44">
        <f t="shared" si="4"/>
        <v>0.16871411262743036</v>
      </c>
      <c r="I15" s="45">
        <v>123398</v>
      </c>
      <c r="J15" s="46">
        <v>25536</v>
      </c>
      <c r="K15" s="46">
        <v>28126</v>
      </c>
      <c r="L15" s="46">
        <v>2378</v>
      </c>
      <c r="M15" s="47">
        <f t="shared" si="5"/>
        <v>7.2160716332445252E-2</v>
      </c>
      <c r="N15" s="47">
        <f t="shared" si="6"/>
        <v>7.2575969441697072E-2</v>
      </c>
      <c r="O15" s="47">
        <f t="shared" si="7"/>
        <v>2.104621997138564E-2</v>
      </c>
      <c r="P15" s="47">
        <f t="shared" si="8"/>
        <v>1.5187900774084766E-2</v>
      </c>
      <c r="Q15" s="48">
        <f t="shared" si="9"/>
        <v>0.18097080651961275</v>
      </c>
      <c r="R15" s="49">
        <v>88873.999998769097</v>
      </c>
      <c r="S15" s="49">
        <v>19246</v>
      </c>
      <c r="T15" s="49">
        <v>4982</v>
      </c>
      <c r="U15" s="49">
        <v>694</v>
      </c>
      <c r="V15" s="50">
        <f t="shared" si="10"/>
        <v>6.9896312421858064E-2</v>
      </c>
      <c r="W15" s="50">
        <f t="shared" si="11"/>
        <v>6.5693181507877993E-2</v>
      </c>
      <c r="X15" s="50">
        <f t="shared" si="12"/>
        <v>1.011647551902271E-2</v>
      </c>
      <c r="Y15" s="50">
        <f t="shared" si="13"/>
        <v>1.2640244790907766E-2</v>
      </c>
      <c r="Z15" s="51">
        <f t="shared" si="14"/>
        <v>0.15834621423966655</v>
      </c>
      <c r="AA15" s="52">
        <f t="shared" si="15"/>
        <v>0.13459428210371657</v>
      </c>
      <c r="AB15" s="51">
        <f t="shared" si="16"/>
        <v>-0.12501791153532965</v>
      </c>
      <c r="AC15" s="51">
        <f t="shared" si="17"/>
        <v>-0.12501791153532965</v>
      </c>
      <c r="AD15" s="40">
        <f t="shared" si="18"/>
        <v>2.3295890454551414E-2</v>
      </c>
      <c r="AE15" s="40">
        <f t="shared" si="19"/>
        <v>3.494383568182712E-3</v>
      </c>
      <c r="AF15" s="44">
        <f t="shared" si="20"/>
        <v>0.13808866567189929</v>
      </c>
      <c r="AG15" s="41">
        <v>2401041388</v>
      </c>
      <c r="AH15" s="41">
        <v>1234436746</v>
      </c>
      <c r="AI15" s="53">
        <f t="shared" si="21"/>
        <v>0.5141255590884467</v>
      </c>
      <c r="AJ15" s="54">
        <f t="shared" si="22"/>
        <v>634655482.1965729</v>
      </c>
      <c r="AK15" s="44">
        <f t="shared" si="23"/>
        <v>0.36491900022313495</v>
      </c>
      <c r="AM15" s="55">
        <f t="shared" si="24"/>
        <v>334817303.69604516</v>
      </c>
      <c r="AN15" s="56">
        <f t="shared" si="25"/>
        <v>274040351.40408832</v>
      </c>
      <c r="AO15" s="56">
        <f t="shared" si="26"/>
        <v>1448381452.1429873</v>
      </c>
      <c r="AP15" s="56">
        <f t="shared" si="27"/>
        <v>2057239107.2431207</v>
      </c>
      <c r="AQ15" s="57">
        <f t="shared" si="28"/>
        <v>0.32532700206711318</v>
      </c>
    </row>
    <row r="16" spans="1:43" ht="14.25" x14ac:dyDescent="0.2">
      <c r="A16" s="37" t="s">
        <v>115</v>
      </c>
      <c r="B16" s="38">
        <f>+'CENSO POB 2020'!C49</f>
        <v>86766</v>
      </c>
      <c r="C16" s="39">
        <f t="shared" si="0"/>
        <v>1.4999891087161044E-2</v>
      </c>
      <c r="D16" s="40">
        <f t="shared" si="1"/>
        <v>1.2749907424086887E-2</v>
      </c>
      <c r="E16" s="41">
        <v>1658.08</v>
      </c>
      <c r="F16" s="42">
        <f t="shared" si="2"/>
        <v>2.5818691768656987E-2</v>
      </c>
      <c r="G16" s="43">
        <f t="shared" si="3"/>
        <v>3.8728037652985478E-3</v>
      </c>
      <c r="H16" s="44">
        <f t="shared" si="4"/>
        <v>1.6622711189385436E-2</v>
      </c>
      <c r="I16" s="45">
        <v>2382</v>
      </c>
      <c r="J16" s="46">
        <v>572</v>
      </c>
      <c r="K16" s="46">
        <v>6969</v>
      </c>
      <c r="L16" s="46">
        <v>1381</v>
      </c>
      <c r="M16" s="47">
        <f t="shared" si="5"/>
        <v>1.3929466142391658E-3</v>
      </c>
      <c r="N16" s="47">
        <f t="shared" si="6"/>
        <v>1.6256835260279891E-3</v>
      </c>
      <c r="O16" s="47">
        <f t="shared" si="7"/>
        <v>5.2147872779843042E-3</v>
      </c>
      <c r="P16" s="47">
        <f t="shared" si="8"/>
        <v>8.8202232838566277E-3</v>
      </c>
      <c r="Q16" s="48">
        <f t="shared" si="9"/>
        <v>1.7053640702108089E-2</v>
      </c>
      <c r="R16" s="49">
        <v>1795.99999997852</v>
      </c>
      <c r="S16" s="49">
        <v>775</v>
      </c>
      <c r="T16" s="49">
        <v>2276</v>
      </c>
      <c r="U16" s="49">
        <v>675</v>
      </c>
      <c r="V16" s="50">
        <f t="shared" si="10"/>
        <v>1.41249158482677E-3</v>
      </c>
      <c r="W16" s="50">
        <f t="shared" si="11"/>
        <v>2.6453401054040032E-3</v>
      </c>
      <c r="X16" s="50">
        <f t="shared" si="12"/>
        <v>4.6216576237044739E-3</v>
      </c>
      <c r="Y16" s="50">
        <f t="shared" si="13"/>
        <v>1.2294186215940551E-2</v>
      </c>
      <c r="Z16" s="51">
        <f t="shared" si="14"/>
        <v>2.09736755298758E-2</v>
      </c>
      <c r="AA16" s="52">
        <f t="shared" si="15"/>
        <v>1.782762420039443E-2</v>
      </c>
      <c r="AB16" s="51">
        <f t="shared" si="16"/>
        <v>0.22986498286451734</v>
      </c>
      <c r="AC16" s="51">
        <f t="shared" si="17"/>
        <v>0</v>
      </c>
      <c r="AD16" s="40">
        <f t="shared" si="18"/>
        <v>0</v>
      </c>
      <c r="AE16" s="40">
        <f t="shared" si="19"/>
        <v>0</v>
      </c>
      <c r="AF16" s="44">
        <f t="shared" si="20"/>
        <v>1.782762420039443E-2</v>
      </c>
      <c r="AG16" s="41">
        <v>345400602</v>
      </c>
      <c r="AH16" s="41">
        <v>20380807</v>
      </c>
      <c r="AI16" s="53">
        <f t="shared" si="21"/>
        <v>5.9006286850652331E-2</v>
      </c>
      <c r="AJ16" s="54">
        <f t="shared" si="22"/>
        <v>1202595.7440897829</v>
      </c>
      <c r="AK16" s="44">
        <f t="shared" si="23"/>
        <v>6.9147757943720852E-4</v>
      </c>
      <c r="AM16" s="55">
        <f t="shared" si="24"/>
        <v>32988178.960692551</v>
      </c>
      <c r="AN16" s="56">
        <f t="shared" si="25"/>
        <v>35379358.449187361</v>
      </c>
      <c r="AO16" s="56">
        <f t="shared" si="26"/>
        <v>2744508.5074144844</v>
      </c>
      <c r="AP16" s="56">
        <f t="shared" si="27"/>
        <v>71112045.917294398</v>
      </c>
      <c r="AQ16" s="57">
        <f t="shared" si="28"/>
        <v>1.1245493354505958E-2</v>
      </c>
    </row>
    <row r="17" spans="1:43" ht="14.25" x14ac:dyDescent="0.2">
      <c r="A17" s="37" t="s">
        <v>116</v>
      </c>
      <c r="B17" s="38">
        <f>+'CENSO POB 2020'!C50</f>
        <v>412199</v>
      </c>
      <c r="C17" s="39">
        <f t="shared" si="0"/>
        <v>7.125994175410523E-2</v>
      </c>
      <c r="D17" s="40">
        <f t="shared" si="1"/>
        <v>6.0570950490989442E-2</v>
      </c>
      <c r="E17" s="41">
        <v>60.1</v>
      </c>
      <c r="F17" s="42">
        <f t="shared" si="2"/>
        <v>9.3584349084259205E-4</v>
      </c>
      <c r="G17" s="43">
        <f t="shared" si="3"/>
        <v>1.403765236263888E-4</v>
      </c>
      <c r="H17" s="44">
        <f t="shared" si="4"/>
        <v>6.0711327014615832E-2</v>
      </c>
      <c r="I17" s="45">
        <v>40580</v>
      </c>
      <c r="J17" s="46">
        <v>5745</v>
      </c>
      <c r="K17" s="46">
        <v>2165</v>
      </c>
      <c r="L17" s="46">
        <v>472</v>
      </c>
      <c r="M17" s="47">
        <f t="shared" si="5"/>
        <v>2.3730383545686545E-2</v>
      </c>
      <c r="N17" s="47">
        <f t="shared" si="6"/>
        <v>1.6327887861941955E-2</v>
      </c>
      <c r="O17" s="47">
        <f t="shared" si="7"/>
        <v>1.6200336428233632E-3</v>
      </c>
      <c r="P17" s="47">
        <f t="shared" si="8"/>
        <v>3.0145875380016862E-3</v>
      </c>
      <c r="Q17" s="48">
        <f t="shared" si="9"/>
        <v>4.4692892588453548E-2</v>
      </c>
      <c r="R17" s="49">
        <v>18155.999999995089</v>
      </c>
      <c r="S17" s="49">
        <v>4217</v>
      </c>
      <c r="T17" s="49">
        <v>161</v>
      </c>
      <c r="U17" s="49">
        <v>91</v>
      </c>
      <c r="V17" s="50">
        <f t="shared" si="10"/>
        <v>1.4279063036979183E-2</v>
      </c>
      <c r="W17" s="50">
        <f t="shared" si="11"/>
        <v>1.4394063515469267E-2</v>
      </c>
      <c r="X17" s="50">
        <f t="shared" si="12"/>
        <v>3.2692745053445531E-4</v>
      </c>
      <c r="Y17" s="50">
        <f t="shared" si="13"/>
        <v>1.6574384380008743E-3</v>
      </c>
      <c r="Z17" s="51">
        <f t="shared" si="14"/>
        <v>3.0657492440983779E-2</v>
      </c>
      <c r="AA17" s="52">
        <f t="shared" si="15"/>
        <v>2.6058868574836212E-2</v>
      </c>
      <c r="AB17" s="51">
        <f t="shared" si="16"/>
        <v>-0.3140409880540117</v>
      </c>
      <c r="AC17" s="51">
        <f t="shared" si="17"/>
        <v>-0.3140409880540117</v>
      </c>
      <c r="AD17" s="40">
        <f t="shared" si="18"/>
        <v>5.8518530393766068E-2</v>
      </c>
      <c r="AE17" s="40">
        <f t="shared" si="19"/>
        <v>8.7777795590649101E-3</v>
      </c>
      <c r="AF17" s="44">
        <f t="shared" si="20"/>
        <v>3.4836648133901124E-2</v>
      </c>
      <c r="AG17" s="41">
        <v>628178081</v>
      </c>
      <c r="AH17" s="41">
        <v>291911120</v>
      </c>
      <c r="AI17" s="53">
        <f t="shared" si="21"/>
        <v>0.46469485139517308</v>
      </c>
      <c r="AJ17" s="54">
        <f t="shared" si="22"/>
        <v>135649594.52899852</v>
      </c>
      <c r="AK17" s="44">
        <f t="shared" si="23"/>
        <v>7.7996827892938159E-2</v>
      </c>
      <c r="AM17" s="55">
        <f t="shared" si="24"/>
        <v>120483120.81474116</v>
      </c>
      <c r="AN17" s="56">
        <f t="shared" si="25"/>
        <v>69134184.546600059</v>
      </c>
      <c r="AO17" s="56">
        <f t="shared" si="26"/>
        <v>309573244.41052347</v>
      </c>
      <c r="AP17" s="56">
        <f t="shared" si="27"/>
        <v>499190549.77186471</v>
      </c>
      <c r="AQ17" s="57">
        <f t="shared" si="28"/>
        <v>7.8940831158486546E-2</v>
      </c>
    </row>
    <row r="18" spans="1:43" ht="14.25" x14ac:dyDescent="0.2">
      <c r="A18" s="37" t="s">
        <v>117</v>
      </c>
      <c r="B18" s="38">
        <f>+'CENSO POB 2020'!C51</f>
        <v>132169</v>
      </c>
      <c r="C18" s="39">
        <f t="shared" si="0"/>
        <v>2.2849049225491413E-2</v>
      </c>
      <c r="D18" s="40">
        <f t="shared" si="1"/>
        <v>1.9421691841667702E-2</v>
      </c>
      <c r="E18" s="41">
        <v>72.010000000000005</v>
      </c>
      <c r="F18" s="42">
        <f t="shared" si="2"/>
        <v>1.1212993307084037E-3</v>
      </c>
      <c r="G18" s="43">
        <f t="shared" si="3"/>
        <v>1.6819489960626053E-4</v>
      </c>
      <c r="H18" s="44">
        <f t="shared" si="4"/>
        <v>1.9589886741273963E-2</v>
      </c>
      <c r="I18" s="45">
        <v>9903</v>
      </c>
      <c r="J18" s="46">
        <v>1776</v>
      </c>
      <c r="K18" s="46">
        <v>642</v>
      </c>
      <c r="L18" s="46">
        <v>85</v>
      </c>
      <c r="M18" s="47">
        <f t="shared" si="5"/>
        <v>5.7910790599540133E-3</v>
      </c>
      <c r="N18" s="47">
        <f t="shared" si="6"/>
        <v>5.0475768220729174E-3</v>
      </c>
      <c r="O18" s="47">
        <f t="shared" si="7"/>
        <v>4.8039796706355622E-4</v>
      </c>
      <c r="P18" s="47">
        <f t="shared" si="8"/>
        <v>5.4288123036047315E-4</v>
      </c>
      <c r="Q18" s="48">
        <f t="shared" si="9"/>
        <v>1.186193507945096E-2</v>
      </c>
      <c r="R18" s="49">
        <v>4908.0000000006539</v>
      </c>
      <c r="S18" s="49">
        <v>1283</v>
      </c>
      <c r="T18" s="49">
        <v>140</v>
      </c>
      <c r="U18" s="49">
        <v>21</v>
      </c>
      <c r="V18" s="50">
        <f t="shared" si="10"/>
        <v>3.8599714356423293E-3</v>
      </c>
      <c r="W18" s="50">
        <f t="shared" si="11"/>
        <v>4.3793178777204334E-3</v>
      </c>
      <c r="X18" s="50">
        <f t="shared" si="12"/>
        <v>2.8428473959517855E-4</v>
      </c>
      <c r="Y18" s="50">
        <f t="shared" si="13"/>
        <v>3.8248579338481716E-4</v>
      </c>
      <c r="Z18" s="51">
        <f t="shared" si="14"/>
        <v>8.9060598463427572E-3</v>
      </c>
      <c r="AA18" s="52">
        <f t="shared" si="15"/>
        <v>7.5701508693913431E-3</v>
      </c>
      <c r="AB18" s="51">
        <f t="shared" si="16"/>
        <v>-0.24918996886341233</v>
      </c>
      <c r="AC18" s="51">
        <f t="shared" si="17"/>
        <v>-0.24918996886341233</v>
      </c>
      <c r="AD18" s="40">
        <f t="shared" si="18"/>
        <v>4.6434164078757854E-2</v>
      </c>
      <c r="AE18" s="40">
        <f t="shared" si="19"/>
        <v>6.9651246118136783E-3</v>
      </c>
      <c r="AF18" s="44">
        <f t="shared" si="20"/>
        <v>1.4535275481205021E-2</v>
      </c>
      <c r="AG18" s="41">
        <v>1066601268</v>
      </c>
      <c r="AH18" s="41">
        <v>707374780</v>
      </c>
      <c r="AI18" s="53">
        <f t="shared" si="21"/>
        <v>0.66320451814801329</v>
      </c>
      <c r="AJ18" s="54">
        <f t="shared" si="22"/>
        <v>469134150.11995691</v>
      </c>
      <c r="AK18" s="44">
        <f t="shared" si="23"/>
        <v>0.26974629517070803</v>
      </c>
      <c r="AM18" s="55">
        <f t="shared" si="24"/>
        <v>38876611.780002654</v>
      </c>
      <c r="AN18" s="56">
        <f t="shared" si="25"/>
        <v>28845611.48623826</v>
      </c>
      <c r="AO18" s="56">
        <f t="shared" si="26"/>
        <v>1070636306.8808273</v>
      </c>
      <c r="AP18" s="56">
        <f t="shared" si="27"/>
        <v>1138358530.1470683</v>
      </c>
      <c r="AQ18" s="57">
        <f t="shared" si="28"/>
        <v>0.18001736725030343</v>
      </c>
    </row>
    <row r="19" spans="1:43" ht="14.25" x14ac:dyDescent="0.2">
      <c r="A19" s="37" t="s">
        <v>118</v>
      </c>
      <c r="B19" s="38">
        <f>+'CENSO POB 2020'!C52</f>
        <v>306322</v>
      </c>
      <c r="C19" s="39">
        <f t="shared" si="0"/>
        <v>5.2956188341070756E-2</v>
      </c>
      <c r="D19" s="40">
        <f t="shared" si="1"/>
        <v>4.5012760089910141E-2</v>
      </c>
      <c r="E19" s="41">
        <v>885.01</v>
      </c>
      <c r="F19" s="42">
        <f t="shared" si="2"/>
        <v>1.3780879331624E-2</v>
      </c>
      <c r="G19" s="43">
        <f t="shared" si="3"/>
        <v>2.0671318997435998E-3</v>
      </c>
      <c r="H19" s="44">
        <f t="shared" si="4"/>
        <v>4.707989198965374E-2</v>
      </c>
      <c r="I19" s="45">
        <v>25924</v>
      </c>
      <c r="J19" s="46">
        <v>5313</v>
      </c>
      <c r="K19" s="46">
        <v>11983</v>
      </c>
      <c r="L19" s="46">
        <v>721</v>
      </c>
      <c r="M19" s="47">
        <f t="shared" si="5"/>
        <v>1.5159843840275454E-2</v>
      </c>
      <c r="N19" s="47">
        <f t="shared" si="6"/>
        <v>1.5100098905221513E-2</v>
      </c>
      <c r="O19" s="47">
        <f t="shared" si="7"/>
        <v>8.9666804350819213E-3</v>
      </c>
      <c r="P19" s="47">
        <f t="shared" si="8"/>
        <v>4.6049102010576604E-3</v>
      </c>
      <c r="Q19" s="48">
        <f t="shared" si="9"/>
        <v>4.3831533381636548E-2</v>
      </c>
      <c r="R19" s="49">
        <v>21053.000000219407</v>
      </c>
      <c r="S19" s="49">
        <v>4306</v>
      </c>
      <c r="T19" s="49">
        <v>2328</v>
      </c>
      <c r="U19" s="49">
        <v>359</v>
      </c>
      <c r="V19" s="50">
        <f t="shared" si="10"/>
        <v>1.655745285970131E-2</v>
      </c>
      <c r="W19" s="50">
        <f t="shared" si="11"/>
        <v>1.4697850959831791E-2</v>
      </c>
      <c r="X19" s="50">
        <f t="shared" si="12"/>
        <v>4.7272490984112542E-3</v>
      </c>
      <c r="Y19" s="50">
        <f t="shared" si="13"/>
        <v>6.5386857059594929E-3</v>
      </c>
      <c r="Z19" s="51">
        <f t="shared" si="14"/>
        <v>4.2521238623903848E-2</v>
      </c>
      <c r="AA19" s="52">
        <f t="shared" si="15"/>
        <v>3.6143052830318267E-2</v>
      </c>
      <c r="AB19" s="51">
        <f t="shared" si="16"/>
        <v>-2.9893883618537846E-2</v>
      </c>
      <c r="AC19" s="51">
        <f t="shared" si="17"/>
        <v>-2.9893883618537846E-2</v>
      </c>
      <c r="AD19" s="40">
        <f t="shared" si="18"/>
        <v>5.5704389034027741E-3</v>
      </c>
      <c r="AE19" s="40">
        <f t="shared" si="19"/>
        <v>8.3556583551041609E-4</v>
      </c>
      <c r="AF19" s="44">
        <f t="shared" si="20"/>
        <v>3.6978618665828682E-2</v>
      </c>
      <c r="AG19" s="41">
        <v>260271541</v>
      </c>
      <c r="AH19" s="41">
        <v>114179634</v>
      </c>
      <c r="AI19" s="53">
        <f t="shared" si="21"/>
        <v>0.43869427122652643</v>
      </c>
      <c r="AJ19" s="54">
        <f t="shared" si="22"/>
        <v>50089951.326541521</v>
      </c>
      <c r="AK19" s="44">
        <f t="shared" si="23"/>
        <v>2.8801098347158858E-2</v>
      </c>
      <c r="AM19" s="55">
        <f t="shared" si="24"/>
        <v>93431202.931354836</v>
      </c>
      <c r="AN19" s="56">
        <f t="shared" si="25"/>
        <v>73384977.719309241</v>
      </c>
      <c r="AO19" s="56">
        <f t="shared" si="26"/>
        <v>114312975.26811078</v>
      </c>
      <c r="AP19" s="56">
        <f t="shared" si="27"/>
        <v>281129155.91877484</v>
      </c>
      <c r="AQ19" s="57">
        <f t="shared" si="28"/>
        <v>4.4457110098045892E-2</v>
      </c>
    </row>
    <row r="20" spans="1:43" ht="14.25" x14ac:dyDescent="0.2">
      <c r="A20" s="37" t="s">
        <v>119</v>
      </c>
      <c r="B20" s="38">
        <f>+'CENSO POB 2020'!C53</f>
        <v>46784</v>
      </c>
      <c r="C20" s="39">
        <f t="shared" si="0"/>
        <v>8.0879019964242016E-3</v>
      </c>
      <c r="D20" s="40">
        <f t="shared" si="1"/>
        <v>6.8747166969605712E-3</v>
      </c>
      <c r="E20" s="41">
        <v>746.48</v>
      </c>
      <c r="F20" s="42">
        <f t="shared" si="2"/>
        <v>1.1623767870951384E-2</v>
      </c>
      <c r="G20" s="43">
        <f t="shared" si="3"/>
        <v>1.7435651806427075E-3</v>
      </c>
      <c r="H20" s="44">
        <f t="shared" si="4"/>
        <v>8.6182818776032784E-3</v>
      </c>
      <c r="I20" s="45">
        <v>4577</v>
      </c>
      <c r="J20" s="46">
        <v>1003</v>
      </c>
      <c r="K20" s="46">
        <v>3403</v>
      </c>
      <c r="L20" s="46">
        <v>757</v>
      </c>
      <c r="M20" s="47">
        <f t="shared" si="5"/>
        <v>2.6765393171169867E-3</v>
      </c>
      <c r="N20" s="47">
        <f t="shared" si="6"/>
        <v>2.8506303786819459E-3</v>
      </c>
      <c r="O20" s="47">
        <f t="shared" si="7"/>
        <v>2.5464085388119655E-3</v>
      </c>
      <c r="P20" s="47">
        <f t="shared" si="8"/>
        <v>4.8348363692103311E-3</v>
      </c>
      <c r="Q20" s="48">
        <f t="shared" si="9"/>
        <v>1.2908414603821229E-2</v>
      </c>
      <c r="R20" s="49">
        <v>2792.0000000464884</v>
      </c>
      <c r="S20" s="49">
        <v>666</v>
      </c>
      <c r="T20" s="49">
        <v>1225</v>
      </c>
      <c r="U20" s="49">
        <v>325</v>
      </c>
      <c r="V20" s="50">
        <f t="shared" si="10"/>
        <v>2.1958109715752628E-3</v>
      </c>
      <c r="W20" s="50">
        <f t="shared" si="11"/>
        <v>2.2732858196116983E-3</v>
      </c>
      <c r="X20" s="50">
        <f t="shared" si="12"/>
        <v>2.4874914714578121E-3</v>
      </c>
      <c r="Y20" s="50">
        <f t="shared" si="13"/>
        <v>5.9194229928602651E-3</v>
      </c>
      <c r="Z20" s="51">
        <f t="shared" si="14"/>
        <v>1.2876011255505039E-2</v>
      </c>
      <c r="AA20" s="52">
        <f t="shared" si="15"/>
        <v>1.0944609567179282E-2</v>
      </c>
      <c r="AB20" s="51">
        <f t="shared" si="16"/>
        <v>-2.5102500431461333E-3</v>
      </c>
      <c r="AC20" s="51">
        <f t="shared" si="17"/>
        <v>-2.5102500431461333E-3</v>
      </c>
      <c r="AD20" s="40">
        <f t="shared" si="18"/>
        <v>4.6776105360022308E-4</v>
      </c>
      <c r="AE20" s="40">
        <f t="shared" si="19"/>
        <v>7.0164158040033454E-5</v>
      </c>
      <c r="AF20" s="44">
        <f t="shared" si="20"/>
        <v>1.1014773725219315E-2</v>
      </c>
      <c r="AG20" s="41">
        <v>164659580</v>
      </c>
      <c r="AH20" s="41">
        <v>77757929</v>
      </c>
      <c r="AI20" s="53">
        <f t="shared" si="21"/>
        <v>0.47223446701370186</v>
      </c>
      <c r="AJ20" s="54">
        <f t="shared" si="22"/>
        <v>36719974.157404274</v>
      </c>
      <c r="AK20" s="44">
        <f t="shared" si="23"/>
        <v>2.1113527943321178E-2</v>
      </c>
      <c r="AM20" s="55">
        <f t="shared" si="24"/>
        <v>17103192.233383283</v>
      </c>
      <c r="AN20" s="56">
        <f t="shared" si="25"/>
        <v>21859089.213502888</v>
      </c>
      <c r="AO20" s="56">
        <f t="shared" si="26"/>
        <v>83800630.396636561</v>
      </c>
      <c r="AP20" s="56">
        <f t="shared" si="27"/>
        <v>122762911.84352273</v>
      </c>
      <c r="AQ20" s="57">
        <f t="shared" si="28"/>
        <v>1.9413441021254484E-2</v>
      </c>
    </row>
    <row r="21" spans="1:43" ht="14.25" x14ac:dyDescent="0.2">
      <c r="A21" s="88" t="s">
        <v>123</v>
      </c>
      <c r="B21" s="38"/>
      <c r="C21" s="39"/>
      <c r="D21" s="40"/>
      <c r="E21" s="41"/>
      <c r="F21" s="42"/>
      <c r="G21" s="43"/>
      <c r="H21" s="44"/>
      <c r="I21" s="45"/>
      <c r="J21" s="46"/>
      <c r="K21" s="46"/>
      <c r="L21" s="46"/>
      <c r="M21" s="47"/>
      <c r="N21" s="47"/>
      <c r="O21" s="47"/>
      <c r="P21" s="47"/>
      <c r="Q21" s="48"/>
      <c r="R21" s="49"/>
      <c r="S21" s="49"/>
      <c r="T21" s="49"/>
      <c r="U21" s="49"/>
      <c r="V21" s="50"/>
      <c r="W21" s="50"/>
      <c r="X21" s="50"/>
      <c r="Y21" s="50"/>
      <c r="Z21" s="51"/>
      <c r="AA21" s="52"/>
      <c r="AB21" s="51"/>
      <c r="AC21" s="51"/>
      <c r="AD21" s="40"/>
      <c r="AE21" s="40"/>
      <c r="AF21" s="44"/>
      <c r="AG21" s="41"/>
      <c r="AH21" s="41"/>
      <c r="AI21" s="53"/>
      <c r="AJ21" s="54"/>
      <c r="AK21" s="44"/>
      <c r="AM21" s="55"/>
      <c r="AN21" s="56"/>
      <c r="AO21" s="56"/>
      <c r="AP21" s="114">
        <f>SUM(AP9:AP20)</f>
        <v>6323603925.1937761</v>
      </c>
      <c r="AQ21" s="57">
        <f>SUM(AQ9:AQ20)</f>
        <v>1</v>
      </c>
    </row>
    <row r="22" spans="1:43" ht="15" thickBot="1" x14ac:dyDescent="0.25">
      <c r="A22" s="37"/>
      <c r="B22" s="38"/>
      <c r="C22" s="39"/>
      <c r="D22" s="40"/>
      <c r="E22" s="41"/>
      <c r="F22" s="42"/>
      <c r="G22" s="43"/>
      <c r="H22" s="44"/>
      <c r="I22" s="45"/>
      <c r="J22" s="46"/>
      <c r="K22" s="46"/>
      <c r="L22" s="46"/>
      <c r="M22" s="47"/>
      <c r="N22" s="47"/>
      <c r="O22" s="47"/>
      <c r="P22" s="47"/>
      <c r="Q22" s="48"/>
      <c r="R22" s="49"/>
      <c r="S22" s="49"/>
      <c r="T22" s="49"/>
      <c r="U22" s="49"/>
      <c r="V22" s="50"/>
      <c r="W22" s="50"/>
      <c r="X22" s="50"/>
      <c r="Y22" s="50"/>
      <c r="Z22" s="51"/>
      <c r="AA22" s="52"/>
      <c r="AB22" s="51"/>
      <c r="AC22" s="51"/>
      <c r="AD22" s="40"/>
      <c r="AE22" s="40"/>
      <c r="AF22" s="44"/>
      <c r="AG22" s="41"/>
      <c r="AH22" s="41"/>
      <c r="AI22" s="53"/>
      <c r="AJ22" s="54"/>
      <c r="AK22" s="44"/>
      <c r="AM22" s="55"/>
      <c r="AN22" s="56"/>
      <c r="AO22" s="56"/>
      <c r="AP22" s="56"/>
      <c r="AQ22" s="57"/>
    </row>
    <row r="23" spans="1:43" ht="15" thickTop="1" x14ac:dyDescent="0.2">
      <c r="A23" s="16" t="s">
        <v>71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v>47.45</v>
      </c>
      <c r="F23" s="21">
        <f>+E23/$E$63</f>
        <v>7.3886478603129777E-4</v>
      </c>
      <c r="G23" s="22">
        <f>+F23*G$4</f>
        <v>1.1082971790469465E-4</v>
      </c>
      <c r="H23" s="23">
        <f>+G23+D23</f>
        <v>5.4784680615624945E-4</v>
      </c>
      <c r="I23" s="24">
        <v>334</v>
      </c>
      <c r="J23" s="25">
        <v>78</v>
      </c>
      <c r="K23" s="25">
        <v>539</v>
      </c>
      <c r="L23" s="25">
        <v>28</v>
      </c>
      <c r="M23" s="26">
        <f t="shared" ref="M23:M61" si="29">+I23/I$63*0.25</f>
        <v>1.9531661173630621E-4</v>
      </c>
      <c r="N23" s="26">
        <f t="shared" ref="N23:N61" si="30">+J23/J$63*0.25</f>
        <v>2.2168411718563488E-4</v>
      </c>
      <c r="O23" s="26">
        <f t="shared" ref="O23:O61" si="31">+K23/K$63*0.25</f>
        <v>4.0332477297080497E-4</v>
      </c>
      <c r="P23" s="26">
        <f t="shared" ref="P23:P61" si="32">+L23/L$63*0.25</f>
        <v>1.788314641187441E-4</v>
      </c>
      <c r="Q23" s="27">
        <f>SUM(M23:P23)</f>
        <v>9.9915696601149016E-4</v>
      </c>
      <c r="R23" s="28">
        <v>194.999999997044</v>
      </c>
      <c r="S23" s="28">
        <v>51</v>
      </c>
      <c r="T23" s="28">
        <v>69</v>
      </c>
      <c r="U23" s="28">
        <v>52</v>
      </c>
      <c r="V23" s="29">
        <f t="shared" ref="V23:V61" si="33">+R23/R$63*0.25</f>
        <v>1.5336072329640257E-4</v>
      </c>
      <c r="W23" s="29">
        <f t="shared" ref="W23:W61" si="34">+S23/S$63*0.25</f>
        <v>1.7408044564594084E-4</v>
      </c>
      <c r="X23" s="29">
        <f t="shared" ref="X23:X61" si="35">+T23/T$63*0.25</f>
        <v>1.4011176451476657E-4</v>
      </c>
      <c r="Y23" s="29">
        <f t="shared" ref="Y23:Y61" si="36">+U23/U$63*0.25</f>
        <v>9.4710767885764239E-4</v>
      </c>
      <c r="Z23" s="30">
        <f>SUM(V23:Y23)</f>
        <v>1.4146606123147524E-3</v>
      </c>
      <c r="AA23" s="31">
        <f>+Z23*AA$4</f>
        <v>1.2024615204675394E-3</v>
      </c>
      <c r="AB23" s="30">
        <f>+(Z23-Q23)/Q23</f>
        <v>0.415854225549666</v>
      </c>
      <c r="AC23" s="30">
        <f>IF(AB23&gt;0,0,AB23)</f>
        <v>0</v>
      </c>
      <c r="AD23" s="19">
        <f t="shared" ref="AD23:AD61" si="37">+AC23/AC$63</f>
        <v>0</v>
      </c>
      <c r="AE23" s="19">
        <f>+AD23*AE$4</f>
        <v>0</v>
      </c>
      <c r="AF23" s="23">
        <f>+AE23+AA23</f>
        <v>1.2024615204675394E-3</v>
      </c>
      <c r="AG23" s="20">
        <v>501046</v>
      </c>
      <c r="AH23" s="20">
        <v>110684</v>
      </c>
      <c r="AI23" s="32">
        <f>+AH23/AG23</f>
        <v>0.22090586493056527</v>
      </c>
      <c r="AJ23" s="33">
        <f>+AI23*AH23</f>
        <v>24450.744753974686</v>
      </c>
      <c r="AK23" s="23">
        <f t="shared" ref="AK23:AK61" si="38">+AJ23/AJ$63</f>
        <v>1.4058873799451259E-5</v>
      </c>
      <c r="AM23" s="34">
        <f>+H23*AM$6</f>
        <v>1087215.4535215963</v>
      </c>
      <c r="AN23" s="35">
        <f>+AF23*AN$6</f>
        <v>2386314.4452548358</v>
      </c>
      <c r="AO23" s="35">
        <f>+AK23*AO$6</f>
        <v>55800.361276593438</v>
      </c>
      <c r="AP23" s="35">
        <f>SUM(AM23:AO23)</f>
        <v>3529330.2600530256</v>
      </c>
      <c r="AQ23" s="36">
        <f>+AP23/AP$62</f>
        <v>2.1860281840253128E-3</v>
      </c>
    </row>
    <row r="24" spans="1:43" ht="14.25" x14ac:dyDescent="0.2">
      <c r="A24" s="37" t="s">
        <v>72</v>
      </c>
      <c r="B24" s="38">
        <f>+'CENSO POB 2020'!C6</f>
        <v>3382</v>
      </c>
      <c r="C24" s="39">
        <f t="shared" ref="C24" si="39">+B24/$B$63</f>
        <v>5.8467177992276519E-4</v>
      </c>
      <c r="D24" s="40">
        <f t="shared" ref="D24:D61" si="40">+C24*D$4</f>
        <v>4.9697101293435045E-4</v>
      </c>
      <c r="E24" s="41">
        <v>978.99</v>
      </c>
      <c r="F24" s="42">
        <f t="shared" ref="F24" si="41">+E24/$E$63</f>
        <v>1.524428317970032E-2</v>
      </c>
      <c r="G24" s="43">
        <f t="shared" ref="G24:G61" si="42">+F24*G$4</f>
        <v>2.2866424769550477E-3</v>
      </c>
      <c r="H24" s="44">
        <f t="shared" ref="H24:H61" si="43">+G24+D24</f>
        <v>2.783613489889398E-3</v>
      </c>
      <c r="I24" s="45">
        <v>768</v>
      </c>
      <c r="J24" s="46">
        <v>191</v>
      </c>
      <c r="K24" s="46">
        <v>961</v>
      </c>
      <c r="L24" s="46">
        <v>102</v>
      </c>
      <c r="M24" s="47">
        <f t="shared" si="29"/>
        <v>4.4911125093857236E-4</v>
      </c>
      <c r="N24" s="47">
        <f t="shared" si="30"/>
        <v>5.4284187669815717E-4</v>
      </c>
      <c r="O24" s="47">
        <f t="shared" si="31"/>
        <v>7.1910038371974692E-4</v>
      </c>
      <c r="P24" s="47">
        <f t="shared" si="32"/>
        <v>6.514574764325678E-4</v>
      </c>
      <c r="Q24" s="48">
        <f t="shared" ref="Q24:Q61" si="44">SUM(M24:P24)</f>
        <v>2.3625109877890441E-3</v>
      </c>
      <c r="R24" s="49">
        <v>468.99999999269994</v>
      </c>
      <c r="S24" s="49">
        <v>120</v>
      </c>
      <c r="T24" s="49">
        <v>175</v>
      </c>
      <c r="U24" s="49">
        <v>44</v>
      </c>
      <c r="V24" s="50">
        <f t="shared" si="33"/>
        <v>3.6885220115889019E-4</v>
      </c>
      <c r="W24" s="50">
        <f t="shared" si="34"/>
        <v>4.0960104857868437E-4</v>
      </c>
      <c r="X24" s="50">
        <f t="shared" si="35"/>
        <v>3.5535592449397314E-4</v>
      </c>
      <c r="Y24" s="50">
        <f t="shared" si="36"/>
        <v>8.0139880518723594E-4</v>
      </c>
      <c r="Z24" s="51">
        <f t="shared" ref="Z24:Z61" si="45">SUM(V24:Y24)</f>
        <v>1.9352079794187835E-3</v>
      </c>
      <c r="AA24" s="52">
        <f t="shared" ref="AA24:AA61" si="46">+Z24*AA$4</f>
        <v>1.644926782505966E-3</v>
      </c>
      <c r="AB24" s="51">
        <f t="shared" ref="AB24:AB61" si="47">+(Z24-Q24)/Q24</f>
        <v>-0.1808681570493571</v>
      </c>
      <c r="AC24" s="51">
        <f t="shared" ref="AC24:AC61" si="48">IF(AB24&gt;0,0,AB24)</f>
        <v>-0.1808681570493571</v>
      </c>
      <c r="AD24" s="40">
        <f t="shared" si="37"/>
        <v>3.3703048799913024E-2</v>
      </c>
      <c r="AE24" s="40">
        <f t="shared" ref="AE24:AE61" si="49">+AD24*AE$4</f>
        <v>5.0554573199869538E-3</v>
      </c>
      <c r="AF24" s="44">
        <f t="shared" ref="AF24:AF61" si="50">+AE24+AA24</f>
        <v>6.7003841024929197E-3</v>
      </c>
      <c r="AG24" s="41">
        <v>2275034</v>
      </c>
      <c r="AH24" s="41">
        <v>953414</v>
      </c>
      <c r="AI24" s="53">
        <f t="shared" ref="AI24:AI61" si="51">+AH24/AG24</f>
        <v>0.41907681379706851</v>
      </c>
      <c r="AJ24" s="54">
        <f t="shared" ref="AJ24:AJ61" si="52">+AI24*AH24</f>
        <v>399553.70134951826</v>
      </c>
      <c r="AK24" s="44">
        <f t="shared" si="38"/>
        <v>2.297384034677871E-4</v>
      </c>
      <c r="AM24" s="55">
        <f t="shared" ref="AM24:AM61" si="53">+H24*AM$6</f>
        <v>5524149.3951062476</v>
      </c>
      <c r="AN24" s="56">
        <f t="shared" ref="AN24:AN61" si="54">+AF24*AN$6</f>
        <v>13297076.954543881</v>
      </c>
      <c r="AO24" s="56">
        <f t="shared" ref="AO24:AO61" si="55">+AK24*AO$6</f>
        <v>911843.01783195988</v>
      </c>
      <c r="AP24" s="56">
        <f t="shared" ref="AP24:AP61" si="56">SUM(AM24:AO24)</f>
        <v>19733069.367482089</v>
      </c>
      <c r="AQ24" s="57">
        <f t="shared" ref="AQ24:AQ61" si="57">+AP24/AP$62</f>
        <v>1.2222445227892698E-2</v>
      </c>
    </row>
    <row r="25" spans="1:43" ht="14.25" x14ac:dyDescent="0.2">
      <c r="A25" s="37" t="s">
        <v>73</v>
      </c>
      <c r="B25" s="38">
        <f>+'CENSO POB 2020'!C36</f>
        <v>1407</v>
      </c>
      <c r="C25" s="39">
        <f t="shared" ref="C25:C61" si="58">+B25/$B$63</f>
        <v>2.4323867366981983E-4</v>
      </c>
      <c r="D25" s="40">
        <f t="shared" si="40"/>
        <v>2.0675287261934686E-4</v>
      </c>
      <c r="E25" s="41">
        <v>696.75</v>
      </c>
      <c r="F25" s="42">
        <f t="shared" ref="F25:F61" si="59">+E25/$E$63</f>
        <v>1.0849400203736705E-2</v>
      </c>
      <c r="G25" s="43">
        <f t="shared" si="42"/>
        <v>1.6274100305605057E-3</v>
      </c>
      <c r="H25" s="44">
        <f t="shared" si="43"/>
        <v>1.8341629031798526E-3</v>
      </c>
      <c r="I25" s="45">
        <v>363</v>
      </c>
      <c r="J25" s="46">
        <v>91</v>
      </c>
      <c r="K25" s="46">
        <v>728</v>
      </c>
      <c r="L25" s="46">
        <v>81</v>
      </c>
      <c r="M25" s="47">
        <f t="shared" si="29"/>
        <v>2.1227523970143459E-4</v>
      </c>
      <c r="N25" s="47">
        <f t="shared" si="30"/>
        <v>2.5863147004990736E-4</v>
      </c>
      <c r="O25" s="47">
        <f t="shared" si="31"/>
        <v>5.4475034271381456E-4</v>
      </c>
      <c r="P25" s="47">
        <f t="shared" si="32"/>
        <v>5.1733387834350972E-4</v>
      </c>
      <c r="Q25" s="48">
        <f t="shared" si="44"/>
        <v>1.5329909308086662E-3</v>
      </c>
      <c r="R25" s="49">
        <v>209.00000000199</v>
      </c>
      <c r="S25" s="49">
        <v>60</v>
      </c>
      <c r="T25" s="49">
        <v>193</v>
      </c>
      <c r="U25" s="49">
        <v>19</v>
      </c>
      <c r="V25" s="50">
        <f t="shared" si="33"/>
        <v>1.6437123676789337E-4</v>
      </c>
      <c r="W25" s="50">
        <f t="shared" si="34"/>
        <v>2.0480052428934218E-4</v>
      </c>
      <c r="X25" s="50">
        <f t="shared" si="35"/>
        <v>3.9190681958478185E-4</v>
      </c>
      <c r="Y25" s="50">
        <f t="shared" si="36"/>
        <v>3.4605857496721549E-4</v>
      </c>
      <c r="Z25" s="51">
        <f t="shared" si="45"/>
        <v>1.107137155609233E-3</v>
      </c>
      <c r="AA25" s="52">
        <f t="shared" si="46"/>
        <v>9.4106658226784804E-4</v>
      </c>
      <c r="AB25" s="51">
        <f t="shared" si="47"/>
        <v>-0.27779275574369616</v>
      </c>
      <c r="AC25" s="51">
        <f t="shared" si="48"/>
        <v>-0.27779275574369616</v>
      </c>
      <c r="AD25" s="40">
        <f t="shared" si="37"/>
        <v>5.176401947047643E-2</v>
      </c>
      <c r="AE25" s="40">
        <f t="shared" si="49"/>
        <v>7.7646029205714643E-3</v>
      </c>
      <c r="AF25" s="44">
        <f t="shared" si="50"/>
        <v>8.7056695028393128E-3</v>
      </c>
      <c r="AG25" s="41">
        <v>1068579</v>
      </c>
      <c r="AH25" s="41">
        <v>293401</v>
      </c>
      <c r="AI25" s="53">
        <f t="shared" si="51"/>
        <v>0.27457118285124449</v>
      </c>
      <c r="AJ25" s="54">
        <f t="shared" si="52"/>
        <v>80559.459619737987</v>
      </c>
      <c r="AK25" s="44">
        <f t="shared" si="38"/>
        <v>4.6320686242564283E-5</v>
      </c>
      <c r="AM25" s="55">
        <f t="shared" si="53"/>
        <v>3639941.3671938651</v>
      </c>
      <c r="AN25" s="56">
        <f t="shared" si="54"/>
        <v>17276615.123752516</v>
      </c>
      <c r="AO25" s="56">
        <f t="shared" si="55"/>
        <v>183849.08092821093</v>
      </c>
      <c r="AP25" s="56">
        <f t="shared" si="56"/>
        <v>21100405.571874592</v>
      </c>
      <c r="AQ25" s="57">
        <f t="shared" si="57"/>
        <v>1.3069358171595311E-2</v>
      </c>
    </row>
    <row r="26" spans="1:43" ht="13.5" customHeight="1" x14ac:dyDescent="0.2">
      <c r="A26" s="37" t="s">
        <v>74</v>
      </c>
      <c r="B26" s="38">
        <f>+'CENSO POB 2020'!C7</f>
        <v>35289</v>
      </c>
      <c r="C26" s="39">
        <f t="shared" si="58"/>
        <v>6.1006748792709828E-3</v>
      </c>
      <c r="D26" s="40">
        <f t="shared" si="40"/>
        <v>5.1855736473803348E-3</v>
      </c>
      <c r="E26" s="41">
        <v>190.52</v>
      </c>
      <c r="F26" s="42">
        <f t="shared" si="59"/>
        <v>2.9666705802883636E-3</v>
      </c>
      <c r="G26" s="43">
        <f t="shared" si="42"/>
        <v>4.4500058704325453E-4</v>
      </c>
      <c r="H26" s="44">
        <f t="shared" si="43"/>
        <v>5.6305742344235892E-3</v>
      </c>
      <c r="I26" s="45">
        <v>3420</v>
      </c>
      <c r="J26" s="46">
        <v>773</v>
      </c>
      <c r="K26" s="46">
        <v>6993</v>
      </c>
      <c r="L26" s="46">
        <v>216</v>
      </c>
      <c r="M26" s="47">
        <f t="shared" si="29"/>
        <v>1.99994853933583E-3</v>
      </c>
      <c r="N26" s="47">
        <f t="shared" si="30"/>
        <v>2.196946443390971E-3</v>
      </c>
      <c r="O26" s="47">
        <f t="shared" si="31"/>
        <v>5.2327460804913531E-3</v>
      </c>
      <c r="P26" s="47">
        <f t="shared" si="32"/>
        <v>1.3795570089160259E-3</v>
      </c>
      <c r="Q26" s="48">
        <f t="shared" si="44"/>
        <v>1.080919807213418E-2</v>
      </c>
      <c r="R26" s="49">
        <v>2055.0000000045479</v>
      </c>
      <c r="S26" s="49">
        <v>629</v>
      </c>
      <c r="T26" s="49">
        <v>1238</v>
      </c>
      <c r="U26" s="49">
        <v>59</v>
      </c>
      <c r="V26" s="50">
        <f t="shared" si="33"/>
        <v>1.6161860839978574E-3</v>
      </c>
      <c r="W26" s="50">
        <f t="shared" si="34"/>
        <v>2.1469921629666037E-3</v>
      </c>
      <c r="X26" s="50">
        <f t="shared" si="35"/>
        <v>2.5138893401345074E-3</v>
      </c>
      <c r="Y26" s="50">
        <f t="shared" si="36"/>
        <v>1.074602943319248E-3</v>
      </c>
      <c r="Z26" s="51">
        <f t="shared" si="45"/>
        <v>7.3516705304182165E-3</v>
      </c>
      <c r="AA26" s="52">
        <f t="shared" si="46"/>
        <v>6.2489199508554841E-3</v>
      </c>
      <c r="AB26" s="51">
        <f t="shared" si="47"/>
        <v>-0.31986901513345156</v>
      </c>
      <c r="AC26" s="51">
        <f t="shared" si="48"/>
        <v>-0.31986901513345156</v>
      </c>
      <c r="AD26" s="40">
        <f t="shared" si="37"/>
        <v>5.9604527422043273E-2</v>
      </c>
      <c r="AE26" s="40">
        <f t="shared" si="49"/>
        <v>8.9406791133064909E-3</v>
      </c>
      <c r="AF26" s="44">
        <f t="shared" si="50"/>
        <v>1.5189599064161976E-2</v>
      </c>
      <c r="AG26" s="41">
        <v>34304269</v>
      </c>
      <c r="AH26" s="41">
        <v>18200124</v>
      </c>
      <c r="AI26" s="53">
        <f t="shared" si="51"/>
        <v>0.53054982748648571</v>
      </c>
      <c r="AJ26" s="54">
        <f t="shared" si="52"/>
        <v>9656072.6484326478</v>
      </c>
      <c r="AK26" s="44">
        <f t="shared" si="38"/>
        <v>5.552121545932859E-3</v>
      </c>
      <c r="AM26" s="55">
        <f t="shared" si="53"/>
        <v>11174012.974203456</v>
      </c>
      <c r="AN26" s="56">
        <f t="shared" si="54"/>
        <v>30144132.720642477</v>
      </c>
      <c r="AO26" s="56">
        <f t="shared" si="55"/>
        <v>22036643.370872594</v>
      </c>
      <c r="AP26" s="56">
        <f t="shared" si="56"/>
        <v>63354789.065718524</v>
      </c>
      <c r="AQ26" s="57">
        <f t="shared" si="57"/>
        <v>3.9241256636764456E-2</v>
      </c>
    </row>
    <row r="27" spans="1:43" ht="14.25" x14ac:dyDescent="0.2">
      <c r="A27" s="37" t="s">
        <v>75</v>
      </c>
      <c r="B27" s="38">
        <f>+'CENSO POB 2020'!C8</f>
        <v>18030</v>
      </c>
      <c r="C27" s="39">
        <f t="shared" si="58"/>
        <v>3.1169817244256232E-3</v>
      </c>
      <c r="D27" s="40">
        <f t="shared" si="40"/>
        <v>2.6494344657617798E-3</v>
      </c>
      <c r="E27" s="41">
        <v>4572.87</v>
      </c>
      <c r="F27" s="42">
        <f t="shared" si="59"/>
        <v>7.1206166788175776E-2</v>
      </c>
      <c r="G27" s="43">
        <f t="shared" si="42"/>
        <v>1.0680925018226366E-2</v>
      </c>
      <c r="H27" s="44">
        <f t="shared" si="43"/>
        <v>1.3330359483988145E-2</v>
      </c>
      <c r="I27" s="45">
        <v>3207</v>
      </c>
      <c r="J27" s="46">
        <v>706</v>
      </c>
      <c r="K27" s="46">
        <v>5696</v>
      </c>
      <c r="L27" s="46">
        <v>1464</v>
      </c>
      <c r="M27" s="47">
        <f t="shared" si="29"/>
        <v>1.8753903408333353E-3</v>
      </c>
      <c r="N27" s="47">
        <f t="shared" si="30"/>
        <v>2.0065254709366437E-3</v>
      </c>
      <c r="O27" s="47">
        <f t="shared" si="31"/>
        <v>4.2622224616729225E-3</v>
      </c>
      <c r="P27" s="47">
        <f t="shared" si="32"/>
        <v>9.3503308382086193E-3</v>
      </c>
      <c r="Q27" s="48">
        <f t="shared" si="44"/>
        <v>1.749446911165152E-2</v>
      </c>
      <c r="R27" s="49">
        <v>2802.0000000077798</v>
      </c>
      <c r="S27" s="49">
        <v>510</v>
      </c>
      <c r="T27" s="49">
        <v>1865</v>
      </c>
      <c r="U27" s="49">
        <v>534</v>
      </c>
      <c r="V27" s="50">
        <f t="shared" si="33"/>
        <v>2.2036756240216781E-3</v>
      </c>
      <c r="W27" s="50">
        <f t="shared" si="34"/>
        <v>1.7408044564594086E-3</v>
      </c>
      <c r="X27" s="50">
        <f t="shared" si="35"/>
        <v>3.7870788524643428E-3</v>
      </c>
      <c r="Y27" s="50">
        <f t="shared" si="36"/>
        <v>9.7260673174996357E-3</v>
      </c>
      <c r="Z27" s="51">
        <f t="shared" si="45"/>
        <v>1.7457626250445064E-2</v>
      </c>
      <c r="AA27" s="52">
        <f t="shared" si="46"/>
        <v>1.4838982312878304E-2</v>
      </c>
      <c r="AB27" s="51">
        <f t="shared" si="47"/>
        <v>-2.1059719486953626E-3</v>
      </c>
      <c r="AC27" s="51">
        <f t="shared" si="48"/>
        <v>-2.1059719486953626E-3</v>
      </c>
      <c r="AD27" s="40">
        <f t="shared" si="37"/>
        <v>3.9242770267603616E-4</v>
      </c>
      <c r="AE27" s="40">
        <f t="shared" si="49"/>
        <v>5.8864155401405419E-5</v>
      </c>
      <c r="AF27" s="44">
        <f t="shared" si="50"/>
        <v>1.4897846468279709E-2</v>
      </c>
      <c r="AG27" s="41">
        <v>10108332</v>
      </c>
      <c r="AH27" s="41">
        <v>1756976</v>
      </c>
      <c r="AI27" s="53">
        <f t="shared" si="51"/>
        <v>0.17381463133581287</v>
      </c>
      <c r="AJ27" s="54">
        <f t="shared" si="52"/>
        <v>305388.13570587116</v>
      </c>
      <c r="AK27" s="44">
        <f t="shared" si="38"/>
        <v>1.7559437566991103E-4</v>
      </c>
      <c r="AM27" s="55">
        <f t="shared" si="53"/>
        <v>26454426.071540505</v>
      </c>
      <c r="AN27" s="56">
        <f t="shared" si="54"/>
        <v>29565142.5224998</v>
      </c>
      <c r="AO27" s="56">
        <f t="shared" si="55"/>
        <v>696942.70965725195</v>
      </c>
      <c r="AP27" s="56">
        <f t="shared" si="56"/>
        <v>56716511.303697556</v>
      </c>
      <c r="AQ27" s="57">
        <f t="shared" si="57"/>
        <v>3.5129580706230179E-2</v>
      </c>
    </row>
    <row r="28" spans="1:43" ht="14.25" x14ac:dyDescent="0.2">
      <c r="A28" s="37" t="s">
        <v>77</v>
      </c>
      <c r="B28" s="38">
        <f>+'CENSO POB 2020'!C10</f>
        <v>14992</v>
      </c>
      <c r="C28" s="39">
        <f t="shared" si="58"/>
        <v>2.5917798121236242E-3</v>
      </c>
      <c r="D28" s="40">
        <f t="shared" si="40"/>
        <v>2.2030128403050806E-3</v>
      </c>
      <c r="E28" s="41">
        <v>2664.8</v>
      </c>
      <c r="F28" s="42">
        <f t="shared" si="59"/>
        <v>4.149477095503061E-2</v>
      </c>
      <c r="G28" s="43">
        <f t="shared" si="42"/>
        <v>6.224215643254591E-3</v>
      </c>
      <c r="H28" s="44">
        <f t="shared" si="43"/>
        <v>8.4272284835596716E-3</v>
      </c>
      <c r="I28" s="45">
        <v>3888</v>
      </c>
      <c r="J28" s="46">
        <v>1372</v>
      </c>
      <c r="K28" s="46">
        <v>11340</v>
      </c>
      <c r="L28" s="46">
        <v>3122</v>
      </c>
      <c r="M28" s="47">
        <f t="shared" si="29"/>
        <v>2.2736257078765226E-3</v>
      </c>
      <c r="N28" s="47">
        <f t="shared" si="30"/>
        <v>3.8993667792139876E-3</v>
      </c>
      <c r="O28" s="47">
        <f t="shared" si="31"/>
        <v>8.4855341845805725E-3</v>
      </c>
      <c r="P28" s="47">
        <f t="shared" si="32"/>
        <v>1.9939708249239966E-2</v>
      </c>
      <c r="Q28" s="48">
        <f t="shared" si="44"/>
        <v>3.4598234920911047E-2</v>
      </c>
      <c r="R28" s="49">
        <v>3560.0000000065597</v>
      </c>
      <c r="S28" s="49">
        <v>1140</v>
      </c>
      <c r="T28" s="49">
        <v>7405</v>
      </c>
      <c r="U28" s="49">
        <v>920</v>
      </c>
      <c r="V28" s="50">
        <f t="shared" si="33"/>
        <v>2.7998162817665408E-3</v>
      </c>
      <c r="W28" s="50">
        <f t="shared" si="34"/>
        <v>3.8912099614975015E-3</v>
      </c>
      <c r="X28" s="50">
        <f t="shared" si="35"/>
        <v>1.5036632119302121E-2</v>
      </c>
      <c r="Y28" s="50">
        <f t="shared" si="36"/>
        <v>1.6756520472096751E-2</v>
      </c>
      <c r="Z28" s="51">
        <f t="shared" si="45"/>
        <v>3.8484178834662916E-2</v>
      </c>
      <c r="AA28" s="52">
        <f t="shared" si="46"/>
        <v>3.2711552009463477E-2</v>
      </c>
      <c r="AB28" s="51">
        <f t="shared" si="47"/>
        <v>0.11231624742229894</v>
      </c>
      <c r="AC28" s="51">
        <f t="shared" si="48"/>
        <v>0</v>
      </c>
      <c r="AD28" s="40">
        <f t="shared" si="37"/>
        <v>0</v>
      </c>
      <c r="AE28" s="40">
        <f t="shared" si="49"/>
        <v>0</v>
      </c>
      <c r="AF28" s="44">
        <f t="shared" si="50"/>
        <v>3.2711552009463477E-2</v>
      </c>
      <c r="AG28" s="41">
        <v>1436942</v>
      </c>
      <c r="AH28" s="41">
        <v>785811</v>
      </c>
      <c r="AI28" s="53">
        <f t="shared" si="51"/>
        <v>0.54686340854397741</v>
      </c>
      <c r="AJ28" s="54">
        <f t="shared" si="52"/>
        <v>429731.28193135146</v>
      </c>
      <c r="AK28" s="44">
        <f t="shared" si="38"/>
        <v>2.4709013656392504E-4</v>
      </c>
      <c r="AM28" s="55">
        <f t="shared" si="53"/>
        <v>16724042.076591607</v>
      </c>
      <c r="AN28" s="56">
        <f t="shared" si="54"/>
        <v>64916879.050346948</v>
      </c>
      <c r="AO28" s="56">
        <f t="shared" si="55"/>
        <v>980712.89954163937</v>
      </c>
      <c r="AP28" s="56">
        <f t="shared" si="56"/>
        <v>82621634.026480198</v>
      </c>
      <c r="AQ28" s="57">
        <f t="shared" si="57"/>
        <v>5.1174927616265908E-2</v>
      </c>
    </row>
    <row r="29" spans="1:43" ht="14.25" x14ac:dyDescent="0.2">
      <c r="A29" s="37" t="s">
        <v>78</v>
      </c>
      <c r="B29" s="38">
        <f>+'CENSO POB 2020'!C11</f>
        <v>3661</v>
      </c>
      <c r="C29" s="39">
        <f t="shared" si="58"/>
        <v>6.329046086035611E-4</v>
      </c>
      <c r="D29" s="40">
        <f t="shared" si="40"/>
        <v>5.3796891731302697E-4</v>
      </c>
      <c r="E29" s="41">
        <v>465.62</v>
      </c>
      <c r="F29" s="42">
        <f t="shared" si="59"/>
        <v>7.2503734809671837E-3</v>
      </c>
      <c r="G29" s="43">
        <f t="shared" si="42"/>
        <v>1.0875560221450776E-3</v>
      </c>
      <c r="H29" s="44">
        <f t="shared" si="43"/>
        <v>1.6255249394581046E-3</v>
      </c>
      <c r="I29" s="45">
        <v>739</v>
      </c>
      <c r="J29" s="46">
        <v>153</v>
      </c>
      <c r="K29" s="46">
        <v>789</v>
      </c>
      <c r="L29" s="46">
        <v>57</v>
      </c>
      <c r="M29" s="47">
        <f t="shared" si="29"/>
        <v>4.3215262297344398E-4</v>
      </c>
      <c r="N29" s="47">
        <f t="shared" si="30"/>
        <v>4.3484192217182224E-4</v>
      </c>
      <c r="O29" s="47">
        <f t="shared" si="31"/>
        <v>5.9039563241923033E-4</v>
      </c>
      <c r="P29" s="47">
        <f t="shared" si="32"/>
        <v>3.6404976624172905E-4</v>
      </c>
      <c r="Q29" s="48">
        <f t="shared" si="44"/>
        <v>1.8214399438062257E-3</v>
      </c>
      <c r="R29" s="49">
        <v>518.99999999744</v>
      </c>
      <c r="S29" s="49">
        <v>104</v>
      </c>
      <c r="T29" s="49">
        <v>89</v>
      </c>
      <c r="U29" s="49">
        <v>41</v>
      </c>
      <c r="V29" s="50">
        <f t="shared" si="33"/>
        <v>4.0817546354690717E-4</v>
      </c>
      <c r="W29" s="50">
        <f t="shared" si="34"/>
        <v>3.5498757543485978E-4</v>
      </c>
      <c r="X29" s="50">
        <f t="shared" si="35"/>
        <v>1.8072387017122063E-4</v>
      </c>
      <c r="Y29" s="50">
        <f t="shared" si="36"/>
        <v>7.4675797756083341E-4</v>
      </c>
      <c r="Z29" s="51">
        <f t="shared" si="45"/>
        <v>1.6906448867138209E-3</v>
      </c>
      <c r="AA29" s="52">
        <f t="shared" si="46"/>
        <v>1.4370481537067476E-3</v>
      </c>
      <c r="AB29" s="51">
        <f t="shared" si="47"/>
        <v>-7.1808602604313709E-2</v>
      </c>
      <c r="AC29" s="51">
        <f t="shared" si="48"/>
        <v>-7.1808602604313709E-2</v>
      </c>
      <c r="AD29" s="40">
        <f t="shared" si="37"/>
        <v>1.3380845347842552E-2</v>
      </c>
      <c r="AE29" s="40">
        <f t="shared" si="49"/>
        <v>2.0071268021763827E-3</v>
      </c>
      <c r="AF29" s="44">
        <f t="shared" si="50"/>
        <v>3.4441749558831304E-3</v>
      </c>
      <c r="AG29" s="41">
        <v>2146802</v>
      </c>
      <c r="AH29" s="41">
        <v>927656</v>
      </c>
      <c r="AI29" s="53">
        <f t="shared" si="51"/>
        <v>0.43211064644061259</v>
      </c>
      <c r="AJ29" s="54">
        <f t="shared" si="52"/>
        <v>400850.03383451293</v>
      </c>
      <c r="AK29" s="44">
        <f t="shared" si="38"/>
        <v>2.3048377850613667E-4</v>
      </c>
      <c r="AM29" s="55">
        <f t="shared" si="53"/>
        <v>3225894.1996269743</v>
      </c>
      <c r="AN29" s="56">
        <f t="shared" si="54"/>
        <v>6835049.861731289</v>
      </c>
      <c r="AO29" s="56">
        <f t="shared" si="55"/>
        <v>914801.44800352049</v>
      </c>
      <c r="AP29" s="56">
        <f t="shared" si="56"/>
        <v>10975745.509361785</v>
      </c>
      <c r="AQ29" s="57">
        <f t="shared" si="57"/>
        <v>6.7982555488569222E-3</v>
      </c>
    </row>
    <row r="30" spans="1:43" ht="14.25" x14ac:dyDescent="0.2">
      <c r="A30" s="37" t="s">
        <v>80</v>
      </c>
      <c r="B30" s="38">
        <f>+'CENSO POB 2020'!C19</f>
        <v>104478</v>
      </c>
      <c r="C30" s="39">
        <f t="shared" si="58"/>
        <v>1.8061897759541888E-2</v>
      </c>
      <c r="D30" s="40">
        <f t="shared" si="40"/>
        <v>1.5352613095610604E-2</v>
      </c>
      <c r="E30" s="41">
        <v>102.38</v>
      </c>
      <c r="F30" s="42">
        <f t="shared" si="59"/>
        <v>1.5942039366466652E-3</v>
      </c>
      <c r="G30" s="43">
        <f t="shared" si="42"/>
        <v>2.3913059049699976E-4</v>
      </c>
      <c r="H30" s="44">
        <f t="shared" si="43"/>
        <v>1.5591743686107603E-2</v>
      </c>
      <c r="I30" s="45">
        <v>981</v>
      </c>
      <c r="J30" s="46">
        <v>219</v>
      </c>
      <c r="K30" s="46">
        <v>1075</v>
      </c>
      <c r="L30" s="46">
        <v>108</v>
      </c>
      <c r="M30" s="47">
        <f t="shared" si="29"/>
        <v>5.73669449441067E-4</v>
      </c>
      <c r="N30" s="47">
        <f t="shared" si="30"/>
        <v>6.2242079055966715E-4</v>
      </c>
      <c r="O30" s="47">
        <f t="shared" si="31"/>
        <v>8.0440469562822884E-4</v>
      </c>
      <c r="P30" s="47">
        <f t="shared" si="32"/>
        <v>6.8977850445801295E-4</v>
      </c>
      <c r="Q30" s="48">
        <f t="shared" si="44"/>
        <v>2.6902734400869759E-3</v>
      </c>
      <c r="R30" s="49">
        <v>716.99999998365001</v>
      </c>
      <c r="S30" s="49">
        <v>253</v>
      </c>
      <c r="T30" s="49">
        <v>273</v>
      </c>
      <c r="U30" s="49">
        <v>153</v>
      </c>
      <c r="V30" s="50">
        <f t="shared" si="33"/>
        <v>5.6389558257784655E-4</v>
      </c>
      <c r="W30" s="50">
        <f t="shared" si="34"/>
        <v>8.6357554408672619E-4</v>
      </c>
      <c r="X30" s="50">
        <f t="shared" si="35"/>
        <v>5.5435524221059812E-4</v>
      </c>
      <c r="Y30" s="50">
        <f t="shared" si="36"/>
        <v>2.786682208946525E-3</v>
      </c>
      <c r="Z30" s="51">
        <f t="shared" si="45"/>
        <v>4.7685085778216962E-3</v>
      </c>
      <c r="AA30" s="52">
        <f t="shared" si="46"/>
        <v>4.0532322911484417E-3</v>
      </c>
      <c r="AB30" s="51">
        <f t="shared" si="47"/>
        <v>0.77249959307762084</v>
      </c>
      <c r="AC30" s="51">
        <f t="shared" si="48"/>
        <v>0</v>
      </c>
      <c r="AD30" s="40">
        <f t="shared" si="37"/>
        <v>0</v>
      </c>
      <c r="AE30" s="40">
        <f t="shared" si="49"/>
        <v>0</v>
      </c>
      <c r="AF30" s="44">
        <f t="shared" si="50"/>
        <v>4.0532322911484417E-3</v>
      </c>
      <c r="AG30" s="41">
        <v>21304607</v>
      </c>
      <c r="AH30" s="41">
        <v>6103962</v>
      </c>
      <c r="AI30" s="53">
        <f t="shared" si="51"/>
        <v>0.28650901657092293</v>
      </c>
      <c r="AJ30" s="54">
        <f t="shared" si="52"/>
        <v>1748840.1498062839</v>
      </c>
      <c r="AK30" s="44">
        <f t="shared" si="38"/>
        <v>1.0055613114828819E-3</v>
      </c>
      <c r="AM30" s="55">
        <f t="shared" si="53"/>
        <v>30942198.60807085</v>
      </c>
      <c r="AN30" s="56">
        <f t="shared" si="54"/>
        <v>8043739.114895016</v>
      </c>
      <c r="AO30" s="56">
        <f t="shared" si="55"/>
        <v>3991122.2809824217</v>
      </c>
      <c r="AP30" s="56">
        <f t="shared" si="56"/>
        <v>42977060.003948286</v>
      </c>
      <c r="AQ30" s="57">
        <f t="shared" si="57"/>
        <v>2.6619516314057404E-2</v>
      </c>
    </row>
    <row r="31" spans="1:43" ht="14.25" x14ac:dyDescent="0.2">
      <c r="A31" s="37" t="s">
        <v>81</v>
      </c>
      <c r="B31" s="38">
        <f>+'CENSO POB 2020'!C13</f>
        <v>7340</v>
      </c>
      <c r="C31" s="39">
        <f t="shared" si="58"/>
        <v>1.2689210126058832E-3</v>
      </c>
      <c r="D31" s="40">
        <f t="shared" si="40"/>
        <v>1.0785828607150008E-3</v>
      </c>
      <c r="E31" s="41">
        <v>1006.89</v>
      </c>
      <c r="F31" s="42">
        <f t="shared" si="59"/>
        <v>1.5678726331023254E-2</v>
      </c>
      <c r="G31" s="43">
        <f t="shared" si="42"/>
        <v>2.3518089496534882E-3</v>
      </c>
      <c r="H31" s="44">
        <f t="shared" si="43"/>
        <v>3.430391810368489E-3</v>
      </c>
      <c r="I31" s="45">
        <v>1343</v>
      </c>
      <c r="J31" s="46">
        <v>344</v>
      </c>
      <c r="K31" s="46">
        <v>1532</v>
      </c>
      <c r="L31" s="46">
        <v>359</v>
      </c>
      <c r="M31" s="47">
        <f t="shared" si="29"/>
        <v>7.85359908867842E-4</v>
      </c>
      <c r="N31" s="47">
        <f t="shared" si="30"/>
        <v>9.7768379886997952E-4</v>
      </c>
      <c r="O31" s="47">
        <f t="shared" si="31"/>
        <v>1.1463702266999503E-3</v>
      </c>
      <c r="P31" s="47">
        <f t="shared" si="32"/>
        <v>2.2928748435224688E-3</v>
      </c>
      <c r="Q31" s="48">
        <f t="shared" si="44"/>
        <v>5.2022887779602407E-3</v>
      </c>
      <c r="R31" s="49">
        <v>655.00000000354908</v>
      </c>
      <c r="S31" s="49">
        <v>319</v>
      </c>
      <c r="T31" s="49">
        <v>345</v>
      </c>
      <c r="U31" s="49">
        <v>110</v>
      </c>
      <c r="V31" s="50">
        <f t="shared" si="33"/>
        <v>5.1513473723697805E-4</v>
      </c>
      <c r="W31" s="50">
        <f t="shared" si="34"/>
        <v>1.0888561208050025E-3</v>
      </c>
      <c r="X31" s="50">
        <f t="shared" si="35"/>
        <v>7.0055882257383283E-4</v>
      </c>
      <c r="Y31" s="50">
        <f t="shared" si="36"/>
        <v>2.0034970129680896E-3</v>
      </c>
      <c r="Z31" s="51">
        <f t="shared" si="45"/>
        <v>4.3080466935839033E-3</v>
      </c>
      <c r="AA31" s="52">
        <f t="shared" si="46"/>
        <v>3.6618396895463177E-3</v>
      </c>
      <c r="AB31" s="51">
        <f t="shared" si="47"/>
        <v>-0.17189397254624528</v>
      </c>
      <c r="AC31" s="51">
        <f t="shared" si="48"/>
        <v>-0.17189397254624528</v>
      </c>
      <c r="AD31" s="40">
        <f t="shared" si="37"/>
        <v>3.2030795468082678E-2</v>
      </c>
      <c r="AE31" s="40">
        <f t="shared" si="49"/>
        <v>4.8046193202124013E-3</v>
      </c>
      <c r="AF31" s="44">
        <f t="shared" si="50"/>
        <v>8.466459009758719E-3</v>
      </c>
      <c r="AG31" s="41">
        <v>2970608</v>
      </c>
      <c r="AH31" s="41">
        <v>826855</v>
      </c>
      <c r="AI31" s="53">
        <f t="shared" si="51"/>
        <v>0.27834537576146029</v>
      </c>
      <c r="AJ31" s="54">
        <f t="shared" si="52"/>
        <v>230151.26567524223</v>
      </c>
      <c r="AK31" s="44">
        <f t="shared" si="38"/>
        <v>1.3233411216998707E-4</v>
      </c>
      <c r="AM31" s="55">
        <f t="shared" si="53"/>
        <v>6807696.8706519166</v>
      </c>
      <c r="AN31" s="56">
        <f t="shared" si="54"/>
        <v>16801896.020165067</v>
      </c>
      <c r="AO31" s="56">
        <f t="shared" si="55"/>
        <v>525240.59705200139</v>
      </c>
      <c r="AP31" s="56">
        <f t="shared" si="56"/>
        <v>24134833.487868983</v>
      </c>
      <c r="AQ31" s="57">
        <f t="shared" si="57"/>
        <v>1.4948849309570387E-2</v>
      </c>
    </row>
    <row r="32" spans="1:43" ht="14.25" x14ac:dyDescent="0.2">
      <c r="A32" s="37" t="s">
        <v>82</v>
      </c>
      <c r="B32" s="38">
        <f>+'CENSO POB 2020'!C14</f>
        <v>9930</v>
      </c>
      <c r="C32" s="39">
        <f t="shared" si="58"/>
        <v>1.7166737949831634E-3</v>
      </c>
      <c r="D32" s="40">
        <f t="shared" si="40"/>
        <v>1.4591727257356889E-3</v>
      </c>
      <c r="E32" s="41">
        <v>4292.05</v>
      </c>
      <c r="F32" s="42">
        <f t="shared" si="59"/>
        <v>6.6833395255756198E-2</v>
      </c>
      <c r="G32" s="43">
        <f t="shared" si="42"/>
        <v>1.002500928836343E-2</v>
      </c>
      <c r="H32" s="44">
        <f t="shared" si="43"/>
        <v>1.1484182014099118E-2</v>
      </c>
      <c r="I32" s="45">
        <v>2046</v>
      </c>
      <c r="J32" s="46">
        <v>494</v>
      </c>
      <c r="K32" s="46">
        <v>4758</v>
      </c>
      <c r="L32" s="46">
        <v>898</v>
      </c>
      <c r="M32" s="47">
        <f t="shared" si="29"/>
        <v>1.1964604419535403E-3</v>
      </c>
      <c r="N32" s="47">
        <f t="shared" si="30"/>
        <v>1.4039994088423542E-3</v>
      </c>
      <c r="O32" s="47">
        <f t="shared" si="31"/>
        <v>3.5603325970224304E-3</v>
      </c>
      <c r="P32" s="47">
        <f t="shared" si="32"/>
        <v>5.7353805278082927E-3</v>
      </c>
      <c r="Q32" s="48">
        <f t="shared" si="44"/>
        <v>1.1896172975626618E-2</v>
      </c>
      <c r="R32" s="49">
        <v>787.99999998764804</v>
      </c>
      <c r="S32" s="49">
        <v>378</v>
      </c>
      <c r="T32" s="49">
        <v>1925</v>
      </c>
      <c r="U32" s="49">
        <v>123</v>
      </c>
      <c r="V32" s="50">
        <f t="shared" si="33"/>
        <v>6.1973461516668131E-4</v>
      </c>
      <c r="W32" s="50">
        <f t="shared" si="34"/>
        <v>1.2902433030228557E-3</v>
      </c>
      <c r="X32" s="50">
        <f t="shared" si="35"/>
        <v>3.9089151694337047E-3</v>
      </c>
      <c r="Y32" s="50">
        <f t="shared" si="36"/>
        <v>2.2402739326825003E-3</v>
      </c>
      <c r="Z32" s="51">
        <f t="shared" si="45"/>
        <v>8.0591670203057422E-3</v>
      </c>
      <c r="AA32" s="52">
        <f t="shared" si="46"/>
        <v>6.8502919672598804E-3</v>
      </c>
      <c r="AB32" s="51">
        <f t="shared" si="47"/>
        <v>-0.32254120406472697</v>
      </c>
      <c r="AC32" s="51">
        <f t="shared" si="48"/>
        <v>-0.32254120406472697</v>
      </c>
      <c r="AD32" s="40">
        <f t="shared" si="37"/>
        <v>6.0102464236475375E-2</v>
      </c>
      <c r="AE32" s="40">
        <f t="shared" si="49"/>
        <v>9.0153696354713063E-3</v>
      </c>
      <c r="AF32" s="44">
        <f t="shared" si="50"/>
        <v>1.5865661602731188E-2</v>
      </c>
      <c r="AG32" s="41">
        <v>4274726</v>
      </c>
      <c r="AH32" s="41">
        <v>1648610</v>
      </c>
      <c r="AI32" s="53">
        <f t="shared" si="51"/>
        <v>0.38566448469445763</v>
      </c>
      <c r="AJ32" s="54">
        <f t="shared" si="52"/>
        <v>635810.32611212984</v>
      </c>
      <c r="AK32" s="44">
        <f t="shared" si="38"/>
        <v>3.6558302109571957E-4</v>
      </c>
      <c r="AM32" s="55">
        <f t="shared" si="53"/>
        <v>22790641.501380417</v>
      </c>
      <c r="AN32" s="56">
        <f t="shared" si="54"/>
        <v>31485795.446827751</v>
      </c>
      <c r="AO32" s="56">
        <f t="shared" si="55"/>
        <v>1451016.9836310691</v>
      </c>
      <c r="AP32" s="56">
        <f t="shared" si="56"/>
        <v>55727453.931839235</v>
      </c>
      <c r="AQ32" s="57">
        <f t="shared" si="57"/>
        <v>3.4516969493566897E-2</v>
      </c>
    </row>
    <row r="33" spans="1:43" ht="14.25" x14ac:dyDescent="0.2">
      <c r="A33" s="37" t="s">
        <v>83</v>
      </c>
      <c r="B33" s="38">
        <f>+'CENSO POB 2020'!C15</f>
        <v>68747</v>
      </c>
      <c r="C33" s="39">
        <f t="shared" si="58"/>
        <v>1.1884811015479108E-2</v>
      </c>
      <c r="D33" s="40">
        <f t="shared" si="40"/>
        <v>1.0102089363157242E-2</v>
      </c>
      <c r="E33" s="41">
        <v>146.56</v>
      </c>
      <c r="F33" s="42">
        <f t="shared" si="59"/>
        <v>2.2821501167702212E-3</v>
      </c>
      <c r="G33" s="43">
        <f t="shared" si="42"/>
        <v>3.4232251751553319E-4</v>
      </c>
      <c r="H33" s="44">
        <f t="shared" si="43"/>
        <v>1.0444411880672775E-2</v>
      </c>
      <c r="I33" s="45">
        <v>1162</v>
      </c>
      <c r="J33" s="46">
        <v>349</v>
      </c>
      <c r="K33" s="46">
        <v>489</v>
      </c>
      <c r="L33" s="46">
        <v>43</v>
      </c>
      <c r="M33" s="47">
        <f t="shared" si="29"/>
        <v>6.7951467915445456E-4</v>
      </c>
      <c r="N33" s="47">
        <f t="shared" si="30"/>
        <v>9.9189431920239184E-4</v>
      </c>
      <c r="O33" s="47">
        <f t="shared" si="31"/>
        <v>3.6591060108111993E-4</v>
      </c>
      <c r="P33" s="47">
        <f t="shared" si="32"/>
        <v>2.7463403418235698E-4</v>
      </c>
      <c r="Q33" s="48">
        <f t="shared" si="44"/>
        <v>2.3119536336203231E-3</v>
      </c>
      <c r="R33" s="49">
        <v>2032.9999999577099</v>
      </c>
      <c r="S33" s="49">
        <v>358</v>
      </c>
      <c r="T33" s="49">
        <v>131</v>
      </c>
      <c r="U33" s="49">
        <v>31</v>
      </c>
      <c r="V33" s="50">
        <f t="shared" si="33"/>
        <v>1.5988838485119338E-3</v>
      </c>
      <c r="W33" s="50">
        <f t="shared" si="34"/>
        <v>1.221976461593075E-3</v>
      </c>
      <c r="X33" s="50">
        <f t="shared" si="35"/>
        <v>2.6600929204977422E-4</v>
      </c>
      <c r="Y33" s="50">
        <f t="shared" si="36"/>
        <v>5.6462188547282534E-4</v>
      </c>
      <c r="Z33" s="51">
        <f t="shared" si="45"/>
        <v>3.6514914876276086E-3</v>
      </c>
      <c r="AA33" s="52">
        <f t="shared" si="46"/>
        <v>3.1037677644834673E-3</v>
      </c>
      <c r="AB33" s="51">
        <f t="shared" si="47"/>
        <v>0.57939650455259473</v>
      </c>
      <c r="AC33" s="51">
        <f t="shared" si="48"/>
        <v>0</v>
      </c>
      <c r="AD33" s="40">
        <f t="shared" si="37"/>
        <v>0</v>
      </c>
      <c r="AE33" s="40">
        <f t="shared" si="49"/>
        <v>0</v>
      </c>
      <c r="AF33" s="44">
        <f t="shared" si="50"/>
        <v>3.1037677644834673E-3</v>
      </c>
      <c r="AG33" s="41">
        <v>41956827</v>
      </c>
      <c r="AH33" s="41">
        <v>14225141</v>
      </c>
      <c r="AI33" s="53">
        <f t="shared" si="51"/>
        <v>0.33904234464631944</v>
      </c>
      <c r="AJ33" s="54">
        <f t="shared" si="52"/>
        <v>4822925.1575644892</v>
      </c>
      <c r="AK33" s="44">
        <f t="shared" si="38"/>
        <v>2.7731219157803135E-3</v>
      </c>
      <c r="AM33" s="55">
        <f t="shared" si="53"/>
        <v>20727192.112850223</v>
      </c>
      <c r="AN33" s="56">
        <f t="shared" si="54"/>
        <v>6159503.422798425</v>
      </c>
      <c r="AO33" s="56">
        <f t="shared" si="55"/>
        <v>11006657.216783624</v>
      </c>
      <c r="AP33" s="56">
        <f t="shared" si="56"/>
        <v>37893352.752432272</v>
      </c>
      <c r="AQ33" s="57">
        <f t="shared" si="57"/>
        <v>2.3470724188556263E-2</v>
      </c>
    </row>
    <row r="34" spans="1:43" ht="14.25" x14ac:dyDescent="0.2">
      <c r="A34" s="37" t="s">
        <v>84</v>
      </c>
      <c r="B34" s="38">
        <f>+'CENSO POB 2020'!C16</f>
        <v>36088</v>
      </c>
      <c r="C34" s="39">
        <f t="shared" si="58"/>
        <v>6.2388040194715413E-3</v>
      </c>
      <c r="D34" s="40">
        <f t="shared" si="40"/>
        <v>5.3029834165508102E-3</v>
      </c>
      <c r="E34" s="41">
        <v>5091.18</v>
      </c>
      <c r="F34" s="42">
        <f t="shared" si="59"/>
        <v>7.9276999396139566E-2</v>
      </c>
      <c r="G34" s="43">
        <f t="shared" si="42"/>
        <v>1.1891549909420934E-2</v>
      </c>
      <c r="H34" s="44">
        <f t="shared" si="43"/>
        <v>1.7194533325971744E-2</v>
      </c>
      <c r="I34" s="45">
        <v>7369</v>
      </c>
      <c r="J34" s="46">
        <v>3474</v>
      </c>
      <c r="K34" s="46">
        <v>27910</v>
      </c>
      <c r="L34" s="46">
        <v>2988</v>
      </c>
      <c r="M34" s="47">
        <f t="shared" si="29"/>
        <v>4.3092458439665882E-3</v>
      </c>
      <c r="N34" s="47">
        <f t="shared" si="30"/>
        <v>9.8734695269601987E-3</v>
      </c>
      <c r="O34" s="47">
        <f t="shared" si="31"/>
        <v>2.08845907488222E-2</v>
      </c>
      <c r="P34" s="47">
        <f t="shared" si="32"/>
        <v>1.9083871956671692E-2</v>
      </c>
      <c r="Q34" s="48">
        <f t="shared" si="44"/>
        <v>5.4151178076420683E-2</v>
      </c>
      <c r="R34" s="49">
        <v>7387.0000000238397</v>
      </c>
      <c r="S34" s="49">
        <v>3170</v>
      </c>
      <c r="T34" s="49">
        <v>23798</v>
      </c>
      <c r="U34" s="49">
        <v>1385</v>
      </c>
      <c r="V34" s="50">
        <f t="shared" si="33"/>
        <v>5.8096187846736159E-3</v>
      </c>
      <c r="W34" s="50">
        <f t="shared" si="34"/>
        <v>1.0820294366620246E-2</v>
      </c>
      <c r="X34" s="50">
        <f t="shared" si="35"/>
        <v>4.8324344520614702E-2</v>
      </c>
      <c r="Y34" s="50">
        <f t="shared" si="36"/>
        <v>2.522584875418913E-2</v>
      </c>
      <c r="Z34" s="51">
        <f t="shared" si="45"/>
        <v>9.0180106426097695E-2</v>
      </c>
      <c r="AA34" s="52">
        <f t="shared" si="46"/>
        <v>7.6653090462183035E-2</v>
      </c>
      <c r="AB34" s="51">
        <f t="shared" si="47"/>
        <v>0.66533969582030694</v>
      </c>
      <c r="AC34" s="51">
        <f t="shared" si="48"/>
        <v>0</v>
      </c>
      <c r="AD34" s="40">
        <f t="shared" si="37"/>
        <v>0</v>
      </c>
      <c r="AE34" s="40">
        <f t="shared" si="49"/>
        <v>0</v>
      </c>
      <c r="AF34" s="44">
        <f t="shared" si="50"/>
        <v>7.6653090462183035E-2</v>
      </c>
      <c r="AG34" s="41">
        <v>6139487</v>
      </c>
      <c r="AH34" s="41">
        <v>766514</v>
      </c>
      <c r="AI34" s="53">
        <f t="shared" si="51"/>
        <v>0.12484984494632857</v>
      </c>
      <c r="AJ34" s="54">
        <f t="shared" si="52"/>
        <v>95699.154049190096</v>
      </c>
      <c r="AK34" s="44">
        <f t="shared" si="38"/>
        <v>5.5025822036488198E-5</v>
      </c>
      <c r="AM34" s="55">
        <f t="shared" si="53"/>
        <v>34122974.046793796</v>
      </c>
      <c r="AN34" s="56">
        <f t="shared" si="54"/>
        <v>152119942.24331686</v>
      </c>
      <c r="AO34" s="56">
        <f t="shared" si="55"/>
        <v>218400.19285879238</v>
      </c>
      <c r="AP34" s="56">
        <f t="shared" si="56"/>
        <v>186461316.48296943</v>
      </c>
      <c r="AQ34" s="57">
        <f t="shared" si="57"/>
        <v>0.11549208009117026</v>
      </c>
    </row>
    <row r="35" spans="1:43" ht="14.25" x14ac:dyDescent="0.2">
      <c r="A35" s="37" t="s">
        <v>85</v>
      </c>
      <c r="B35" s="38">
        <f>+'CENSO POB 2020'!C17</f>
        <v>1360</v>
      </c>
      <c r="C35" s="39">
        <f t="shared" si="58"/>
        <v>2.351134301286105E-4</v>
      </c>
      <c r="D35" s="40">
        <f t="shared" si="40"/>
        <v>1.9984641560931893E-4</v>
      </c>
      <c r="E35" s="41">
        <v>720.74</v>
      </c>
      <c r="F35" s="42">
        <f t="shared" si="59"/>
        <v>1.1222959028117967E-2</v>
      </c>
      <c r="G35" s="43">
        <f t="shared" si="42"/>
        <v>1.683443854217695E-3</v>
      </c>
      <c r="H35" s="44">
        <f t="shared" si="43"/>
        <v>1.883290269827014E-3</v>
      </c>
      <c r="I35" s="45">
        <v>381</v>
      </c>
      <c r="J35" s="46">
        <v>111</v>
      </c>
      <c r="K35" s="46">
        <v>881</v>
      </c>
      <c r="L35" s="46">
        <v>100</v>
      </c>
      <c r="M35" s="47">
        <f t="shared" si="29"/>
        <v>2.2280128464530736E-4</v>
      </c>
      <c r="N35" s="47">
        <f t="shared" si="30"/>
        <v>3.1547355137955733E-4</v>
      </c>
      <c r="O35" s="47">
        <f t="shared" si="31"/>
        <v>6.5923770869625079E-4</v>
      </c>
      <c r="P35" s="47">
        <f t="shared" si="32"/>
        <v>6.3868380042408609E-4</v>
      </c>
      <c r="Q35" s="48">
        <f t="shared" si="44"/>
        <v>1.8361963451452015E-3</v>
      </c>
      <c r="R35" s="49">
        <v>157.99999999728001</v>
      </c>
      <c r="S35" s="49">
        <v>83</v>
      </c>
      <c r="T35" s="49">
        <v>189</v>
      </c>
      <c r="U35" s="49">
        <v>25</v>
      </c>
      <c r="V35" s="50">
        <f t="shared" si="33"/>
        <v>1.2426150913221427E-4</v>
      </c>
      <c r="W35" s="50">
        <f t="shared" si="34"/>
        <v>2.8330739193359002E-4</v>
      </c>
      <c r="X35" s="50">
        <f t="shared" si="35"/>
        <v>3.8378439845349104E-4</v>
      </c>
      <c r="Y35" s="50">
        <f t="shared" si="36"/>
        <v>4.5534023022002039E-4</v>
      </c>
      <c r="Z35" s="51">
        <f t="shared" si="45"/>
        <v>1.2466935297393157E-3</v>
      </c>
      <c r="AA35" s="52">
        <f t="shared" si="46"/>
        <v>1.0596895002784182E-3</v>
      </c>
      <c r="AB35" s="51">
        <f t="shared" si="47"/>
        <v>-0.32104563162022282</v>
      </c>
      <c r="AC35" s="51">
        <f t="shared" si="48"/>
        <v>-0.32104563162022282</v>
      </c>
      <c r="AD35" s="40">
        <f t="shared" si="37"/>
        <v>5.9823778635299189E-2</v>
      </c>
      <c r="AE35" s="40">
        <f t="shared" si="49"/>
        <v>8.9735667952948774E-3</v>
      </c>
      <c r="AF35" s="44">
        <f t="shared" si="50"/>
        <v>1.0033256295573296E-2</v>
      </c>
      <c r="AG35" s="41">
        <v>1456249</v>
      </c>
      <c r="AH35" s="41">
        <v>328496</v>
      </c>
      <c r="AI35" s="53">
        <f t="shared" si="51"/>
        <v>0.2255768072630436</v>
      </c>
      <c r="AJ35" s="54">
        <f t="shared" si="52"/>
        <v>74101.078878680768</v>
      </c>
      <c r="AK35" s="44">
        <f t="shared" si="38"/>
        <v>4.2607197729190064E-5</v>
      </c>
      <c r="AM35" s="55">
        <f t="shared" si="53"/>
        <v>3737435.8339123256</v>
      </c>
      <c r="AN35" s="56">
        <f t="shared" si="54"/>
        <v>19911243.747543197</v>
      </c>
      <c r="AO35" s="56">
        <f t="shared" si="55"/>
        <v>169110.06245499229</v>
      </c>
      <c r="AP35" s="56">
        <f t="shared" si="56"/>
        <v>23817789.643910512</v>
      </c>
      <c r="AQ35" s="57">
        <f t="shared" si="57"/>
        <v>1.4752475854156065E-2</v>
      </c>
    </row>
    <row r="36" spans="1:43" ht="14.25" x14ac:dyDescent="0.2">
      <c r="A36" s="37" t="s">
        <v>86</v>
      </c>
      <c r="B36" s="38">
        <f>+'CENSO POB 2020'!C18</f>
        <v>3256</v>
      </c>
      <c r="C36" s="39">
        <f t="shared" si="58"/>
        <v>5.6288921213143808E-4</v>
      </c>
      <c r="D36" s="40">
        <f t="shared" si="40"/>
        <v>4.7845583031172234E-4</v>
      </c>
      <c r="E36" s="41">
        <v>615.78</v>
      </c>
      <c r="F36" s="42">
        <f t="shared" si="59"/>
        <v>9.5885807785532663E-3</v>
      </c>
      <c r="G36" s="43">
        <f t="shared" si="42"/>
        <v>1.4382871167829899E-3</v>
      </c>
      <c r="H36" s="44">
        <f t="shared" si="43"/>
        <v>1.9167429470947123E-3</v>
      </c>
      <c r="I36" s="45">
        <v>519</v>
      </c>
      <c r="J36" s="46">
        <v>176</v>
      </c>
      <c r="K36" s="46">
        <v>1034</v>
      </c>
      <c r="L36" s="46">
        <v>145</v>
      </c>
      <c r="M36" s="47">
        <f t="shared" si="29"/>
        <v>3.0350096254833211E-4</v>
      </c>
      <c r="N36" s="47">
        <f t="shared" si="30"/>
        <v>5.0021031570091968E-4</v>
      </c>
      <c r="O36" s="47">
        <f t="shared" si="31"/>
        <v>7.7372507467868713E-4</v>
      </c>
      <c r="P36" s="47">
        <f t="shared" si="32"/>
        <v>9.2609151061492478E-4</v>
      </c>
      <c r="Q36" s="48">
        <f t="shared" si="44"/>
        <v>2.5035278635428637E-3</v>
      </c>
      <c r="R36" s="49">
        <v>277.00000000287605</v>
      </c>
      <c r="S36" s="49">
        <v>136</v>
      </c>
      <c r="T36" s="49">
        <v>317</v>
      </c>
      <c r="U36" s="49">
        <v>84</v>
      </c>
      <c r="V36" s="50">
        <f t="shared" si="33"/>
        <v>2.1785087361122336E-4</v>
      </c>
      <c r="W36" s="50">
        <f t="shared" si="34"/>
        <v>4.6421452172250896E-4</v>
      </c>
      <c r="X36" s="50">
        <f t="shared" si="35"/>
        <v>6.4370187465479715E-4</v>
      </c>
      <c r="Y36" s="50">
        <f t="shared" si="36"/>
        <v>1.5299431735392686E-3</v>
      </c>
      <c r="Z36" s="51">
        <f t="shared" si="45"/>
        <v>2.8557104435277978E-3</v>
      </c>
      <c r="AA36" s="52">
        <f t="shared" si="46"/>
        <v>2.4273538769986279E-3</v>
      </c>
      <c r="AB36" s="51">
        <f t="shared" si="47"/>
        <v>0.14067451979006276</v>
      </c>
      <c r="AC36" s="51">
        <f t="shared" si="48"/>
        <v>0</v>
      </c>
      <c r="AD36" s="40">
        <f t="shared" si="37"/>
        <v>0</v>
      </c>
      <c r="AE36" s="40">
        <f t="shared" si="49"/>
        <v>0</v>
      </c>
      <c r="AF36" s="44">
        <f t="shared" si="50"/>
        <v>2.4273538769986279E-3</v>
      </c>
      <c r="AG36" s="41">
        <v>2045528</v>
      </c>
      <c r="AH36" s="41">
        <v>704192</v>
      </c>
      <c r="AI36" s="53">
        <f t="shared" si="51"/>
        <v>0.34425928171112791</v>
      </c>
      <c r="AJ36" s="54">
        <f t="shared" si="52"/>
        <v>242424.63210672259</v>
      </c>
      <c r="AK36" s="44">
        <f t="shared" si="38"/>
        <v>1.3939114505347641E-4</v>
      </c>
      <c r="AM36" s="55">
        <f t="shared" si="53"/>
        <v>3803823.4942553504</v>
      </c>
      <c r="AN36" s="56">
        <f t="shared" si="54"/>
        <v>4817143.4360535312</v>
      </c>
      <c r="AO36" s="56">
        <f t="shared" si="55"/>
        <v>553250.30750653835</v>
      </c>
      <c r="AP36" s="56">
        <f t="shared" si="56"/>
        <v>9174217.2378154211</v>
      </c>
      <c r="AQ36" s="57">
        <f t="shared" si="57"/>
        <v>5.6824088341151883E-3</v>
      </c>
    </row>
    <row r="37" spans="1:43" ht="14.25" x14ac:dyDescent="0.2">
      <c r="A37" s="37" t="s">
        <v>87</v>
      </c>
      <c r="B37" s="38">
        <f>+'CENSO POB 2020'!C20</f>
        <v>40903</v>
      </c>
      <c r="C37" s="39">
        <f t="shared" si="58"/>
        <v>7.0712092886401146E-3</v>
      </c>
      <c r="D37" s="40">
        <f t="shared" si="40"/>
        <v>6.0105278953440974E-3</v>
      </c>
      <c r="E37" s="41">
        <v>7010.79</v>
      </c>
      <c r="F37" s="42">
        <f t="shared" si="59"/>
        <v>0.1091680896366778</v>
      </c>
      <c r="G37" s="43">
        <f t="shared" si="42"/>
        <v>1.637521344550167E-2</v>
      </c>
      <c r="H37" s="44">
        <f t="shared" si="43"/>
        <v>2.2385741340845769E-2</v>
      </c>
      <c r="I37" s="45">
        <v>6824</v>
      </c>
      <c r="J37" s="46">
        <v>2866</v>
      </c>
      <c r="K37" s="46">
        <v>26645</v>
      </c>
      <c r="L37" s="46">
        <v>2369</v>
      </c>
      <c r="M37" s="47">
        <f t="shared" si="29"/>
        <v>3.9905405942771066E-3</v>
      </c>
      <c r="N37" s="47">
        <f t="shared" si="30"/>
        <v>8.1454702545388398E-3</v>
      </c>
      <c r="O37" s="47">
        <f t="shared" si="31"/>
        <v>1.9938012200013171E-2</v>
      </c>
      <c r="P37" s="47">
        <f t="shared" si="32"/>
        <v>1.5130419232046598E-2</v>
      </c>
      <c r="Q37" s="48">
        <f t="shared" si="44"/>
        <v>4.7204442280875711E-2</v>
      </c>
      <c r="R37" s="49">
        <v>7532.9999999958</v>
      </c>
      <c r="S37" s="49">
        <v>2466</v>
      </c>
      <c r="T37" s="49">
        <v>13627</v>
      </c>
      <c r="U37" s="49">
        <v>715</v>
      </c>
      <c r="V37" s="50">
        <f t="shared" si="33"/>
        <v>5.9244427108136877E-3</v>
      </c>
      <c r="W37" s="50">
        <f t="shared" si="34"/>
        <v>8.4173015482919642E-3</v>
      </c>
      <c r="X37" s="50">
        <f t="shared" si="35"/>
        <v>2.7671058189024985E-2</v>
      </c>
      <c r="Y37" s="50">
        <f t="shared" si="36"/>
        <v>1.3022730584292583E-2</v>
      </c>
      <c r="Z37" s="51">
        <f t="shared" si="45"/>
        <v>5.5035533032423221E-2</v>
      </c>
      <c r="AA37" s="52">
        <f t="shared" si="46"/>
        <v>4.6780203077559736E-2</v>
      </c>
      <c r="AB37" s="51">
        <f t="shared" si="47"/>
        <v>0.16589732603874402</v>
      </c>
      <c r="AC37" s="51">
        <f t="shared" si="48"/>
        <v>0</v>
      </c>
      <c r="AD37" s="40">
        <f t="shared" si="37"/>
        <v>0</v>
      </c>
      <c r="AE37" s="40">
        <f t="shared" si="49"/>
        <v>0</v>
      </c>
      <c r="AF37" s="44">
        <f t="shared" si="50"/>
        <v>4.6780203077559736E-2</v>
      </c>
      <c r="AG37" s="41">
        <v>9607239</v>
      </c>
      <c r="AH37" s="41">
        <v>1253081</v>
      </c>
      <c r="AI37" s="53">
        <f t="shared" si="51"/>
        <v>0.13043091776940285</v>
      </c>
      <c r="AJ37" s="54">
        <f t="shared" si="52"/>
        <v>163440.50486940111</v>
      </c>
      <c r="AK37" s="44">
        <f t="shared" si="38"/>
        <v>9.3976255316475911E-5</v>
      </c>
      <c r="AM37" s="55">
        <f t="shared" si="53"/>
        <v>44425053.958174191</v>
      </c>
      <c r="AN37" s="56">
        <f t="shared" si="54"/>
        <v>92836462.918606177</v>
      </c>
      <c r="AO37" s="56">
        <f t="shared" si="55"/>
        <v>372996.37743994966</v>
      </c>
      <c r="AP37" s="56">
        <f t="shared" si="56"/>
        <v>137634513.25422031</v>
      </c>
      <c r="AQ37" s="57">
        <f t="shared" si="57"/>
        <v>8.5249297430105245E-2</v>
      </c>
    </row>
    <row r="38" spans="1:43" ht="14.25" x14ac:dyDescent="0.2">
      <c r="A38" s="37" t="s">
        <v>89</v>
      </c>
      <c r="B38" s="38">
        <f>+'CENSO POB 2020'!C22</f>
        <v>5506</v>
      </c>
      <c r="C38" s="39">
        <f t="shared" si="58"/>
        <v>9.5186363697656574E-4</v>
      </c>
      <c r="D38" s="40">
        <f t="shared" si="40"/>
        <v>8.0908409143008091E-4</v>
      </c>
      <c r="E38" s="41">
        <v>1894.8</v>
      </c>
      <c r="F38" s="42">
        <f t="shared" si="59"/>
        <v>2.9504762836082252E-2</v>
      </c>
      <c r="G38" s="43">
        <f t="shared" si="42"/>
        <v>4.425714425412338E-3</v>
      </c>
      <c r="H38" s="44">
        <f t="shared" si="43"/>
        <v>5.2347985168424193E-3</v>
      </c>
      <c r="I38" s="45">
        <v>814</v>
      </c>
      <c r="J38" s="46">
        <v>270</v>
      </c>
      <c r="K38" s="46">
        <v>1738</v>
      </c>
      <c r="L38" s="46">
        <v>531</v>
      </c>
      <c r="M38" s="47">
        <f t="shared" si="29"/>
        <v>4.760111435729139E-4</v>
      </c>
      <c r="N38" s="47">
        <f t="shared" si="30"/>
        <v>7.6736809795027456E-4</v>
      </c>
      <c r="O38" s="47">
        <f t="shared" si="31"/>
        <v>1.3005166148854527E-3</v>
      </c>
      <c r="P38" s="47">
        <f t="shared" si="32"/>
        <v>3.3914109802518971E-3</v>
      </c>
      <c r="Q38" s="48">
        <f t="shared" si="44"/>
        <v>5.9353068366605382E-3</v>
      </c>
      <c r="R38" s="49">
        <v>320.00000000721394</v>
      </c>
      <c r="S38" s="49">
        <v>216</v>
      </c>
      <c r="T38" s="49">
        <v>671</v>
      </c>
      <c r="U38" s="49">
        <v>199</v>
      </c>
      <c r="V38" s="50">
        <f t="shared" si="33"/>
        <v>2.5166887926512352E-4</v>
      </c>
      <c r="W38" s="50">
        <f t="shared" si="34"/>
        <v>7.372818874416319E-4</v>
      </c>
      <c r="X38" s="50">
        <f t="shared" si="35"/>
        <v>1.3625361447740343E-3</v>
      </c>
      <c r="Y38" s="50">
        <f t="shared" si="36"/>
        <v>3.6245082325513625E-3</v>
      </c>
      <c r="Z38" s="51">
        <f t="shared" si="45"/>
        <v>5.9759951440321521E-3</v>
      </c>
      <c r="AA38" s="52">
        <f t="shared" si="46"/>
        <v>5.0795958724273293E-3</v>
      </c>
      <c r="AB38" s="51">
        <f t="shared" si="47"/>
        <v>6.8552997328284624E-3</v>
      </c>
      <c r="AC38" s="51">
        <f t="shared" si="48"/>
        <v>0</v>
      </c>
      <c r="AD38" s="40">
        <f t="shared" si="37"/>
        <v>0</v>
      </c>
      <c r="AE38" s="40">
        <f t="shared" si="49"/>
        <v>0</v>
      </c>
      <c r="AF38" s="44">
        <f t="shared" si="50"/>
        <v>5.0795958724273293E-3</v>
      </c>
      <c r="AG38" s="41">
        <v>4705374</v>
      </c>
      <c r="AH38" s="41">
        <v>1101010</v>
      </c>
      <c r="AI38" s="53">
        <f t="shared" si="51"/>
        <v>0.23398990175913753</v>
      </c>
      <c r="AJ38" s="54">
        <f t="shared" si="52"/>
        <v>257625.221735828</v>
      </c>
      <c r="AK38" s="44">
        <f t="shared" si="38"/>
        <v>1.4813129482900016E-4</v>
      </c>
      <c r="AM38" s="55">
        <f t="shared" si="53"/>
        <v>10388586.334041344</v>
      </c>
      <c r="AN38" s="56">
        <f t="shared" si="54"/>
        <v>10080582.871140115</v>
      </c>
      <c r="AO38" s="56">
        <f t="shared" si="55"/>
        <v>587940.39165145741</v>
      </c>
      <c r="AP38" s="56">
        <f t="shared" si="56"/>
        <v>21057109.596832916</v>
      </c>
      <c r="AQ38" s="57">
        <f t="shared" si="57"/>
        <v>1.3042541122829083E-2</v>
      </c>
    </row>
    <row r="39" spans="1:43" ht="14.25" x14ac:dyDescent="0.2">
      <c r="A39" s="37" t="s">
        <v>91</v>
      </c>
      <c r="B39" s="38">
        <f>+'CENSO POB 2020'!C24</f>
        <v>14109</v>
      </c>
      <c r="C39" s="39">
        <f t="shared" si="58"/>
        <v>2.4391289600621804E-3</v>
      </c>
      <c r="D39" s="40">
        <f t="shared" si="40"/>
        <v>2.0732596160528533E-3</v>
      </c>
      <c r="E39" s="41">
        <v>2479.16</v>
      </c>
      <c r="F39" s="42">
        <f t="shared" si="59"/>
        <v>3.8604088997625963E-2</v>
      </c>
      <c r="G39" s="43">
        <f t="shared" si="42"/>
        <v>5.7906133496438946E-3</v>
      </c>
      <c r="H39" s="44">
        <f t="shared" si="43"/>
        <v>7.8638729656967474E-3</v>
      </c>
      <c r="I39" s="45">
        <v>3166</v>
      </c>
      <c r="J39" s="46">
        <v>724</v>
      </c>
      <c r="K39" s="46">
        <v>6502</v>
      </c>
      <c r="L39" s="46">
        <v>971</v>
      </c>
      <c r="M39" s="47">
        <f t="shared" si="29"/>
        <v>1.8514143495722917E-3</v>
      </c>
      <c r="N39" s="47">
        <f t="shared" si="30"/>
        <v>2.0576833441333289E-3</v>
      </c>
      <c r="O39" s="47">
        <f t="shared" si="31"/>
        <v>4.8653389125346454E-3</v>
      </c>
      <c r="P39" s="47">
        <f t="shared" si="32"/>
        <v>6.2016197021178754E-3</v>
      </c>
      <c r="Q39" s="48">
        <f t="shared" si="44"/>
        <v>1.4976056308358143E-2</v>
      </c>
      <c r="R39" s="49">
        <v>1684.0000000044001</v>
      </c>
      <c r="S39" s="49">
        <v>572</v>
      </c>
      <c r="T39" s="49">
        <v>3480</v>
      </c>
      <c r="U39" s="49">
        <v>459</v>
      </c>
      <c r="V39" s="50">
        <f t="shared" si="33"/>
        <v>1.3244074771063164E-3</v>
      </c>
      <c r="W39" s="50">
        <f t="shared" si="34"/>
        <v>1.9524316648917288E-3</v>
      </c>
      <c r="X39" s="50">
        <f t="shared" si="35"/>
        <v>7.0665063842230095E-3</v>
      </c>
      <c r="Y39" s="50">
        <f t="shared" si="36"/>
        <v>8.3600466268395745E-3</v>
      </c>
      <c r="Z39" s="51">
        <f t="shared" si="45"/>
        <v>1.8703392153060629E-2</v>
      </c>
      <c r="AA39" s="52">
        <f t="shared" si="46"/>
        <v>1.5897883330101534E-2</v>
      </c>
      <c r="AB39" s="51">
        <f t="shared" si="47"/>
        <v>0.24888634016568562</v>
      </c>
      <c r="AC39" s="51">
        <f t="shared" si="48"/>
        <v>0</v>
      </c>
      <c r="AD39" s="40">
        <f t="shared" si="37"/>
        <v>0</v>
      </c>
      <c r="AE39" s="40">
        <f t="shared" si="49"/>
        <v>0</v>
      </c>
      <c r="AF39" s="44">
        <f t="shared" si="50"/>
        <v>1.5897883330101534E-2</v>
      </c>
      <c r="AG39" s="41">
        <v>12413879</v>
      </c>
      <c r="AH39" s="41">
        <v>4417747</v>
      </c>
      <c r="AI39" s="53">
        <f t="shared" si="51"/>
        <v>0.35587160145511326</v>
      </c>
      <c r="AJ39" s="54">
        <f t="shared" si="52"/>
        <v>1572150.6997135223</v>
      </c>
      <c r="AK39" s="44">
        <f t="shared" si="38"/>
        <v>9.0396707762443172E-4</v>
      </c>
      <c r="AM39" s="55">
        <f t="shared" si="53"/>
        <v>15606049.203466147</v>
      </c>
      <c r="AN39" s="56">
        <f t="shared" si="54"/>
        <v>31549740.256841317</v>
      </c>
      <c r="AO39" s="56">
        <f t="shared" si="55"/>
        <v>3587889.7721920297</v>
      </c>
      <c r="AP39" s="56">
        <f t="shared" si="56"/>
        <v>50743679.232499495</v>
      </c>
      <c r="AQ39" s="57">
        <f t="shared" si="57"/>
        <v>3.1430074487196688E-2</v>
      </c>
    </row>
    <row r="40" spans="1:43" ht="14.25" x14ac:dyDescent="0.2">
      <c r="A40" s="37" t="s">
        <v>92</v>
      </c>
      <c r="B40" s="38">
        <f>+'CENSO POB 2020'!C25</f>
        <v>1808</v>
      </c>
      <c r="C40" s="39">
        <f t="shared" si="58"/>
        <v>3.1256256005332924E-4</v>
      </c>
      <c r="D40" s="40">
        <f t="shared" si="40"/>
        <v>2.6567817604532983E-4</v>
      </c>
      <c r="E40" s="41">
        <v>388.05</v>
      </c>
      <c r="F40" s="42">
        <f t="shared" si="59"/>
        <v>6.0424969487765032E-3</v>
      </c>
      <c r="G40" s="43">
        <f t="shared" si="42"/>
        <v>9.0637454231647541E-4</v>
      </c>
      <c r="H40" s="44">
        <f t="shared" si="43"/>
        <v>1.1720527183618052E-3</v>
      </c>
      <c r="I40" s="45">
        <v>248</v>
      </c>
      <c r="J40" s="46">
        <v>63</v>
      </c>
      <c r="K40" s="46">
        <v>357</v>
      </c>
      <c r="L40" s="46">
        <v>74</v>
      </c>
      <c r="M40" s="47">
        <f t="shared" si="29"/>
        <v>1.4502550811558066E-4</v>
      </c>
      <c r="N40" s="47">
        <f t="shared" si="30"/>
        <v>1.7905255618839739E-4</v>
      </c>
      <c r="O40" s="47">
        <f t="shared" si="31"/>
        <v>2.6713718729235136E-4</v>
      </c>
      <c r="P40" s="47">
        <f t="shared" si="32"/>
        <v>4.7262601231382365E-4</v>
      </c>
      <c r="Q40" s="48">
        <f t="shared" si="44"/>
        <v>1.0638412639101531E-3</v>
      </c>
      <c r="R40" s="49">
        <v>138</v>
      </c>
      <c r="S40" s="49">
        <v>45</v>
      </c>
      <c r="T40" s="49">
        <v>165</v>
      </c>
      <c r="U40" s="49">
        <v>30</v>
      </c>
      <c r="V40" s="50">
        <f t="shared" si="33"/>
        <v>1.0853220418063782E-4</v>
      </c>
      <c r="W40" s="50">
        <f t="shared" si="34"/>
        <v>1.5360039321700664E-4</v>
      </c>
      <c r="X40" s="50">
        <f t="shared" si="35"/>
        <v>3.3504987166574612E-4</v>
      </c>
      <c r="Y40" s="50">
        <f t="shared" si="36"/>
        <v>5.4640827626402453E-4</v>
      </c>
      <c r="Z40" s="51">
        <f t="shared" si="45"/>
        <v>1.1435907453274151E-3</v>
      </c>
      <c r="AA40" s="52">
        <f t="shared" si="46"/>
        <v>9.7205213352830283E-4</v>
      </c>
      <c r="AB40" s="51">
        <f t="shared" si="47"/>
        <v>7.4963703818126448E-2</v>
      </c>
      <c r="AC40" s="51">
        <f t="shared" si="48"/>
        <v>0</v>
      </c>
      <c r="AD40" s="40">
        <f t="shared" si="37"/>
        <v>0</v>
      </c>
      <c r="AE40" s="40">
        <f t="shared" si="49"/>
        <v>0</v>
      </c>
      <c r="AF40" s="44">
        <f t="shared" si="50"/>
        <v>9.7205213352830283E-4</v>
      </c>
      <c r="AG40" s="41">
        <v>784275</v>
      </c>
      <c r="AH40" s="41">
        <v>320606</v>
      </c>
      <c r="AI40" s="53">
        <f t="shared" si="51"/>
        <v>0.40879283414618595</v>
      </c>
      <c r="AJ40" s="54">
        <f t="shared" si="52"/>
        <v>131061.43538427209</v>
      </c>
      <c r="AK40" s="44">
        <f t="shared" si="38"/>
        <v>7.5358693511488639E-5</v>
      </c>
      <c r="AM40" s="55">
        <f t="shared" si="53"/>
        <v>2325967.4299926804</v>
      </c>
      <c r="AN40" s="56">
        <f t="shared" si="54"/>
        <v>1929061.3531462192</v>
      </c>
      <c r="AO40" s="56">
        <f t="shared" si="55"/>
        <v>299102.35935379646</v>
      </c>
      <c r="AP40" s="56">
        <f t="shared" si="56"/>
        <v>4554131.1424926957</v>
      </c>
      <c r="AQ40" s="57">
        <f t="shared" si="57"/>
        <v>2.8207785323799248E-3</v>
      </c>
    </row>
    <row r="41" spans="1:43" ht="14.25" x14ac:dyDescent="0.2">
      <c r="A41" s="37" t="s">
        <v>93</v>
      </c>
      <c r="B41" s="38">
        <f>+'CENSO POB 2020'!C26</f>
        <v>6282</v>
      </c>
      <c r="C41" s="39">
        <f t="shared" si="58"/>
        <v>1.0860165941675964E-3</v>
      </c>
      <c r="D41" s="40">
        <f t="shared" si="40"/>
        <v>9.2311410504245688E-4</v>
      </c>
      <c r="E41" s="41">
        <v>1314.52</v>
      </c>
      <c r="F41" s="42">
        <f t="shared" si="59"/>
        <v>2.0468968146129852E-2</v>
      </c>
      <c r="G41" s="43">
        <f t="shared" si="42"/>
        <v>3.0703452219194775E-3</v>
      </c>
      <c r="H41" s="44">
        <f t="shared" si="43"/>
        <v>3.9934593269619345E-3</v>
      </c>
      <c r="I41" s="45">
        <v>1391</v>
      </c>
      <c r="J41" s="46">
        <v>407</v>
      </c>
      <c r="K41" s="46">
        <v>3581</v>
      </c>
      <c r="L41" s="46">
        <v>1264</v>
      </c>
      <c r="M41" s="47">
        <f t="shared" si="29"/>
        <v>8.1342936205150277E-4</v>
      </c>
      <c r="N41" s="47">
        <f t="shared" si="30"/>
        <v>1.1567363550583768E-3</v>
      </c>
      <c r="O41" s="47">
        <f t="shared" si="31"/>
        <v>2.6796029907392442E-3</v>
      </c>
      <c r="P41" s="47">
        <f t="shared" si="32"/>
        <v>8.072963237360448E-3</v>
      </c>
      <c r="Q41" s="48">
        <f t="shared" si="44"/>
        <v>1.2722731945209571E-2</v>
      </c>
      <c r="R41" s="49">
        <v>1108.99999999377</v>
      </c>
      <c r="S41" s="49">
        <v>288</v>
      </c>
      <c r="T41" s="49">
        <v>3319</v>
      </c>
      <c r="U41" s="49">
        <v>607</v>
      </c>
      <c r="V41" s="50">
        <f t="shared" si="33"/>
        <v>8.721899596786318E-4</v>
      </c>
      <c r="W41" s="50">
        <f t="shared" si="34"/>
        <v>9.8304251658884239E-4</v>
      </c>
      <c r="X41" s="50">
        <f t="shared" si="35"/>
        <v>6.739578933688554E-3</v>
      </c>
      <c r="Y41" s="50">
        <f t="shared" si="36"/>
        <v>1.1055660789742095E-2</v>
      </c>
      <c r="Z41" s="51">
        <f t="shared" si="45"/>
        <v>1.9650472199698121E-2</v>
      </c>
      <c r="AA41" s="52">
        <f t="shared" si="46"/>
        <v>1.6702901369743402E-2</v>
      </c>
      <c r="AB41" s="51">
        <f t="shared" si="47"/>
        <v>0.54451671891877107</v>
      </c>
      <c r="AC41" s="51">
        <f t="shared" si="48"/>
        <v>0</v>
      </c>
      <c r="AD41" s="40">
        <f t="shared" si="37"/>
        <v>0</v>
      </c>
      <c r="AE41" s="40">
        <f t="shared" si="49"/>
        <v>0</v>
      </c>
      <c r="AF41" s="44">
        <f t="shared" si="50"/>
        <v>1.6702901369743402E-2</v>
      </c>
      <c r="AG41" s="41">
        <v>1405117</v>
      </c>
      <c r="AH41" s="41">
        <v>194672</v>
      </c>
      <c r="AI41" s="53">
        <f t="shared" si="51"/>
        <v>0.13854504642673884</v>
      </c>
      <c r="AJ41" s="54">
        <f t="shared" si="52"/>
        <v>26970.841277986103</v>
      </c>
      <c r="AK41" s="44">
        <f t="shared" si="38"/>
        <v>1.5507897923256439E-5</v>
      </c>
      <c r="AM41" s="55">
        <f t="shared" si="53"/>
        <v>7925118.1981786946</v>
      </c>
      <c r="AN41" s="56">
        <f t="shared" si="54"/>
        <v>33147318.344779786</v>
      </c>
      <c r="AO41" s="56">
        <f t="shared" si="55"/>
        <v>61551.609261334881</v>
      </c>
      <c r="AP41" s="56">
        <f t="shared" si="56"/>
        <v>41133988.152219817</v>
      </c>
      <c r="AQ41" s="57">
        <f t="shared" si="57"/>
        <v>2.5477937964571453E-2</v>
      </c>
    </row>
    <row r="42" spans="1:43" ht="14.25" x14ac:dyDescent="0.2">
      <c r="A42" s="37" t="s">
        <v>94</v>
      </c>
      <c r="B42" s="38">
        <f>+'CENSO POB 2020'!C27</f>
        <v>102149</v>
      </c>
      <c r="C42" s="39">
        <f t="shared" si="58"/>
        <v>1.7659266010446643E-2</v>
      </c>
      <c r="D42" s="40">
        <f t="shared" si="40"/>
        <v>1.5010376108879647E-2</v>
      </c>
      <c r="E42" s="41">
        <v>184.87</v>
      </c>
      <c r="F42" s="42">
        <f t="shared" si="59"/>
        <v>2.8786919492856905E-3</v>
      </c>
      <c r="G42" s="43">
        <f t="shared" si="42"/>
        <v>4.3180379239285356E-4</v>
      </c>
      <c r="H42" s="44">
        <f t="shared" si="43"/>
        <v>1.5442179901272501E-2</v>
      </c>
      <c r="I42" s="45">
        <v>870</v>
      </c>
      <c r="J42" s="46">
        <v>295</v>
      </c>
      <c r="K42" s="46">
        <v>1873</v>
      </c>
      <c r="L42" s="46">
        <v>57</v>
      </c>
      <c r="M42" s="47">
        <f t="shared" si="29"/>
        <v>5.0875883895385148E-4</v>
      </c>
      <c r="N42" s="47">
        <f t="shared" si="30"/>
        <v>8.3842069961233702E-4</v>
      </c>
      <c r="O42" s="47">
        <f t="shared" si="31"/>
        <v>1.4015348789876024E-3</v>
      </c>
      <c r="P42" s="47">
        <f t="shared" si="32"/>
        <v>3.6404976624172905E-4</v>
      </c>
      <c r="Q42" s="48">
        <f t="shared" si="44"/>
        <v>3.1127641837955201E-3</v>
      </c>
      <c r="R42" s="49">
        <v>2629.9999999954803</v>
      </c>
      <c r="S42" s="49">
        <v>513</v>
      </c>
      <c r="T42" s="49">
        <v>350</v>
      </c>
      <c r="U42" s="49">
        <v>123</v>
      </c>
      <c r="V42" s="50">
        <f t="shared" si="33"/>
        <v>2.0684036014100501E-3</v>
      </c>
      <c r="W42" s="50">
        <f t="shared" si="34"/>
        <v>1.7510444826738757E-3</v>
      </c>
      <c r="X42" s="50">
        <f t="shared" si="35"/>
        <v>7.1071184898794629E-4</v>
      </c>
      <c r="Y42" s="50">
        <f t="shared" si="36"/>
        <v>2.2402739326825003E-3</v>
      </c>
      <c r="Z42" s="51">
        <f t="shared" si="45"/>
        <v>6.770433865754372E-3</v>
      </c>
      <c r="AA42" s="52">
        <f t="shared" si="46"/>
        <v>5.7548687858912165E-3</v>
      </c>
      <c r="AB42" s="51">
        <f t="shared" si="47"/>
        <v>1.1750551811794834</v>
      </c>
      <c r="AC42" s="51">
        <f t="shared" si="48"/>
        <v>0</v>
      </c>
      <c r="AD42" s="40">
        <f t="shared" si="37"/>
        <v>0</v>
      </c>
      <c r="AE42" s="40">
        <f t="shared" si="49"/>
        <v>0</v>
      </c>
      <c r="AF42" s="44">
        <f t="shared" si="50"/>
        <v>5.7548687858912165E-3</v>
      </c>
      <c r="AG42" s="41">
        <v>58791281</v>
      </c>
      <c r="AH42" s="41">
        <v>7133102</v>
      </c>
      <c r="AI42" s="53">
        <f t="shared" si="51"/>
        <v>0.1213292494851405</v>
      </c>
      <c r="AJ42" s="54">
        <f t="shared" si="52"/>
        <v>865453.91216095467</v>
      </c>
      <c r="AK42" s="44">
        <f t="shared" si="38"/>
        <v>4.9762522380159132E-4</v>
      </c>
      <c r="AM42" s="55">
        <f t="shared" si="53"/>
        <v>30645385.600615762</v>
      </c>
      <c r="AN42" s="56">
        <f t="shared" si="54"/>
        <v>11420678.566893976</v>
      </c>
      <c r="AO42" s="56">
        <f t="shared" si="55"/>
        <v>1975098.977669056</v>
      </c>
      <c r="AP42" s="56">
        <f t="shared" si="56"/>
        <v>44041163.145178787</v>
      </c>
      <c r="AQ42" s="57">
        <f t="shared" si="57"/>
        <v>2.7278610047440349E-2</v>
      </c>
    </row>
    <row r="43" spans="1:43" ht="14.25" x14ac:dyDescent="0.2">
      <c r="A43" s="37" t="s">
        <v>96</v>
      </c>
      <c r="B43" s="38">
        <f>+'CENSO POB 2020'!C37</f>
        <v>1959</v>
      </c>
      <c r="C43" s="39">
        <f t="shared" si="58"/>
        <v>3.3866706589849116E-4</v>
      </c>
      <c r="D43" s="40">
        <f t="shared" si="40"/>
        <v>2.8786700601371749E-4</v>
      </c>
      <c r="E43" s="41">
        <v>497.27</v>
      </c>
      <c r="F43" s="42">
        <f t="shared" si="59"/>
        <v>7.743209528973307E-3</v>
      </c>
      <c r="G43" s="43">
        <f t="shared" si="42"/>
        <v>1.1614814293459961E-3</v>
      </c>
      <c r="H43" s="44">
        <f t="shared" si="43"/>
        <v>1.4493484353597136E-3</v>
      </c>
      <c r="I43" s="45">
        <v>525</v>
      </c>
      <c r="J43" s="46">
        <v>111</v>
      </c>
      <c r="K43" s="46">
        <v>654</v>
      </c>
      <c r="L43" s="46">
        <v>69</v>
      </c>
      <c r="M43" s="47">
        <f t="shared" si="29"/>
        <v>3.070096441962897E-4</v>
      </c>
      <c r="N43" s="47">
        <f t="shared" si="30"/>
        <v>3.1547355137955733E-4</v>
      </c>
      <c r="O43" s="47">
        <f t="shared" si="31"/>
        <v>4.8937736831708065E-4</v>
      </c>
      <c r="P43" s="47">
        <f t="shared" si="32"/>
        <v>4.4069182229261936E-4</v>
      </c>
      <c r="Q43" s="48">
        <f t="shared" si="44"/>
        <v>1.5525523861855471E-3</v>
      </c>
      <c r="R43" s="49">
        <v>374.99999999594002</v>
      </c>
      <c r="S43" s="49">
        <v>98</v>
      </c>
      <c r="T43" s="49">
        <v>163</v>
      </c>
      <c r="U43" s="49">
        <v>24</v>
      </c>
      <c r="V43" s="50">
        <f t="shared" si="33"/>
        <v>2.9492446787897499E-4</v>
      </c>
      <c r="W43" s="50">
        <f t="shared" si="34"/>
        <v>3.3450752300592557E-4</v>
      </c>
      <c r="X43" s="50">
        <f t="shared" si="35"/>
        <v>3.3098866110010071E-4</v>
      </c>
      <c r="Y43" s="50">
        <f t="shared" si="36"/>
        <v>4.3712662101121958E-4</v>
      </c>
      <c r="Z43" s="51">
        <f t="shared" si="45"/>
        <v>1.397547272996221E-3</v>
      </c>
      <c r="AA43" s="52">
        <f t="shared" si="46"/>
        <v>1.1879151820467877E-3</v>
      </c>
      <c r="AB43" s="51">
        <f t="shared" si="47"/>
        <v>-9.983889404862975E-2</v>
      </c>
      <c r="AC43" s="51">
        <f t="shared" si="48"/>
        <v>-9.983889404862975E-2</v>
      </c>
      <c r="AD43" s="40">
        <f t="shared" si="37"/>
        <v>1.860402169814819E-2</v>
      </c>
      <c r="AE43" s="40">
        <f t="shared" si="49"/>
        <v>2.7906032547222286E-3</v>
      </c>
      <c r="AF43" s="44">
        <f t="shared" si="50"/>
        <v>3.9785184367690163E-3</v>
      </c>
      <c r="AG43" s="41">
        <v>818878</v>
      </c>
      <c r="AH43" s="41">
        <v>294751</v>
      </c>
      <c r="AI43" s="53">
        <f t="shared" si="51"/>
        <v>0.35994494906445162</v>
      </c>
      <c r="AJ43" s="54">
        <f t="shared" si="52"/>
        <v>106094.13368169618</v>
      </c>
      <c r="AK43" s="44">
        <f t="shared" si="38"/>
        <v>6.1002805898197063E-5</v>
      </c>
      <c r="AM43" s="55">
        <f t="shared" si="53"/>
        <v>2876267.5966226435</v>
      </c>
      <c r="AN43" s="56">
        <f t="shared" si="54"/>
        <v>7895467.6343265856</v>
      </c>
      <c r="AO43" s="56">
        <f t="shared" si="55"/>
        <v>242123.13564818856</v>
      </c>
      <c r="AP43" s="56">
        <f t="shared" si="56"/>
        <v>11013858.366597418</v>
      </c>
      <c r="AQ43" s="57">
        <f t="shared" si="57"/>
        <v>6.8218622316980953E-3</v>
      </c>
    </row>
    <row r="44" spans="1:43" ht="14.25" x14ac:dyDescent="0.2">
      <c r="A44" s="37" t="s">
        <v>97</v>
      </c>
      <c r="B44" s="38">
        <f>+'CENSO POB 2020'!C29</f>
        <v>16086</v>
      </c>
      <c r="C44" s="39">
        <f t="shared" si="58"/>
        <v>2.7809078213594327E-3</v>
      </c>
      <c r="D44" s="40">
        <f t="shared" si="40"/>
        <v>2.3637716481555177E-3</v>
      </c>
      <c r="E44" s="41">
        <v>170.12</v>
      </c>
      <c r="F44" s="42">
        <f t="shared" si="59"/>
        <v>2.6490132223318096E-3</v>
      </c>
      <c r="G44" s="43">
        <f t="shared" si="42"/>
        <v>3.9735198334977145E-4</v>
      </c>
      <c r="H44" s="44">
        <f t="shared" si="43"/>
        <v>2.7611236315052893E-3</v>
      </c>
      <c r="I44" s="45">
        <v>1777</v>
      </c>
      <c r="J44" s="46">
        <v>482</v>
      </c>
      <c r="K44" s="46">
        <v>1571</v>
      </c>
      <c r="L44" s="46">
        <v>193</v>
      </c>
      <c r="M44" s="47">
        <f t="shared" si="29"/>
        <v>1.0391545480701082E-3</v>
      </c>
      <c r="N44" s="47">
        <f t="shared" si="30"/>
        <v>1.3698941600445642E-3</v>
      </c>
      <c r="O44" s="47">
        <f t="shared" si="31"/>
        <v>1.1755532807739047E-3</v>
      </c>
      <c r="P44" s="47">
        <f t="shared" si="32"/>
        <v>1.2326597348184861E-3</v>
      </c>
      <c r="Q44" s="48">
        <f t="shared" si="44"/>
        <v>4.8172617237070628E-3</v>
      </c>
      <c r="R44" s="49">
        <v>887.9999999826681</v>
      </c>
      <c r="S44" s="49">
        <v>349</v>
      </c>
      <c r="T44" s="49">
        <v>145</v>
      </c>
      <c r="U44" s="49">
        <v>79</v>
      </c>
      <c r="V44" s="50">
        <f t="shared" si="33"/>
        <v>6.9838113993134286E-4</v>
      </c>
      <c r="W44" s="50">
        <f t="shared" si="34"/>
        <v>1.1912563829496736E-3</v>
      </c>
      <c r="X44" s="50">
        <f t="shared" si="35"/>
        <v>2.9443776600929206E-4</v>
      </c>
      <c r="Y44" s="50">
        <f t="shared" si="36"/>
        <v>1.4388751274952644E-3</v>
      </c>
      <c r="Z44" s="51">
        <f t="shared" si="45"/>
        <v>3.6229504163855729E-3</v>
      </c>
      <c r="AA44" s="52">
        <f t="shared" si="46"/>
        <v>3.0795078539277371E-3</v>
      </c>
      <c r="AB44" s="51">
        <f t="shared" si="47"/>
        <v>-0.24792327588180588</v>
      </c>
      <c r="AC44" s="51">
        <f t="shared" si="48"/>
        <v>-0.24792327588180588</v>
      </c>
      <c r="AD44" s="40">
        <f t="shared" si="37"/>
        <v>4.619812797339775E-2</v>
      </c>
      <c r="AE44" s="40">
        <f t="shared" si="49"/>
        <v>6.9297191960096625E-3</v>
      </c>
      <c r="AF44" s="44">
        <f t="shared" si="50"/>
        <v>1.00092270499374E-2</v>
      </c>
      <c r="AG44" s="41">
        <v>2180533</v>
      </c>
      <c r="AH44" s="41">
        <v>501704</v>
      </c>
      <c r="AI44" s="53">
        <f t="shared" si="51"/>
        <v>0.23008319525547194</v>
      </c>
      <c r="AJ44" s="54">
        <f t="shared" si="52"/>
        <v>115433.6593924513</v>
      </c>
      <c r="AK44" s="44">
        <f t="shared" si="38"/>
        <v>6.6372916896263566E-5</v>
      </c>
      <c r="AM44" s="55">
        <f t="shared" si="53"/>
        <v>5479517.7183164014</v>
      </c>
      <c r="AN44" s="56">
        <f t="shared" si="54"/>
        <v>19863557.118912272</v>
      </c>
      <c r="AO44" s="56">
        <f t="shared" si="55"/>
        <v>263437.37020652241</v>
      </c>
      <c r="AP44" s="56">
        <f t="shared" si="56"/>
        <v>25606512.207435198</v>
      </c>
      <c r="AQ44" s="57">
        <f t="shared" si="57"/>
        <v>1.5860390854779503E-2</v>
      </c>
    </row>
    <row r="45" spans="1:43" ht="14.25" x14ac:dyDescent="0.2">
      <c r="A45" s="37" t="s">
        <v>98</v>
      </c>
      <c r="B45" s="38">
        <f>+'CENSO POB 2020'!C30</f>
        <v>1386</v>
      </c>
      <c r="C45" s="39">
        <f t="shared" si="58"/>
        <v>2.3960824570459864E-4</v>
      </c>
      <c r="D45" s="40">
        <f t="shared" si="40"/>
        <v>2.0366700884890884E-4</v>
      </c>
      <c r="E45" s="41">
        <v>444.11</v>
      </c>
      <c r="F45" s="42">
        <f t="shared" si="59"/>
        <v>6.9154318255924057E-3</v>
      </c>
      <c r="G45" s="43">
        <f t="shared" si="42"/>
        <v>1.0373147738388607E-3</v>
      </c>
      <c r="H45" s="44">
        <f t="shared" si="43"/>
        <v>1.2409817826877696E-3</v>
      </c>
      <c r="I45" s="45">
        <v>236</v>
      </c>
      <c r="J45" s="46">
        <v>70</v>
      </c>
      <c r="K45" s="46">
        <v>392</v>
      </c>
      <c r="L45" s="46">
        <v>106</v>
      </c>
      <c r="M45" s="47">
        <f t="shared" si="29"/>
        <v>1.3800814481966547E-4</v>
      </c>
      <c r="N45" s="47">
        <f t="shared" si="30"/>
        <v>1.9894728465377488E-4</v>
      </c>
      <c r="O45" s="47">
        <f t="shared" si="31"/>
        <v>2.9332710761513091E-4</v>
      </c>
      <c r="P45" s="47">
        <f t="shared" si="32"/>
        <v>6.7700482844953124E-4</v>
      </c>
      <c r="Q45" s="48">
        <f t="shared" si="44"/>
        <v>1.3072873655381025E-3</v>
      </c>
      <c r="R45" s="49">
        <v>156.00000000186</v>
      </c>
      <c r="S45" s="49">
        <v>60</v>
      </c>
      <c r="T45" s="49">
        <v>117</v>
      </c>
      <c r="U45" s="49">
        <v>25</v>
      </c>
      <c r="V45" s="50">
        <f t="shared" si="33"/>
        <v>1.2268857864044472E-4</v>
      </c>
      <c r="W45" s="50">
        <f t="shared" si="34"/>
        <v>2.0480052428934218E-4</v>
      </c>
      <c r="X45" s="50">
        <f t="shared" si="35"/>
        <v>2.3758081809025633E-4</v>
      </c>
      <c r="Y45" s="50">
        <f t="shared" si="36"/>
        <v>4.5534023022002039E-4</v>
      </c>
      <c r="Z45" s="51">
        <f t="shared" si="45"/>
        <v>1.0204101512400637E-3</v>
      </c>
      <c r="AA45" s="52">
        <f t="shared" si="46"/>
        <v>8.6734862855405406E-4</v>
      </c>
      <c r="AB45" s="51">
        <f t="shared" si="47"/>
        <v>-0.21944464687758616</v>
      </c>
      <c r="AC45" s="51">
        <f t="shared" si="48"/>
        <v>-0.21944464687758616</v>
      </c>
      <c r="AD45" s="40">
        <f t="shared" si="37"/>
        <v>4.0891408212760667E-2</v>
      </c>
      <c r="AE45" s="40">
        <f t="shared" si="49"/>
        <v>6.1337112319140999E-3</v>
      </c>
      <c r="AF45" s="44">
        <f t="shared" si="50"/>
        <v>7.0010598604681538E-3</v>
      </c>
      <c r="AG45" s="41">
        <v>678268</v>
      </c>
      <c r="AH45" s="41">
        <v>314751</v>
      </c>
      <c r="AI45" s="53">
        <f t="shared" si="51"/>
        <v>0.46405108305271664</v>
      </c>
      <c r="AJ45" s="54">
        <f t="shared" si="52"/>
        <v>146060.54244192562</v>
      </c>
      <c r="AK45" s="44">
        <f t="shared" si="38"/>
        <v>8.3982993317069436E-5</v>
      </c>
      <c r="AM45" s="55">
        <f t="shared" si="53"/>
        <v>2462758.8525032261</v>
      </c>
      <c r="AN45" s="56">
        <f t="shared" si="54"/>
        <v>13893775.387201641</v>
      </c>
      <c r="AO45" s="56">
        <f t="shared" si="55"/>
        <v>333332.62927256094</v>
      </c>
      <c r="AP45" s="56">
        <f t="shared" si="56"/>
        <v>16689866.868977427</v>
      </c>
      <c r="AQ45" s="57">
        <f t="shared" si="57"/>
        <v>1.0337519210420055E-2</v>
      </c>
    </row>
    <row r="46" spans="1:43" ht="14.25" x14ac:dyDescent="0.2">
      <c r="A46" s="37" t="s">
        <v>99</v>
      </c>
      <c r="B46" s="38">
        <f>+'CENSO POB 2020'!C31</f>
        <v>7026</v>
      </c>
      <c r="C46" s="39">
        <f t="shared" si="58"/>
        <v>1.2146374706497186E-3</v>
      </c>
      <c r="D46" s="40">
        <f t="shared" si="40"/>
        <v>1.0324418500522608E-3</v>
      </c>
      <c r="E46" s="41">
        <v>127.8</v>
      </c>
      <c r="F46" s="42">
        <f t="shared" si="59"/>
        <v>1.990029918963116E-3</v>
      </c>
      <c r="G46" s="43">
        <f t="shared" si="42"/>
        <v>2.9850448784446741E-4</v>
      </c>
      <c r="H46" s="44">
        <f t="shared" si="43"/>
        <v>1.3309463378967283E-3</v>
      </c>
      <c r="I46" s="45">
        <v>1201</v>
      </c>
      <c r="J46" s="46">
        <v>234</v>
      </c>
      <c r="K46" s="46">
        <v>2745</v>
      </c>
      <c r="L46" s="46">
        <v>176</v>
      </c>
      <c r="M46" s="47">
        <f t="shared" si="29"/>
        <v>7.0232110986617887E-4</v>
      </c>
      <c r="N46" s="47">
        <f t="shared" si="30"/>
        <v>6.6505235155690464E-4</v>
      </c>
      <c r="O46" s="47">
        <f t="shared" si="31"/>
        <v>2.0540380367437099E-3</v>
      </c>
      <c r="P46" s="47">
        <f t="shared" si="32"/>
        <v>1.1240834887463913E-3</v>
      </c>
      <c r="Q46" s="48">
        <f t="shared" si="44"/>
        <v>4.5454949869131846E-3</v>
      </c>
      <c r="R46" s="49">
        <v>649.99999999475995</v>
      </c>
      <c r="S46" s="49">
        <v>185</v>
      </c>
      <c r="T46" s="49">
        <v>941</v>
      </c>
      <c r="U46" s="49">
        <v>42</v>
      </c>
      <c r="V46" s="50">
        <f t="shared" si="33"/>
        <v>5.1120241099163676E-4</v>
      </c>
      <c r="W46" s="50">
        <f t="shared" si="34"/>
        <v>6.3146828322547177E-4</v>
      </c>
      <c r="X46" s="50">
        <f t="shared" si="35"/>
        <v>1.9107995711361643E-3</v>
      </c>
      <c r="Y46" s="50">
        <f t="shared" si="36"/>
        <v>7.6497158676963432E-4</v>
      </c>
      <c r="Z46" s="51">
        <f t="shared" si="45"/>
        <v>3.8184418521229071E-3</v>
      </c>
      <c r="AA46" s="52">
        <f t="shared" si="46"/>
        <v>3.2456755743044711E-3</v>
      </c>
      <c r="AB46" s="51">
        <f t="shared" si="47"/>
        <v>-0.15995026655700142</v>
      </c>
      <c r="AC46" s="51">
        <f t="shared" si="48"/>
        <v>-0.15995026655700142</v>
      </c>
      <c r="AD46" s="40">
        <f t="shared" si="37"/>
        <v>2.9805200247927644E-2</v>
      </c>
      <c r="AE46" s="40">
        <f t="shared" si="49"/>
        <v>4.4707800371891464E-3</v>
      </c>
      <c r="AF46" s="44">
        <f t="shared" si="50"/>
        <v>7.7164556114936176E-3</v>
      </c>
      <c r="AG46" s="41">
        <v>1784944</v>
      </c>
      <c r="AH46" s="41">
        <v>586273</v>
      </c>
      <c r="AI46" s="53">
        <f t="shared" si="51"/>
        <v>0.32845456215993329</v>
      </c>
      <c r="AJ46" s="54">
        <f t="shared" si="52"/>
        <v>192564.04152119058</v>
      </c>
      <c r="AK46" s="44">
        <f t="shared" si="38"/>
        <v>1.1072192627664749E-4</v>
      </c>
      <c r="AM46" s="55">
        <f t="shared" si="53"/>
        <v>2641295.7237476315</v>
      </c>
      <c r="AN46" s="56">
        <f t="shared" si="54"/>
        <v>15313495.84036194</v>
      </c>
      <c r="AO46" s="56">
        <f t="shared" si="55"/>
        <v>439460.76873657008</v>
      </c>
      <c r="AP46" s="56">
        <f t="shared" si="56"/>
        <v>18394252.332846142</v>
      </c>
      <c r="AQ46" s="57">
        <f t="shared" si="57"/>
        <v>1.1393196742962472E-2</v>
      </c>
    </row>
    <row r="47" spans="1:43" ht="14.25" x14ac:dyDescent="0.2">
      <c r="A47" s="37" t="s">
        <v>100</v>
      </c>
      <c r="B47" s="38">
        <f>+'CENSO POB 2020'!C32</f>
        <v>3298</v>
      </c>
      <c r="C47" s="39">
        <f t="shared" si="58"/>
        <v>5.7015006806188052E-4</v>
      </c>
      <c r="D47" s="40">
        <f t="shared" si="40"/>
        <v>4.8462755785259843E-4</v>
      </c>
      <c r="E47" s="41">
        <v>561.88</v>
      </c>
      <c r="F47" s="42">
        <f t="shared" si="59"/>
        <v>8.7492802102268827E-3</v>
      </c>
      <c r="G47" s="43">
        <f t="shared" si="42"/>
        <v>1.3123920315340324E-3</v>
      </c>
      <c r="H47" s="44">
        <f t="shared" si="43"/>
        <v>1.7970195893866308E-3</v>
      </c>
      <c r="I47" s="45">
        <v>779</v>
      </c>
      <c r="J47" s="46">
        <v>226</v>
      </c>
      <c r="K47" s="46">
        <v>2400</v>
      </c>
      <c r="L47" s="46">
        <v>462</v>
      </c>
      <c r="M47" s="47">
        <f t="shared" si="29"/>
        <v>4.5554383395982794E-4</v>
      </c>
      <c r="N47" s="47">
        <f t="shared" si="30"/>
        <v>6.4231551902504459E-4</v>
      </c>
      <c r="O47" s="47">
        <f t="shared" si="31"/>
        <v>1.795880250704883E-3</v>
      </c>
      <c r="P47" s="47">
        <f t="shared" si="32"/>
        <v>2.9507191579592777E-3</v>
      </c>
      <c r="Q47" s="48">
        <f t="shared" si="44"/>
        <v>5.8444587616490332E-3</v>
      </c>
      <c r="R47" s="49">
        <v>671.99999999645991</v>
      </c>
      <c r="S47" s="49">
        <v>188</v>
      </c>
      <c r="T47" s="49">
        <v>1437</v>
      </c>
      <c r="U47" s="49">
        <v>355</v>
      </c>
      <c r="V47" s="50">
        <f t="shared" si="33"/>
        <v>5.2850464644206086E-4</v>
      </c>
      <c r="W47" s="50">
        <f t="shared" si="34"/>
        <v>6.4170830943993879E-4</v>
      </c>
      <c r="X47" s="50">
        <f t="shared" si="35"/>
        <v>2.9179797914162253E-3</v>
      </c>
      <c r="Y47" s="50">
        <f t="shared" si="36"/>
        <v>6.4658312691242897E-3</v>
      </c>
      <c r="Z47" s="51">
        <f t="shared" si="45"/>
        <v>1.0554024016422515E-2</v>
      </c>
      <c r="AA47" s="52">
        <f t="shared" si="46"/>
        <v>8.9709204139591381E-3</v>
      </c>
      <c r="AB47" s="51">
        <f t="shared" si="47"/>
        <v>0.80581717603644487</v>
      </c>
      <c r="AC47" s="51">
        <f t="shared" si="48"/>
        <v>0</v>
      </c>
      <c r="AD47" s="40">
        <f t="shared" si="37"/>
        <v>0</v>
      </c>
      <c r="AE47" s="40">
        <f t="shared" si="49"/>
        <v>0</v>
      </c>
      <c r="AF47" s="44">
        <f t="shared" si="50"/>
        <v>8.9709204139591381E-3</v>
      </c>
      <c r="AG47" s="41">
        <v>550784</v>
      </c>
      <c r="AH47" s="41">
        <v>107675</v>
      </c>
      <c r="AI47" s="53">
        <f t="shared" si="51"/>
        <v>0.1954940593771787</v>
      </c>
      <c r="AJ47" s="54">
        <f t="shared" si="52"/>
        <v>21049.822843437716</v>
      </c>
      <c r="AK47" s="44">
        <f t="shared" si="38"/>
        <v>1.2103386045473724E-5</v>
      </c>
      <c r="AM47" s="55">
        <f t="shared" si="53"/>
        <v>3566229.5479458487</v>
      </c>
      <c r="AN47" s="56">
        <f t="shared" si="54"/>
        <v>17803012.077042244</v>
      </c>
      <c r="AO47" s="56">
        <f t="shared" si="55"/>
        <v>48038.934244780998</v>
      </c>
      <c r="AP47" s="56">
        <f t="shared" si="56"/>
        <v>21417280.559232876</v>
      </c>
      <c r="AQ47" s="57">
        <f t="shared" si="57"/>
        <v>1.3265627039096383E-2</v>
      </c>
    </row>
    <row r="48" spans="1:43" ht="14.25" x14ac:dyDescent="0.2">
      <c r="A48" s="37" t="s">
        <v>102</v>
      </c>
      <c r="B48" s="38">
        <f>+'CENSO POB 2020'!C34</f>
        <v>5351</v>
      </c>
      <c r="C48" s="39">
        <f t="shared" si="58"/>
        <v>9.2506762104279034E-4</v>
      </c>
      <c r="D48" s="40">
        <f t="shared" si="40"/>
        <v>7.8630747788637173E-4</v>
      </c>
      <c r="E48" s="41">
        <v>3428.68</v>
      </c>
      <c r="F48" s="42">
        <f t="shared" si="59"/>
        <v>5.3389481866591988E-2</v>
      </c>
      <c r="G48" s="43">
        <f t="shared" si="42"/>
        <v>8.0084222799887972E-3</v>
      </c>
      <c r="H48" s="44">
        <f t="shared" si="43"/>
        <v>8.7947297578751683E-3</v>
      </c>
      <c r="I48" s="45">
        <v>900</v>
      </c>
      <c r="J48" s="46">
        <v>209</v>
      </c>
      <c r="K48" s="46">
        <v>2198</v>
      </c>
      <c r="L48" s="46">
        <v>203</v>
      </c>
      <c r="M48" s="47">
        <f t="shared" si="29"/>
        <v>5.2630224719363945E-4</v>
      </c>
      <c r="N48" s="47">
        <f t="shared" si="30"/>
        <v>5.9399974989484219E-4</v>
      </c>
      <c r="O48" s="47">
        <f t="shared" si="31"/>
        <v>1.6447269962705554E-3</v>
      </c>
      <c r="P48" s="47">
        <f t="shared" si="32"/>
        <v>1.2965281148608946E-3</v>
      </c>
      <c r="Q48" s="48">
        <f t="shared" si="44"/>
        <v>4.0615571082199316E-3</v>
      </c>
      <c r="R48" s="49">
        <v>711.99999999240003</v>
      </c>
      <c r="S48" s="49">
        <v>170</v>
      </c>
      <c r="T48" s="49">
        <v>749</v>
      </c>
      <c r="U48" s="49">
        <v>32</v>
      </c>
      <c r="V48" s="50">
        <f t="shared" si="33"/>
        <v>5.5996325634629924E-4</v>
      </c>
      <c r="W48" s="50">
        <f t="shared" si="34"/>
        <v>5.8026815215313622E-4</v>
      </c>
      <c r="X48" s="50">
        <f t="shared" si="35"/>
        <v>1.5209233568342052E-3</v>
      </c>
      <c r="Y48" s="50">
        <f t="shared" si="36"/>
        <v>5.8283549468162615E-4</v>
      </c>
      <c r="Z48" s="51">
        <f t="shared" si="45"/>
        <v>3.2439902600152671E-3</v>
      </c>
      <c r="AA48" s="52">
        <f t="shared" si="46"/>
        <v>2.7573917210129768E-3</v>
      </c>
      <c r="AB48" s="51">
        <f t="shared" si="47"/>
        <v>-0.20129394378083273</v>
      </c>
      <c r="AC48" s="51">
        <f t="shared" si="48"/>
        <v>-0.20129394378083273</v>
      </c>
      <c r="AD48" s="40">
        <f t="shared" si="37"/>
        <v>3.750919852918614E-2</v>
      </c>
      <c r="AE48" s="40">
        <f t="shared" si="49"/>
        <v>5.6263797793779206E-3</v>
      </c>
      <c r="AF48" s="44">
        <f t="shared" si="50"/>
        <v>8.3837715003908971E-3</v>
      </c>
      <c r="AG48" s="41">
        <v>3683050</v>
      </c>
      <c r="AH48" s="41">
        <v>1383880</v>
      </c>
      <c r="AI48" s="53">
        <f t="shared" si="51"/>
        <v>0.37574293045166368</v>
      </c>
      <c r="AJ48" s="54">
        <f t="shared" si="52"/>
        <v>519983.12659344834</v>
      </c>
      <c r="AK48" s="44">
        <f t="shared" si="38"/>
        <v>2.9898382352680736E-4</v>
      </c>
      <c r="AM48" s="55">
        <f t="shared" si="53"/>
        <v>17453357.389074661</v>
      </c>
      <c r="AN48" s="56">
        <f t="shared" si="54"/>
        <v>16637800.625270553</v>
      </c>
      <c r="AO48" s="56">
        <f t="shared" si="55"/>
        <v>1186681.4943103257</v>
      </c>
      <c r="AP48" s="56">
        <f t="shared" si="56"/>
        <v>35277839.508655541</v>
      </c>
      <c r="AQ48" s="57">
        <f t="shared" si="57"/>
        <v>2.1850704171925261E-2</v>
      </c>
    </row>
    <row r="49" spans="1:43" ht="14.25" x14ac:dyDescent="0.2">
      <c r="A49" s="37" t="s">
        <v>103</v>
      </c>
      <c r="B49" s="38">
        <f>+'CENSO POB 2020'!C35</f>
        <v>84666</v>
      </c>
      <c r="C49" s="39">
        <f t="shared" si="58"/>
        <v>1.4636848290638924E-2</v>
      </c>
      <c r="D49" s="40">
        <f t="shared" si="40"/>
        <v>1.2441321047043085E-2</v>
      </c>
      <c r="E49" s="41">
        <v>2539.67</v>
      </c>
      <c r="F49" s="42">
        <f t="shared" si="59"/>
        <v>3.9546316778505917E-2</v>
      </c>
      <c r="G49" s="43">
        <f t="shared" si="42"/>
        <v>5.9319475167758876E-3</v>
      </c>
      <c r="H49" s="44">
        <f t="shared" si="43"/>
        <v>1.8373268563818972E-2</v>
      </c>
      <c r="I49" s="45">
        <v>12929</v>
      </c>
      <c r="J49" s="46">
        <v>2053</v>
      </c>
      <c r="K49" s="46">
        <v>23315</v>
      </c>
      <c r="L49" s="46">
        <v>2592</v>
      </c>
      <c r="M49" s="47">
        <f t="shared" si="29"/>
        <v>7.5606241710739607E-3</v>
      </c>
      <c r="N49" s="47">
        <f t="shared" si="30"/>
        <v>5.8348396484885689E-3</v>
      </c>
      <c r="O49" s="47">
        <f t="shared" si="31"/>
        <v>1.7446228352160146E-2</v>
      </c>
      <c r="P49" s="47">
        <f t="shared" si="32"/>
        <v>1.6554684106992311E-2</v>
      </c>
      <c r="Q49" s="48">
        <f t="shared" si="44"/>
        <v>4.7396376278714986E-2</v>
      </c>
      <c r="R49" s="49">
        <v>10671.999999957041</v>
      </c>
      <c r="S49" s="49">
        <v>1702</v>
      </c>
      <c r="T49" s="49">
        <v>11424</v>
      </c>
      <c r="U49" s="49">
        <v>888</v>
      </c>
      <c r="V49" s="50">
        <f t="shared" si="33"/>
        <v>8.3931571232688726E-3</v>
      </c>
      <c r="W49" s="50">
        <f t="shared" si="34"/>
        <v>5.8095082056743401E-3</v>
      </c>
      <c r="X49" s="50">
        <f t="shared" si="35"/>
        <v>2.3197634750966568E-2</v>
      </c>
      <c r="Y49" s="50">
        <f t="shared" si="36"/>
        <v>1.6173684977415125E-2</v>
      </c>
      <c r="Z49" s="51">
        <f t="shared" si="45"/>
        <v>5.3573985057324913E-2</v>
      </c>
      <c r="AA49" s="52">
        <f t="shared" si="46"/>
        <v>4.5537887298726175E-2</v>
      </c>
      <c r="AB49" s="51">
        <f t="shared" si="47"/>
        <v>0.13033926353952507</v>
      </c>
      <c r="AC49" s="51">
        <f t="shared" si="48"/>
        <v>0</v>
      </c>
      <c r="AD49" s="40">
        <f t="shared" si="37"/>
        <v>0</v>
      </c>
      <c r="AE49" s="40">
        <f t="shared" si="49"/>
        <v>0</v>
      </c>
      <c r="AF49" s="44">
        <f t="shared" si="50"/>
        <v>4.5537887298726175E-2</v>
      </c>
      <c r="AG49" s="41">
        <v>38008782</v>
      </c>
      <c r="AH49" s="41">
        <v>10865396</v>
      </c>
      <c r="AI49" s="53">
        <f t="shared" si="51"/>
        <v>0.28586540868370897</v>
      </c>
      <c r="AJ49" s="54">
        <f t="shared" si="52"/>
        <v>3106040.8680503368</v>
      </c>
      <c r="AK49" s="44">
        <f t="shared" si="38"/>
        <v>1.785934826085786E-3</v>
      </c>
      <c r="AM49" s="55">
        <f t="shared" si="53"/>
        <v>36462203.100969307</v>
      </c>
      <c r="AN49" s="56">
        <f t="shared" si="54"/>
        <v>90371056.717960477</v>
      </c>
      <c r="AO49" s="56">
        <f t="shared" si="55"/>
        <v>7088463.1253981851</v>
      </c>
      <c r="AP49" s="56">
        <f t="shared" si="56"/>
        <v>133921722.94432798</v>
      </c>
      <c r="AQ49" s="57">
        <f t="shared" si="57"/>
        <v>8.2949636117400902E-2</v>
      </c>
    </row>
    <row r="50" spans="1:43" ht="14.25" x14ac:dyDescent="0.2">
      <c r="A50" s="37" t="s">
        <v>104</v>
      </c>
      <c r="B50" s="38">
        <f>+'CENSO POB 2020'!C39</f>
        <v>5119</v>
      </c>
      <c r="C50" s="39">
        <f t="shared" si="58"/>
        <v>8.8496003590320376E-4</v>
      </c>
      <c r="D50" s="40">
        <f t="shared" si="40"/>
        <v>7.5221603051772322E-4</v>
      </c>
      <c r="E50" s="41">
        <v>264.23</v>
      </c>
      <c r="F50" s="42">
        <f t="shared" si="59"/>
        <v>4.114441357493147E-3</v>
      </c>
      <c r="G50" s="43">
        <f t="shared" si="42"/>
        <v>6.1716620362397201E-4</v>
      </c>
      <c r="H50" s="44">
        <f t="shared" si="43"/>
        <v>1.3693822341416953E-3</v>
      </c>
      <c r="I50" s="45">
        <v>549</v>
      </c>
      <c r="J50" s="46">
        <v>170</v>
      </c>
      <c r="K50" s="46">
        <v>368</v>
      </c>
      <c r="L50" s="46">
        <v>141</v>
      </c>
      <c r="M50" s="47">
        <f t="shared" si="29"/>
        <v>3.2104437078812008E-4</v>
      </c>
      <c r="N50" s="47">
        <f t="shared" si="30"/>
        <v>4.8315769130202469E-4</v>
      </c>
      <c r="O50" s="47">
        <f t="shared" si="31"/>
        <v>2.7536830510808204E-4</v>
      </c>
      <c r="P50" s="47">
        <f t="shared" si="32"/>
        <v>9.0054415859796135E-4</v>
      </c>
      <c r="Q50" s="48">
        <f t="shared" si="44"/>
        <v>1.9801145257961881E-3</v>
      </c>
      <c r="R50" s="49">
        <v>273.99999999933596</v>
      </c>
      <c r="S50" s="49">
        <v>118</v>
      </c>
      <c r="T50" s="49">
        <v>143</v>
      </c>
      <c r="U50" s="49">
        <v>8</v>
      </c>
      <c r="V50" s="50">
        <f t="shared" si="33"/>
        <v>2.1549147786538184E-4</v>
      </c>
      <c r="W50" s="50">
        <f t="shared" si="34"/>
        <v>4.0277436443570628E-4</v>
      </c>
      <c r="X50" s="50">
        <f t="shared" si="35"/>
        <v>2.9037655544364666E-4</v>
      </c>
      <c r="Y50" s="50">
        <f t="shared" si="36"/>
        <v>1.4570887367040654E-4</v>
      </c>
      <c r="Z50" s="51">
        <f t="shared" si="45"/>
        <v>1.0543512714151413E-3</v>
      </c>
      <c r="AA50" s="52">
        <f t="shared" si="46"/>
        <v>8.9619858070287008E-4</v>
      </c>
      <c r="AB50" s="51">
        <f t="shared" si="47"/>
        <v>-0.46753015662505931</v>
      </c>
      <c r="AC50" s="51">
        <f t="shared" si="48"/>
        <v>-0.46753015662505931</v>
      </c>
      <c r="AD50" s="40">
        <f t="shared" si="37"/>
        <v>8.7119766913229355E-2</v>
      </c>
      <c r="AE50" s="40">
        <f t="shared" si="49"/>
        <v>1.3067965036984402E-2</v>
      </c>
      <c r="AF50" s="44">
        <f t="shared" si="50"/>
        <v>1.3964163617687273E-2</v>
      </c>
      <c r="AG50" s="41">
        <v>1478492</v>
      </c>
      <c r="AH50" s="41">
        <v>1126052</v>
      </c>
      <c r="AI50" s="53">
        <f t="shared" si="51"/>
        <v>0.76162197698736278</v>
      </c>
      <c r="AJ50" s="54">
        <f t="shared" si="52"/>
        <v>857625.95043057378</v>
      </c>
      <c r="AK50" s="44">
        <f t="shared" si="38"/>
        <v>4.9312424327188902E-4</v>
      </c>
      <c r="AM50" s="55">
        <f t="shared" si="53"/>
        <v>2717572.7046442991</v>
      </c>
      <c r="AN50" s="56">
        <f t="shared" si="54"/>
        <v>27712225.954500906</v>
      </c>
      <c r="AO50" s="56">
        <f t="shared" si="55"/>
        <v>1957234.3646681127</v>
      </c>
      <c r="AP50" s="56">
        <f t="shared" si="56"/>
        <v>32387033.023813318</v>
      </c>
      <c r="AQ50" s="57">
        <f t="shared" si="57"/>
        <v>2.0060170562204844E-2</v>
      </c>
    </row>
    <row r="51" spans="1:43" ht="14.25" x14ac:dyDescent="0.2">
      <c r="A51" s="37" t="s">
        <v>105</v>
      </c>
      <c r="B51" s="38">
        <f>+'CENSO POB 2020'!C40</f>
        <v>1483</v>
      </c>
      <c r="C51" s="39">
        <f t="shared" si="58"/>
        <v>2.5637736535347747E-4</v>
      </c>
      <c r="D51" s="40">
        <f t="shared" si="40"/>
        <v>2.1792076055045584E-4</v>
      </c>
      <c r="E51" s="41">
        <v>207.92</v>
      </c>
      <c r="F51" s="42">
        <f t="shared" si="59"/>
        <v>3.2376136208983647E-3</v>
      </c>
      <c r="G51" s="43">
        <f t="shared" si="42"/>
        <v>4.8564204313475466E-4</v>
      </c>
      <c r="H51" s="44">
        <f t="shared" si="43"/>
        <v>7.0356280368521053E-4</v>
      </c>
      <c r="I51" s="45">
        <v>166</v>
      </c>
      <c r="J51" s="46">
        <v>24</v>
      </c>
      <c r="K51" s="46">
        <v>127</v>
      </c>
      <c r="L51" s="46">
        <v>48</v>
      </c>
      <c r="M51" s="47">
        <f t="shared" si="29"/>
        <v>9.7073525593493502E-5</v>
      </c>
      <c r="N51" s="47">
        <f t="shared" si="30"/>
        <v>6.821049759557996E-5</v>
      </c>
      <c r="O51" s="47">
        <f t="shared" si="31"/>
        <v>9.5031996599800059E-5</v>
      </c>
      <c r="P51" s="47">
        <f t="shared" si="32"/>
        <v>3.0656822420356133E-4</v>
      </c>
      <c r="Q51" s="48">
        <f t="shared" si="44"/>
        <v>5.668842439924349E-4</v>
      </c>
      <c r="R51" s="49">
        <v>122.00000000265999</v>
      </c>
      <c r="S51" s="49">
        <v>28</v>
      </c>
      <c r="T51" s="49">
        <v>16</v>
      </c>
      <c r="U51" s="49">
        <v>3</v>
      </c>
      <c r="V51" s="50">
        <f t="shared" si="33"/>
        <v>9.5948760219757314E-5</v>
      </c>
      <c r="W51" s="50">
        <f t="shared" si="34"/>
        <v>9.5573578001693018E-5</v>
      </c>
      <c r="X51" s="50">
        <f t="shared" si="35"/>
        <v>3.2489684525163258E-5</v>
      </c>
      <c r="Y51" s="50">
        <f t="shared" si="36"/>
        <v>5.4640827626402448E-5</v>
      </c>
      <c r="Z51" s="51">
        <f t="shared" si="45"/>
        <v>2.7865285037301604E-4</v>
      </c>
      <c r="AA51" s="52">
        <f t="shared" si="46"/>
        <v>2.3685492281706362E-4</v>
      </c>
      <c r="AB51" s="51">
        <f t="shared" si="47"/>
        <v>-0.50844841195350865</v>
      </c>
      <c r="AC51" s="51">
        <f t="shared" si="48"/>
        <v>-0.50844841195350865</v>
      </c>
      <c r="AD51" s="40">
        <f t="shared" si="37"/>
        <v>9.4744491898765062E-2</v>
      </c>
      <c r="AE51" s="40">
        <f t="shared" si="49"/>
        <v>1.4211673784814759E-2</v>
      </c>
      <c r="AF51" s="44">
        <f t="shared" si="50"/>
        <v>1.4448528707631823E-2</v>
      </c>
      <c r="AG51" s="41">
        <v>737314</v>
      </c>
      <c r="AH51" s="41">
        <v>319251</v>
      </c>
      <c r="AI51" s="53">
        <f t="shared" si="51"/>
        <v>0.43299191389285974</v>
      </c>
      <c r="AJ51" s="54">
        <f t="shared" si="52"/>
        <v>138233.10150220938</v>
      </c>
      <c r="AK51" s="44">
        <f t="shared" si="38"/>
        <v>7.9482312235515067E-5</v>
      </c>
      <c r="AM51" s="55">
        <f t="shared" si="53"/>
        <v>1396237.6782961122</v>
      </c>
      <c r="AN51" s="56">
        <f t="shared" si="54"/>
        <v>28673460.381746795</v>
      </c>
      <c r="AO51" s="56">
        <f t="shared" si="55"/>
        <v>315469.20479603816</v>
      </c>
      <c r="AP51" s="56">
        <f t="shared" si="56"/>
        <v>30385167.264838945</v>
      </c>
      <c r="AQ51" s="57">
        <f t="shared" si="57"/>
        <v>1.8820237020341447E-2</v>
      </c>
    </row>
    <row r="52" spans="1:43" ht="14.25" x14ac:dyDescent="0.2">
      <c r="A52" s="37" t="s">
        <v>106</v>
      </c>
      <c r="B52" s="38">
        <f>+'CENSO POB 2020'!C41</f>
        <v>7652</v>
      </c>
      <c r="C52" s="39">
        <f t="shared" si="58"/>
        <v>1.322858799517741E-3</v>
      </c>
      <c r="D52" s="40">
        <f t="shared" si="40"/>
        <v>1.1244299795900798E-3</v>
      </c>
      <c r="E52" s="41">
        <v>1006.78</v>
      </c>
      <c r="F52" s="42">
        <f t="shared" si="59"/>
        <v>1.5677013472720547E-2</v>
      </c>
      <c r="G52" s="43">
        <f t="shared" si="42"/>
        <v>2.3515520209080819E-3</v>
      </c>
      <c r="H52" s="44">
        <f t="shared" si="43"/>
        <v>3.4759820004981617E-3</v>
      </c>
      <c r="I52" s="45">
        <v>1457</v>
      </c>
      <c r="J52" s="46">
        <v>857</v>
      </c>
      <c r="K52" s="46">
        <v>6591</v>
      </c>
      <c r="L52" s="46">
        <v>540</v>
      </c>
      <c r="M52" s="47">
        <f t="shared" si="29"/>
        <v>8.5202486017903634E-4</v>
      </c>
      <c r="N52" s="47">
        <f t="shared" si="30"/>
        <v>2.4356831849755012E-3</v>
      </c>
      <c r="O52" s="47">
        <f t="shared" si="31"/>
        <v>4.9319361384982845E-3</v>
      </c>
      <c r="P52" s="47">
        <f t="shared" si="32"/>
        <v>3.4488925222900648E-3</v>
      </c>
      <c r="Q52" s="48">
        <f t="shared" si="44"/>
        <v>1.1668536705942888E-2</v>
      </c>
      <c r="R52" s="49">
        <v>1103.9999999949041</v>
      </c>
      <c r="S52" s="49">
        <v>656</v>
      </c>
      <c r="T52" s="49">
        <v>3161</v>
      </c>
      <c r="U52" s="49">
        <v>242</v>
      </c>
      <c r="V52" s="50">
        <f t="shared" si="33"/>
        <v>8.6825763344109482E-4</v>
      </c>
      <c r="W52" s="50">
        <f t="shared" si="34"/>
        <v>2.2391523988968078E-3</v>
      </c>
      <c r="X52" s="50">
        <f t="shared" si="35"/>
        <v>6.4187432990025668E-3</v>
      </c>
      <c r="Y52" s="50">
        <f t="shared" si="36"/>
        <v>4.4076934285297974E-3</v>
      </c>
      <c r="Z52" s="51">
        <f t="shared" si="45"/>
        <v>1.3933846759870267E-2</v>
      </c>
      <c r="AA52" s="52">
        <f t="shared" si="46"/>
        <v>1.1843769745889727E-2</v>
      </c>
      <c r="AB52" s="51">
        <f t="shared" si="47"/>
        <v>0.19413831494172162</v>
      </c>
      <c r="AC52" s="51">
        <f t="shared" si="48"/>
        <v>0</v>
      </c>
      <c r="AD52" s="40">
        <f t="shared" si="37"/>
        <v>0</v>
      </c>
      <c r="AE52" s="40">
        <f t="shared" si="49"/>
        <v>0</v>
      </c>
      <c r="AF52" s="44">
        <f t="shared" si="50"/>
        <v>1.1843769745889727E-2</v>
      </c>
      <c r="AG52" s="41">
        <v>752319</v>
      </c>
      <c r="AH52" s="41">
        <v>69817</v>
      </c>
      <c r="AI52" s="53">
        <f t="shared" si="51"/>
        <v>9.2802388348559584E-2</v>
      </c>
      <c r="AJ52" s="54">
        <f t="shared" si="52"/>
        <v>6479.1843473313847</v>
      </c>
      <c r="AK52" s="44">
        <f t="shared" si="38"/>
        <v>3.7254503279579825E-6</v>
      </c>
      <c r="AM52" s="55">
        <f t="shared" si="53"/>
        <v>6898171.7236235542</v>
      </c>
      <c r="AN52" s="56">
        <f t="shared" si="54"/>
        <v>23504252.194198854</v>
      </c>
      <c r="AO52" s="56">
        <f t="shared" si="55"/>
        <v>14786.495503371891</v>
      </c>
      <c r="AP52" s="56">
        <f t="shared" si="56"/>
        <v>30417210.413325783</v>
      </c>
      <c r="AQ52" s="57">
        <f t="shared" si="57"/>
        <v>1.884008419261942E-2</v>
      </c>
    </row>
    <row r="53" spans="1:43" ht="14.25" x14ac:dyDescent="0.2">
      <c r="A53" s="37" t="s">
        <v>107</v>
      </c>
      <c r="B53" s="38">
        <f>+'CENSO POB 2020'!C42</f>
        <v>6048</v>
      </c>
      <c r="C53" s="39">
        <f t="shared" si="58"/>
        <v>1.0455632539837032E-3</v>
      </c>
      <c r="D53" s="40">
        <f t="shared" si="40"/>
        <v>8.8872876588614767E-4</v>
      </c>
      <c r="E53" s="41">
        <v>3872.26</v>
      </c>
      <c r="F53" s="42">
        <f t="shared" si="59"/>
        <v>6.0296660829453175E-2</v>
      </c>
      <c r="G53" s="43">
        <f t="shared" si="42"/>
        <v>9.0444991244179752E-3</v>
      </c>
      <c r="H53" s="44">
        <f t="shared" si="43"/>
        <v>9.9332278903041232E-3</v>
      </c>
      <c r="I53" s="45">
        <v>871</v>
      </c>
      <c r="J53" s="46">
        <v>298</v>
      </c>
      <c r="K53" s="46">
        <v>2364</v>
      </c>
      <c r="L53" s="46">
        <v>407</v>
      </c>
      <c r="M53" s="47">
        <f t="shared" si="29"/>
        <v>5.0934361922851112E-4</v>
      </c>
      <c r="N53" s="47">
        <f t="shared" si="30"/>
        <v>8.4694701181178454E-4</v>
      </c>
      <c r="O53" s="47">
        <f t="shared" si="31"/>
        <v>1.7689420469443097E-3</v>
      </c>
      <c r="P53" s="47">
        <f t="shared" si="32"/>
        <v>2.5994430677260304E-3</v>
      </c>
      <c r="Q53" s="48">
        <f t="shared" si="44"/>
        <v>5.7246757457106359E-3</v>
      </c>
      <c r="R53" s="49">
        <v>541.99999999184001</v>
      </c>
      <c r="S53" s="49">
        <v>247</v>
      </c>
      <c r="T53" s="49">
        <v>493</v>
      </c>
      <c r="U53" s="49">
        <v>128</v>
      </c>
      <c r="V53" s="50">
        <f t="shared" si="33"/>
        <v>4.2626416423927597E-4</v>
      </c>
      <c r="W53" s="50">
        <f t="shared" si="34"/>
        <v>8.4309549165779193E-4</v>
      </c>
      <c r="X53" s="50">
        <f t="shared" si="35"/>
        <v>1.0010884044315931E-3</v>
      </c>
      <c r="Y53" s="50">
        <f t="shared" si="36"/>
        <v>2.3313419787265046E-3</v>
      </c>
      <c r="Z53" s="51">
        <f t="shared" si="45"/>
        <v>4.6017900390551651E-3</v>
      </c>
      <c r="AA53" s="52">
        <f t="shared" si="46"/>
        <v>3.9115215331968906E-3</v>
      </c>
      <c r="AB53" s="51">
        <f t="shared" si="47"/>
        <v>-0.19614835084708904</v>
      </c>
      <c r="AC53" s="51">
        <f t="shared" si="48"/>
        <v>-0.19614835084708904</v>
      </c>
      <c r="AD53" s="40">
        <f t="shared" si="37"/>
        <v>3.6550366567940876E-2</v>
      </c>
      <c r="AE53" s="40">
        <f t="shared" si="49"/>
        <v>5.4825549851911315E-3</v>
      </c>
      <c r="AF53" s="44">
        <f t="shared" si="50"/>
        <v>9.3940765183880212E-3</v>
      </c>
      <c r="AG53" s="41">
        <v>4368244</v>
      </c>
      <c r="AH53" s="41">
        <v>875732</v>
      </c>
      <c r="AI53" s="53">
        <f t="shared" si="51"/>
        <v>0.20047689643710379</v>
      </c>
      <c r="AJ53" s="54">
        <f t="shared" si="52"/>
        <v>175564.03347065777</v>
      </c>
      <c r="AK53" s="44">
        <f t="shared" si="38"/>
        <v>1.0094713331320434E-4</v>
      </c>
      <c r="AM53" s="55">
        <f t="shared" si="53"/>
        <v>19712734.918473288</v>
      </c>
      <c r="AN53" s="56">
        <f t="shared" si="54"/>
        <v>18642775.76794504</v>
      </c>
      <c r="AO53" s="56">
        <f t="shared" si="55"/>
        <v>400664.13491336012</v>
      </c>
      <c r="AP53" s="56">
        <f t="shared" si="56"/>
        <v>38756174.821331687</v>
      </c>
      <c r="AQ53" s="57">
        <f t="shared" si="57"/>
        <v>2.4005146648749833E-2</v>
      </c>
    </row>
    <row r="54" spans="1:43" ht="14.25" x14ac:dyDescent="0.2">
      <c r="A54" s="37" t="s">
        <v>108</v>
      </c>
      <c r="B54" s="38">
        <f>+'CENSO POB 2020'!C43</f>
        <v>67428</v>
      </c>
      <c r="C54" s="39">
        <f t="shared" si="58"/>
        <v>1.1656785563758786E-2</v>
      </c>
      <c r="D54" s="40">
        <f t="shared" si="40"/>
        <v>9.9082677291949667E-3</v>
      </c>
      <c r="E54" s="41">
        <v>1869.3</v>
      </c>
      <c r="F54" s="42">
        <f t="shared" si="59"/>
        <v>2.9107691138636562E-2</v>
      </c>
      <c r="G54" s="43">
        <f t="shared" si="42"/>
        <v>4.3661536707954845E-3</v>
      </c>
      <c r="H54" s="44">
        <f t="shared" si="43"/>
        <v>1.4274421399990451E-2</v>
      </c>
      <c r="I54" s="45">
        <v>9097</v>
      </c>
      <c r="J54" s="46">
        <v>1608</v>
      </c>
      <c r="K54" s="46">
        <v>18077</v>
      </c>
      <c r="L54" s="46">
        <v>1611</v>
      </c>
      <c r="M54" s="47">
        <f t="shared" si="29"/>
        <v>5.3197461585783755E-3</v>
      </c>
      <c r="N54" s="47">
        <f t="shared" si="30"/>
        <v>4.5701033389038571E-3</v>
      </c>
      <c r="O54" s="47">
        <f t="shared" si="31"/>
        <v>1.3526719704996738E-2</v>
      </c>
      <c r="P54" s="47">
        <f t="shared" si="32"/>
        <v>1.0289196024832026E-2</v>
      </c>
      <c r="Q54" s="48">
        <f t="shared" si="44"/>
        <v>3.3705765227310995E-2</v>
      </c>
      <c r="R54" s="49">
        <v>5867.9999999965466</v>
      </c>
      <c r="S54" s="49">
        <v>1434</v>
      </c>
      <c r="T54" s="49">
        <v>7372</v>
      </c>
      <c r="U54" s="49">
        <v>494</v>
      </c>
      <c r="V54" s="50">
        <f t="shared" si="33"/>
        <v>4.6149780734174488E-3</v>
      </c>
      <c r="W54" s="50">
        <f t="shared" si="34"/>
        <v>4.8947325305152781E-3</v>
      </c>
      <c r="X54" s="50">
        <f t="shared" si="35"/>
        <v>1.4969622144968973E-2</v>
      </c>
      <c r="Y54" s="50">
        <f t="shared" si="36"/>
        <v>8.9975229491476034E-3</v>
      </c>
      <c r="Z54" s="51">
        <f t="shared" si="45"/>
        <v>3.3476855698049306E-2</v>
      </c>
      <c r="AA54" s="52">
        <f t="shared" si="46"/>
        <v>2.8455327343341909E-2</v>
      </c>
      <c r="AB54" s="51">
        <f t="shared" si="47"/>
        <v>-6.7914057941698752E-3</v>
      </c>
      <c r="AC54" s="51">
        <f t="shared" si="48"/>
        <v>-6.7914057941698752E-3</v>
      </c>
      <c r="AD54" s="40">
        <f t="shared" si="37"/>
        <v>1.265513424999721E-3</v>
      </c>
      <c r="AE54" s="40">
        <f t="shared" si="49"/>
        <v>1.8982701374995815E-4</v>
      </c>
      <c r="AF54" s="44">
        <f t="shared" si="50"/>
        <v>2.8645154357091869E-2</v>
      </c>
      <c r="AG54" s="41">
        <v>54997682</v>
      </c>
      <c r="AH54" s="41">
        <v>15135193</v>
      </c>
      <c r="AI54" s="53">
        <f t="shared" si="51"/>
        <v>0.27519692557224501</v>
      </c>
      <c r="AJ54" s="54">
        <f t="shared" si="52"/>
        <v>4165158.5815425636</v>
      </c>
      <c r="AK54" s="44">
        <f t="shared" si="38"/>
        <v>2.3949143243618084E-3</v>
      </c>
      <c r="AM54" s="55">
        <f t="shared" si="53"/>
        <v>28327940.149974648</v>
      </c>
      <c r="AN54" s="56">
        <f t="shared" si="54"/>
        <v>56847012.952484839</v>
      </c>
      <c r="AO54" s="56">
        <f t="shared" si="55"/>
        <v>9505532.6928885058</v>
      </c>
      <c r="AP54" s="56">
        <f t="shared" si="56"/>
        <v>94680485.795347989</v>
      </c>
      <c r="AQ54" s="57">
        <f t="shared" si="57"/>
        <v>5.8644047220089104E-2</v>
      </c>
    </row>
    <row r="55" spans="1:43" ht="14.25" x14ac:dyDescent="0.2">
      <c r="A55" s="37" t="s">
        <v>110</v>
      </c>
      <c r="B55" s="38">
        <f>+'CENSO POB 2020'!C45</f>
        <v>906</v>
      </c>
      <c r="C55" s="39">
        <f t="shared" si="58"/>
        <v>1.5662703507097141E-4</v>
      </c>
      <c r="D55" s="40">
        <f t="shared" si="40"/>
        <v>1.331329798103257E-4</v>
      </c>
      <c r="E55" s="41">
        <v>1172.6600000000001</v>
      </c>
      <c r="F55" s="42">
        <f t="shared" si="59"/>
        <v>1.8260003793202563E-2</v>
      </c>
      <c r="G55" s="43">
        <f t="shared" si="42"/>
        <v>2.7390005689803842E-3</v>
      </c>
      <c r="H55" s="44">
        <f t="shared" si="43"/>
        <v>2.8721335487907097E-3</v>
      </c>
      <c r="I55" s="45">
        <v>244</v>
      </c>
      <c r="J55" s="46">
        <v>60</v>
      </c>
      <c r="K55" s="46">
        <v>375</v>
      </c>
      <c r="L55" s="46">
        <v>47</v>
      </c>
      <c r="M55" s="47">
        <f t="shared" si="29"/>
        <v>1.4268638701694225E-4</v>
      </c>
      <c r="N55" s="47">
        <f t="shared" si="30"/>
        <v>1.7052624398894989E-4</v>
      </c>
      <c r="O55" s="47">
        <f t="shared" si="31"/>
        <v>2.8060628917263796E-4</v>
      </c>
      <c r="P55" s="47">
        <f t="shared" si="32"/>
        <v>3.0018138619932047E-4</v>
      </c>
      <c r="Q55" s="48">
        <f t="shared" si="44"/>
        <v>8.9400030637785065E-4</v>
      </c>
      <c r="R55" s="49">
        <v>95.999999999399989</v>
      </c>
      <c r="S55" s="49">
        <v>43</v>
      </c>
      <c r="T55" s="49">
        <v>84</v>
      </c>
      <c r="U55" s="49">
        <v>27</v>
      </c>
      <c r="V55" s="50">
        <f t="shared" si="33"/>
        <v>7.5500663777363118E-5</v>
      </c>
      <c r="W55" s="50">
        <f t="shared" si="34"/>
        <v>1.4677370907402855E-4</v>
      </c>
      <c r="X55" s="50">
        <f t="shared" si="35"/>
        <v>1.7057084375710711E-4</v>
      </c>
      <c r="Y55" s="50">
        <f t="shared" si="36"/>
        <v>4.91767448637622E-4</v>
      </c>
      <c r="Z55" s="51">
        <f t="shared" si="45"/>
        <v>8.8461266524612078E-4</v>
      </c>
      <c r="AA55" s="52">
        <f t="shared" si="46"/>
        <v>7.5192076545920264E-4</v>
      </c>
      <c r="AB55" s="51">
        <f t="shared" si="47"/>
        <v>-1.0500713550943872E-2</v>
      </c>
      <c r="AC55" s="51">
        <f t="shared" si="48"/>
        <v>-1.0500713550943872E-2</v>
      </c>
      <c r="AD55" s="40">
        <f t="shared" si="37"/>
        <v>1.9567073995495616E-3</v>
      </c>
      <c r="AE55" s="40">
        <f t="shared" si="49"/>
        <v>2.9350610993243421E-4</v>
      </c>
      <c r="AF55" s="44">
        <f t="shared" si="50"/>
        <v>1.0454268753916369E-3</v>
      </c>
      <c r="AG55" s="41">
        <v>1283549</v>
      </c>
      <c r="AH55" s="41">
        <v>468889</v>
      </c>
      <c r="AI55" s="53">
        <f t="shared" si="51"/>
        <v>0.36530666145195861</v>
      </c>
      <c r="AJ55" s="54">
        <f t="shared" si="52"/>
        <v>171288.27518154742</v>
      </c>
      <c r="AK55" s="44">
        <f t="shared" si="38"/>
        <v>9.8488625534058345E-5</v>
      </c>
      <c r="AM55" s="55">
        <f t="shared" si="53"/>
        <v>5699819.6279207468</v>
      </c>
      <c r="AN55" s="56">
        <f t="shared" si="54"/>
        <v>2074675.3320095416</v>
      </c>
      <c r="AO55" s="56">
        <f t="shared" si="55"/>
        <v>390906.1966720327</v>
      </c>
      <c r="AP55" s="56">
        <f t="shared" si="56"/>
        <v>8165401.1566023212</v>
      </c>
      <c r="AQ55" s="57">
        <f t="shared" si="57"/>
        <v>5.0575592950990603E-3</v>
      </c>
    </row>
    <row r="56" spans="1:43" ht="14.25" x14ac:dyDescent="0.2">
      <c r="A56" s="37" t="s">
        <v>111</v>
      </c>
      <c r="B56" s="38">
        <f>+'CENSO POB 2020'!C46</f>
        <v>147624</v>
      </c>
      <c r="C56" s="39">
        <f t="shared" si="58"/>
        <v>2.5520871330372057E-2</v>
      </c>
      <c r="D56" s="40">
        <f t="shared" si="40"/>
        <v>2.1692740630816248E-2</v>
      </c>
      <c r="E56" s="41">
        <v>308.89</v>
      </c>
      <c r="F56" s="42">
        <f t="shared" si="59"/>
        <v>4.8098618283921504E-3</v>
      </c>
      <c r="G56" s="43">
        <f t="shared" si="42"/>
        <v>7.2147927425882249E-4</v>
      </c>
      <c r="H56" s="44">
        <f t="shared" si="43"/>
        <v>2.241421990507507E-2</v>
      </c>
      <c r="I56" s="45">
        <v>1423</v>
      </c>
      <c r="J56" s="46">
        <v>462</v>
      </c>
      <c r="K56" s="46">
        <v>3867</v>
      </c>
      <c r="L56" s="46">
        <v>358</v>
      </c>
      <c r="M56" s="47">
        <f t="shared" si="29"/>
        <v>8.3214233084060992E-4</v>
      </c>
      <c r="N56" s="47">
        <f t="shared" si="30"/>
        <v>1.3130520787149142E-3</v>
      </c>
      <c r="O56" s="47">
        <f t="shared" si="31"/>
        <v>2.8936120539482428E-3</v>
      </c>
      <c r="P56" s="47">
        <f t="shared" si="32"/>
        <v>2.286488005518228E-3</v>
      </c>
      <c r="Q56" s="48">
        <f t="shared" si="44"/>
        <v>7.3252944690219944E-3</v>
      </c>
      <c r="R56" s="49">
        <v>502.9999955589883</v>
      </c>
      <c r="S56" s="49">
        <v>435</v>
      </c>
      <c r="T56" s="49">
        <v>1115</v>
      </c>
      <c r="U56" s="49">
        <v>155</v>
      </c>
      <c r="V56" s="50">
        <f t="shared" si="33"/>
        <v>3.9559201609324664E-4</v>
      </c>
      <c r="W56" s="50">
        <f t="shared" si="34"/>
        <v>1.4848038010977307E-3</v>
      </c>
      <c r="X56" s="50">
        <f t="shared" si="35"/>
        <v>2.2641248903473147E-3</v>
      </c>
      <c r="Y56" s="50">
        <f t="shared" si="36"/>
        <v>2.8231094273641266E-3</v>
      </c>
      <c r="Z56" s="51">
        <f t="shared" si="45"/>
        <v>6.9676301349024189E-3</v>
      </c>
      <c r="AA56" s="52">
        <f t="shared" si="46"/>
        <v>5.9224856146670559E-3</v>
      </c>
      <c r="AB56" s="51">
        <f t="shared" si="47"/>
        <v>-4.8825932613645158E-2</v>
      </c>
      <c r="AC56" s="51">
        <f t="shared" si="48"/>
        <v>-4.8825932613645158E-2</v>
      </c>
      <c r="AD56" s="40">
        <f t="shared" si="37"/>
        <v>9.098244911788891E-3</v>
      </c>
      <c r="AE56" s="40">
        <f t="shared" si="49"/>
        <v>1.3647367367683337E-3</v>
      </c>
      <c r="AF56" s="44">
        <f t="shared" si="50"/>
        <v>7.2872223514353898E-3</v>
      </c>
      <c r="AG56" s="41">
        <v>73375379</v>
      </c>
      <c r="AH56" s="41">
        <v>15857010</v>
      </c>
      <c r="AI56" s="53">
        <f t="shared" si="51"/>
        <v>0.21610804899556293</v>
      </c>
      <c r="AJ56" s="54">
        <f t="shared" si="52"/>
        <v>3426827.4940031315</v>
      </c>
      <c r="AK56" s="44">
        <f t="shared" si="38"/>
        <v>1.9703831419224231E-3</v>
      </c>
      <c r="AM56" s="55">
        <f t="shared" si="53"/>
        <v>44481570.368923098</v>
      </c>
      <c r="AN56" s="56">
        <f t="shared" si="54"/>
        <v>14461671.884729236</v>
      </c>
      <c r="AO56" s="56">
        <f t="shared" si="55"/>
        <v>7820547.5588572361</v>
      </c>
      <c r="AP56" s="56">
        <f t="shared" si="56"/>
        <v>66763789.812509567</v>
      </c>
      <c r="AQ56" s="57">
        <f t="shared" si="57"/>
        <v>4.1352754049232908E-2</v>
      </c>
    </row>
    <row r="57" spans="1:43" ht="14.25" x14ac:dyDescent="0.2">
      <c r="A57" s="37" t="s">
        <v>112</v>
      </c>
      <c r="B57" s="38">
        <f>+'CENSO POB 2020'!C38</f>
        <v>5389</v>
      </c>
      <c r="C57" s="39">
        <f t="shared" si="58"/>
        <v>9.3163696688461914E-4</v>
      </c>
      <c r="D57" s="40">
        <f t="shared" si="40"/>
        <v>7.918914218519263E-4</v>
      </c>
      <c r="E57" s="41">
        <v>1341.58</v>
      </c>
      <c r="F57" s="42">
        <f t="shared" si="59"/>
        <v>2.089033128859575E-2</v>
      </c>
      <c r="G57" s="43">
        <f t="shared" si="42"/>
        <v>3.1335496932893623E-3</v>
      </c>
      <c r="H57" s="44">
        <f t="shared" si="43"/>
        <v>3.9254411151412889E-3</v>
      </c>
      <c r="I57" s="45">
        <v>1104</v>
      </c>
      <c r="J57" s="46">
        <v>274</v>
      </c>
      <c r="K57" s="46">
        <v>2326</v>
      </c>
      <c r="L57" s="46">
        <v>140</v>
      </c>
      <c r="M57" s="47">
        <f t="shared" si="29"/>
        <v>6.4559742322419769E-4</v>
      </c>
      <c r="N57" s="47">
        <f t="shared" si="30"/>
        <v>7.7873651421620459E-4</v>
      </c>
      <c r="O57" s="47">
        <f t="shared" si="31"/>
        <v>1.7405072763081492E-3</v>
      </c>
      <c r="P57" s="47">
        <f t="shared" si="32"/>
        <v>8.9415732059372043E-4</v>
      </c>
      <c r="Q57" s="48">
        <f t="shared" si="44"/>
        <v>4.0589985343422721E-3</v>
      </c>
      <c r="R57" s="49">
        <v>511.00000000414997</v>
      </c>
      <c r="S57" s="49">
        <v>264</v>
      </c>
      <c r="T57" s="49">
        <v>999</v>
      </c>
      <c r="U57" s="49">
        <v>49</v>
      </c>
      <c r="V57" s="50">
        <f t="shared" si="33"/>
        <v>4.0188374157069809E-4</v>
      </c>
      <c r="W57" s="50">
        <f t="shared" si="34"/>
        <v>9.0112230687310556E-4</v>
      </c>
      <c r="X57" s="50">
        <f t="shared" si="35"/>
        <v>2.028574677539881E-3</v>
      </c>
      <c r="Y57" s="50">
        <f t="shared" si="36"/>
        <v>8.9246685123123997E-4</v>
      </c>
      <c r="Z57" s="51">
        <f t="shared" si="45"/>
        <v>4.2240475772149242E-3</v>
      </c>
      <c r="AA57" s="52">
        <f t="shared" si="46"/>
        <v>3.5904404406326856E-3</v>
      </c>
      <c r="AB57" s="51">
        <f t="shared" si="47"/>
        <v>4.066250368809185E-2</v>
      </c>
      <c r="AC57" s="51">
        <f t="shared" si="48"/>
        <v>0</v>
      </c>
      <c r="AD57" s="40">
        <f t="shared" si="37"/>
        <v>0</v>
      </c>
      <c r="AE57" s="40">
        <f t="shared" si="49"/>
        <v>0</v>
      </c>
      <c r="AF57" s="44">
        <f t="shared" si="50"/>
        <v>3.5904404406326856E-3</v>
      </c>
      <c r="AG57" s="41">
        <v>5999815</v>
      </c>
      <c r="AH57" s="41">
        <v>1139783</v>
      </c>
      <c r="AI57" s="53">
        <f t="shared" si="51"/>
        <v>0.18996969073213091</v>
      </c>
      <c r="AJ57" s="54">
        <f t="shared" si="52"/>
        <v>216524.22401174036</v>
      </c>
      <c r="AK57" s="44">
        <f t="shared" si="38"/>
        <v>1.2449873288257726E-4</v>
      </c>
      <c r="AM57" s="55">
        <f t="shared" si="53"/>
        <v>7790134.3848547554</v>
      </c>
      <c r="AN57" s="56">
        <f t="shared" si="54"/>
        <v>7125317.3115906017</v>
      </c>
      <c r="AO57" s="56">
        <f t="shared" si="55"/>
        <v>494141.59145500476</v>
      </c>
      <c r="AP57" s="56">
        <f t="shared" si="56"/>
        <v>15409593.287900362</v>
      </c>
      <c r="AQ57" s="57">
        <f t="shared" si="57"/>
        <v>9.5445318940515864E-3</v>
      </c>
    </row>
    <row r="58" spans="1:43" ht="14.25" x14ac:dyDescent="0.2">
      <c r="A58" s="37" t="s">
        <v>113</v>
      </c>
      <c r="B58" s="38">
        <f>+'CENSO POB 2020'!C47</f>
        <v>2377</v>
      </c>
      <c r="C58" s="39">
        <f t="shared" si="58"/>
        <v>4.1092987015860824E-4</v>
      </c>
      <c r="D58" s="40">
        <f t="shared" si="40"/>
        <v>3.4929038963481702E-4</v>
      </c>
      <c r="E58" s="41">
        <v>673.76</v>
      </c>
      <c r="F58" s="42">
        <f t="shared" si="59"/>
        <v>1.0491412818470961E-2</v>
      </c>
      <c r="G58" s="43">
        <f t="shared" si="42"/>
        <v>1.5737119227706442E-3</v>
      </c>
      <c r="H58" s="44">
        <f t="shared" si="43"/>
        <v>1.9230023124054611E-3</v>
      </c>
      <c r="I58" s="45">
        <v>671</v>
      </c>
      <c r="J58" s="46">
        <v>247</v>
      </c>
      <c r="K58" s="46">
        <v>1766</v>
      </c>
      <c r="L58" s="46">
        <v>574</v>
      </c>
      <c r="M58" s="47">
        <f t="shared" si="29"/>
        <v>3.9238756429659118E-4</v>
      </c>
      <c r="N58" s="47">
        <f t="shared" si="30"/>
        <v>7.0199970442117712E-4</v>
      </c>
      <c r="O58" s="47">
        <f t="shared" si="31"/>
        <v>1.3214685511436764E-3</v>
      </c>
      <c r="P58" s="47">
        <f t="shared" si="32"/>
        <v>3.6660450144342539E-3</v>
      </c>
      <c r="Q58" s="48">
        <f t="shared" si="44"/>
        <v>6.0819008342956988E-3</v>
      </c>
      <c r="R58" s="49">
        <v>600.99999999995009</v>
      </c>
      <c r="S58" s="49">
        <v>212</v>
      </c>
      <c r="T58" s="49">
        <v>872</v>
      </c>
      <c r="U58" s="49">
        <v>90</v>
      </c>
      <c r="V58" s="50">
        <f t="shared" si="33"/>
        <v>4.7266561385911533E-4</v>
      </c>
      <c r="W58" s="50">
        <f t="shared" si="34"/>
        <v>7.2362851915567573E-4</v>
      </c>
      <c r="X58" s="50">
        <f t="shared" si="35"/>
        <v>1.7706878066213977E-3</v>
      </c>
      <c r="Y58" s="50">
        <f t="shared" si="36"/>
        <v>1.6392248287920735E-3</v>
      </c>
      <c r="Z58" s="51">
        <f t="shared" si="45"/>
        <v>4.6062067684282618E-3</v>
      </c>
      <c r="AA58" s="52">
        <f t="shared" si="46"/>
        <v>3.9152757531640226E-3</v>
      </c>
      <c r="AB58" s="51">
        <f t="shared" si="47"/>
        <v>-0.24263698242924844</v>
      </c>
      <c r="AC58" s="51">
        <f t="shared" si="48"/>
        <v>-0.24263698242924844</v>
      </c>
      <c r="AD58" s="40">
        <f t="shared" si="37"/>
        <v>4.5213077818031903E-2</v>
      </c>
      <c r="AE58" s="40">
        <f t="shared" si="49"/>
        <v>6.7819616727047855E-3</v>
      </c>
      <c r="AF58" s="44">
        <f t="shared" si="50"/>
        <v>1.0697237425868807E-2</v>
      </c>
      <c r="AG58" s="41">
        <v>1019262</v>
      </c>
      <c r="AH58" s="41">
        <v>622808</v>
      </c>
      <c r="AI58" s="53">
        <f t="shared" si="51"/>
        <v>0.6110381825281429</v>
      </c>
      <c r="AJ58" s="54">
        <f t="shared" si="52"/>
        <v>380559.46838398761</v>
      </c>
      <c r="AK58" s="44">
        <f t="shared" si="38"/>
        <v>2.1881695600814018E-4</v>
      </c>
      <c r="AM58" s="55">
        <f t="shared" si="53"/>
        <v>3816245.3585769292</v>
      </c>
      <c r="AN58" s="56">
        <f t="shared" si="54"/>
        <v>21228930.622034401</v>
      </c>
      <c r="AO58" s="56">
        <f t="shared" si="55"/>
        <v>868495.25594114477</v>
      </c>
      <c r="AP58" s="56">
        <f t="shared" si="56"/>
        <v>25913671.236552477</v>
      </c>
      <c r="AQ58" s="57">
        <f t="shared" si="57"/>
        <v>1.6050641765052245E-2</v>
      </c>
    </row>
    <row r="59" spans="1:43" ht="14.25" x14ac:dyDescent="0.2">
      <c r="A59" s="37" t="s">
        <v>114</v>
      </c>
      <c r="B59" s="38">
        <f>+'CENSO POB 2020'!C48</f>
        <v>34709</v>
      </c>
      <c r="C59" s="39">
        <f t="shared" si="58"/>
        <v>6.0004059164220159E-3</v>
      </c>
      <c r="D59" s="40">
        <f t="shared" si="40"/>
        <v>5.1003450289587131E-3</v>
      </c>
      <c r="E59" s="41">
        <v>1542.15</v>
      </c>
      <c r="F59" s="42">
        <f t="shared" si="59"/>
        <v>2.4013494831995066E-2</v>
      </c>
      <c r="G59" s="43">
        <f t="shared" si="42"/>
        <v>3.6020242247992596E-3</v>
      </c>
      <c r="H59" s="44">
        <f t="shared" si="43"/>
        <v>8.7023692537579727E-3</v>
      </c>
      <c r="I59" s="45">
        <v>4789</v>
      </c>
      <c r="J59" s="46">
        <v>909</v>
      </c>
      <c r="K59" s="46">
        <v>4749</v>
      </c>
      <c r="L59" s="46">
        <v>258</v>
      </c>
      <c r="M59" s="47">
        <f t="shared" si="29"/>
        <v>2.8005127353448217E-3</v>
      </c>
      <c r="N59" s="47">
        <f t="shared" si="30"/>
        <v>2.5834725964325911E-3</v>
      </c>
      <c r="O59" s="47">
        <f t="shared" si="31"/>
        <v>3.5535980460822871E-3</v>
      </c>
      <c r="P59" s="47">
        <f t="shared" si="32"/>
        <v>1.6478042050941421E-3</v>
      </c>
      <c r="Q59" s="48">
        <f t="shared" si="44"/>
        <v>1.0585387582953843E-2</v>
      </c>
      <c r="R59" s="49">
        <v>3480.0000000606401</v>
      </c>
      <c r="S59" s="49">
        <v>841</v>
      </c>
      <c r="T59" s="49">
        <v>1534</v>
      </c>
      <c r="U59" s="49">
        <v>182</v>
      </c>
      <c r="V59" s="50">
        <f t="shared" si="33"/>
        <v>2.7368990619942106E-3</v>
      </c>
      <c r="W59" s="50">
        <f t="shared" si="34"/>
        <v>2.8706206821222796E-3</v>
      </c>
      <c r="X59" s="50">
        <f t="shared" si="35"/>
        <v>3.1149485038500274E-3</v>
      </c>
      <c r="Y59" s="50">
        <f t="shared" si="36"/>
        <v>3.3148768760017486E-3</v>
      </c>
      <c r="Z59" s="51">
        <f t="shared" si="45"/>
        <v>1.2037345123968266E-2</v>
      </c>
      <c r="AA59" s="52">
        <f t="shared" si="46"/>
        <v>1.0231743355373026E-2</v>
      </c>
      <c r="AB59" s="51">
        <f t="shared" si="47"/>
        <v>0.1371662142397676</v>
      </c>
      <c r="AC59" s="51">
        <f t="shared" si="48"/>
        <v>0</v>
      </c>
      <c r="AD59" s="40">
        <f t="shared" si="37"/>
        <v>0</v>
      </c>
      <c r="AE59" s="40">
        <f t="shared" si="49"/>
        <v>0</v>
      </c>
      <c r="AF59" s="44">
        <f t="shared" si="50"/>
        <v>1.0231743355373026E-2</v>
      </c>
      <c r="AG59" s="41">
        <v>18416508</v>
      </c>
      <c r="AH59" s="41">
        <v>9313018</v>
      </c>
      <c r="AI59" s="53">
        <f t="shared" si="51"/>
        <v>0.50568859199583327</v>
      </c>
      <c r="AJ59" s="54">
        <f t="shared" si="52"/>
        <v>4709486.9596518511</v>
      </c>
      <c r="AK59" s="44">
        <f t="shared" si="38"/>
        <v>2.7078963643896261E-3</v>
      </c>
      <c r="AM59" s="55">
        <f t="shared" si="53"/>
        <v>17270065.698326681</v>
      </c>
      <c r="AN59" s="56">
        <f t="shared" si="54"/>
        <v>20305146.196755949</v>
      </c>
      <c r="AO59" s="56">
        <f t="shared" si="55"/>
        <v>10747773.796675861</v>
      </c>
      <c r="AP59" s="56">
        <f t="shared" si="56"/>
        <v>48322985.691758491</v>
      </c>
      <c r="AQ59" s="57">
        <f t="shared" si="57"/>
        <v>2.9930723642974943E-2</v>
      </c>
    </row>
    <row r="60" spans="1:43" ht="14.25" x14ac:dyDescent="0.2">
      <c r="A60" s="37" t="s">
        <v>120</v>
      </c>
      <c r="B60" s="38">
        <f>+'CENSO POB 2020'!C54</f>
        <v>1552</v>
      </c>
      <c r="C60" s="39">
        <f t="shared" si="58"/>
        <v>2.6830591438206137E-4</v>
      </c>
      <c r="D60" s="40">
        <f t="shared" si="40"/>
        <v>2.2806002722475217E-4</v>
      </c>
      <c r="E60" s="41">
        <v>1766.28</v>
      </c>
      <c r="F60" s="42">
        <f t="shared" si="59"/>
        <v>2.7503521480955966E-2</v>
      </c>
      <c r="G60" s="43">
        <f t="shared" si="42"/>
        <v>4.1255282221433947E-3</v>
      </c>
      <c r="H60" s="44">
        <f t="shared" si="43"/>
        <v>4.353588249368147E-3</v>
      </c>
      <c r="I60" s="45">
        <v>477</v>
      </c>
      <c r="J60" s="46">
        <v>88</v>
      </c>
      <c r="K60" s="46">
        <v>1037</v>
      </c>
      <c r="L60" s="46">
        <v>127</v>
      </c>
      <c r="M60" s="47">
        <f t="shared" si="29"/>
        <v>2.7894019101262893E-4</v>
      </c>
      <c r="N60" s="47">
        <f t="shared" si="30"/>
        <v>2.5010515785045984E-4</v>
      </c>
      <c r="O60" s="47">
        <f t="shared" si="31"/>
        <v>7.7596992499206823E-4</v>
      </c>
      <c r="P60" s="47">
        <f t="shared" si="32"/>
        <v>8.1112842653858932E-4</v>
      </c>
      <c r="Q60" s="48">
        <f t="shared" si="44"/>
        <v>2.1161437003937465E-3</v>
      </c>
      <c r="R60" s="49">
        <v>265.99999999676999</v>
      </c>
      <c r="S60" s="49">
        <v>85</v>
      </c>
      <c r="T60" s="49">
        <v>641</v>
      </c>
      <c r="U60" s="49">
        <v>46</v>
      </c>
      <c r="V60" s="50">
        <f t="shared" si="33"/>
        <v>2.0919975588187754E-4</v>
      </c>
      <c r="W60" s="50">
        <f t="shared" si="34"/>
        <v>2.9013407607656811E-4</v>
      </c>
      <c r="X60" s="50">
        <f t="shared" si="35"/>
        <v>1.3016179862893531E-3</v>
      </c>
      <c r="Y60" s="50">
        <f t="shared" si="36"/>
        <v>8.3782602360483755E-4</v>
      </c>
      <c r="Z60" s="51">
        <f t="shared" si="45"/>
        <v>2.6387778418526363E-3</v>
      </c>
      <c r="AA60" s="52">
        <f t="shared" si="46"/>
        <v>2.2429611655747409E-3</v>
      </c>
      <c r="AB60" s="51">
        <f t="shared" si="47"/>
        <v>0.24697478784717899</v>
      </c>
      <c r="AC60" s="51">
        <f t="shared" si="48"/>
        <v>0</v>
      </c>
      <c r="AD60" s="40">
        <f t="shared" si="37"/>
        <v>0</v>
      </c>
      <c r="AE60" s="40">
        <f t="shared" si="49"/>
        <v>0</v>
      </c>
      <c r="AF60" s="44">
        <f t="shared" si="50"/>
        <v>2.2429611655747409E-3</v>
      </c>
      <c r="AG60" s="41">
        <v>4336101</v>
      </c>
      <c r="AH60" s="41">
        <v>1324391</v>
      </c>
      <c r="AI60" s="53">
        <f t="shared" si="51"/>
        <v>0.30543361420778714</v>
      </c>
      <c r="AJ60" s="54">
        <f t="shared" si="52"/>
        <v>404513.52975426544</v>
      </c>
      <c r="AK60" s="44">
        <f t="shared" si="38"/>
        <v>2.3259024304612711E-4</v>
      </c>
      <c r="AM60" s="55">
        <f t="shared" si="53"/>
        <v>8639802.8970768843</v>
      </c>
      <c r="AN60" s="56">
        <f t="shared" si="54"/>
        <v>4451211.5676479284</v>
      </c>
      <c r="AO60" s="56">
        <f t="shared" si="55"/>
        <v>923162.10932138423</v>
      </c>
      <c r="AP60" s="56">
        <f t="shared" si="56"/>
        <v>14014176.574046196</v>
      </c>
      <c r="AQ60" s="57">
        <f t="shared" si="57"/>
        <v>8.6802261929185432E-3</v>
      </c>
    </row>
    <row r="61" spans="1:43" ht="14.25" x14ac:dyDescent="0.2">
      <c r="A61" s="37" t="s">
        <v>121</v>
      </c>
      <c r="B61" s="38">
        <f>+'CENSO POB 2020'!C55</f>
        <v>3573</v>
      </c>
      <c r="C61" s="39">
        <f t="shared" si="58"/>
        <v>6.1769138665406279E-4</v>
      </c>
      <c r="D61" s="40">
        <f t="shared" si="40"/>
        <v>5.2503767865595338E-4</v>
      </c>
      <c r="E61" s="41">
        <v>879.68</v>
      </c>
      <c r="F61" s="42">
        <f t="shared" si="59"/>
        <v>1.3697883561138291E-2</v>
      </c>
      <c r="G61" s="43">
        <f t="shared" si="42"/>
        <v>2.0546825341707436E-3</v>
      </c>
      <c r="H61" s="44">
        <f t="shared" si="43"/>
        <v>2.579720212826697E-3</v>
      </c>
      <c r="I61" s="45">
        <v>765</v>
      </c>
      <c r="J61" s="46">
        <v>138</v>
      </c>
      <c r="K61" s="46">
        <v>1343</v>
      </c>
      <c r="L61" s="46">
        <v>81</v>
      </c>
      <c r="M61" s="47">
        <f t="shared" si="29"/>
        <v>4.4735691011459354E-4</v>
      </c>
      <c r="N61" s="47">
        <f t="shared" si="30"/>
        <v>3.9221036117458475E-4</v>
      </c>
      <c r="O61" s="47">
        <f t="shared" si="31"/>
        <v>1.0049446569569407E-3</v>
      </c>
      <c r="P61" s="47">
        <f t="shared" si="32"/>
        <v>5.1733387834350972E-4</v>
      </c>
      <c r="Q61" s="48">
        <f t="shared" si="44"/>
        <v>2.3618458065896289E-3</v>
      </c>
      <c r="R61" s="49">
        <v>609.99999999842794</v>
      </c>
      <c r="S61" s="49">
        <v>123</v>
      </c>
      <c r="T61" s="49">
        <v>468</v>
      </c>
      <c r="U61" s="49">
        <v>34</v>
      </c>
      <c r="V61" s="50">
        <f t="shared" si="33"/>
        <v>4.7974380108709025E-4</v>
      </c>
      <c r="W61" s="50">
        <f t="shared" si="34"/>
        <v>4.198410747931515E-4</v>
      </c>
      <c r="X61" s="50">
        <f t="shared" si="35"/>
        <v>9.5032327236102532E-4</v>
      </c>
      <c r="Y61" s="50">
        <f t="shared" si="36"/>
        <v>6.1926271309922776E-4</v>
      </c>
      <c r="Z61" s="51">
        <f t="shared" si="45"/>
        <v>2.4691708613404947E-3</v>
      </c>
      <c r="AA61" s="52">
        <f t="shared" si="46"/>
        <v>2.0987952321394206E-3</v>
      </c>
      <c r="AB61" s="51">
        <f t="shared" si="47"/>
        <v>4.5441177595686125E-2</v>
      </c>
      <c r="AC61" s="51">
        <f t="shared" si="48"/>
        <v>0</v>
      </c>
      <c r="AD61" s="40">
        <f t="shared" si="37"/>
        <v>0</v>
      </c>
      <c r="AE61" s="40">
        <f t="shared" si="49"/>
        <v>0</v>
      </c>
      <c r="AF61" s="44">
        <f t="shared" si="50"/>
        <v>2.0987952321394206E-3</v>
      </c>
      <c r="AG61" s="41">
        <v>2885796</v>
      </c>
      <c r="AH61" s="41">
        <v>606247</v>
      </c>
      <c r="AI61" s="53">
        <f t="shared" si="51"/>
        <v>0.21007964526945078</v>
      </c>
      <c r="AJ61" s="54">
        <f t="shared" si="52"/>
        <v>127360.15470566873</v>
      </c>
      <c r="AK61" s="44">
        <f t="shared" si="38"/>
        <v>7.3230503205613681E-5</v>
      </c>
      <c r="AM61" s="55">
        <f t="shared" si="53"/>
        <v>5119518.1748440899</v>
      </c>
      <c r="AN61" s="56">
        <f t="shared" si="54"/>
        <v>4165110.728981101</v>
      </c>
      <c r="AO61" s="56">
        <f t="shared" si="55"/>
        <v>290655.46740304847</v>
      </c>
      <c r="AP61" s="56">
        <f t="shared" si="56"/>
        <v>9575284.3712282386</v>
      </c>
      <c r="AQ61" s="57">
        <f t="shared" si="57"/>
        <v>5.9308253870374661E-3</v>
      </c>
    </row>
    <row r="62" spans="1:43" ht="14.25" x14ac:dyDescent="0.2">
      <c r="A62" s="109" t="s">
        <v>123</v>
      </c>
      <c r="B62" s="89"/>
      <c r="C62" s="90"/>
      <c r="D62" s="91"/>
      <c r="E62" s="92"/>
      <c r="F62" s="93"/>
      <c r="G62" s="94"/>
      <c r="H62" s="95"/>
      <c r="I62" s="96"/>
      <c r="J62" s="97"/>
      <c r="K62" s="97"/>
      <c r="L62" s="97"/>
      <c r="M62" s="98"/>
      <c r="N62" s="98"/>
      <c r="O62" s="98"/>
      <c r="P62" s="98"/>
      <c r="Q62" s="99"/>
      <c r="R62" s="100"/>
      <c r="S62" s="100"/>
      <c r="T62" s="100"/>
      <c r="U62" s="100"/>
      <c r="V62" s="101"/>
      <c r="W62" s="101"/>
      <c r="X62" s="101"/>
      <c r="Y62" s="101"/>
      <c r="Z62" s="102"/>
      <c r="AA62" s="103"/>
      <c r="AB62" s="102"/>
      <c r="AC62" s="102"/>
      <c r="AD62" s="91"/>
      <c r="AE62" s="91"/>
      <c r="AF62" s="95"/>
      <c r="AG62" s="92"/>
      <c r="AH62" s="92"/>
      <c r="AI62" s="104"/>
      <c r="AJ62" s="105"/>
      <c r="AK62" s="95"/>
      <c r="AM62" s="106"/>
      <c r="AN62" s="107"/>
      <c r="AO62" s="107"/>
      <c r="AP62" s="107">
        <f>SUM(AP23:AP61)</f>
        <v>1614494399.4062238</v>
      </c>
      <c r="AQ62" s="108">
        <f>SUM(AQ23:AQ61)</f>
        <v>1.0000000000000002</v>
      </c>
    </row>
    <row r="63" spans="1:43" ht="15.75" thickBot="1" x14ac:dyDescent="0.3">
      <c r="A63" s="58" t="s">
        <v>122</v>
      </c>
      <c r="B63" s="59">
        <f>SUM(B9:B61)</f>
        <v>5784442</v>
      </c>
      <c r="C63" s="60">
        <f>SUM(C9:C61)</f>
        <v>0.99999999999999989</v>
      </c>
      <c r="D63" s="61">
        <f>SUM(D9:D61)</f>
        <v>0.85000000000000009</v>
      </c>
      <c r="E63" s="62">
        <f>SUM(E9:E61)</f>
        <v>64220.140000000021</v>
      </c>
      <c r="F63" s="63">
        <f>+E63/$E$63</f>
        <v>1</v>
      </c>
      <c r="G63" s="64">
        <f>SUM(G9:G61)</f>
        <v>0.14999999999999997</v>
      </c>
      <c r="H63" s="65">
        <f>SUM(H9:H61)</f>
        <v>1.0000000000000002</v>
      </c>
      <c r="I63" s="66">
        <v>427511</v>
      </c>
      <c r="J63" s="67">
        <v>87963</v>
      </c>
      <c r="K63" s="67">
        <v>334098</v>
      </c>
      <c r="L63" s="67">
        <v>39143</v>
      </c>
      <c r="M63" s="68">
        <f>SUM(M9:M61)</f>
        <v>0.24999999999999997</v>
      </c>
      <c r="N63" s="68">
        <f>SUM(N9:N61)</f>
        <v>0.24999999999999997</v>
      </c>
      <c r="O63" s="68">
        <f>SUM(O9:O61)</f>
        <v>0.25</v>
      </c>
      <c r="P63" s="68">
        <f>SUM(P9:P61)</f>
        <v>0.25</v>
      </c>
      <c r="Q63" s="69">
        <f>SUM(Q9:Q61)</f>
        <v>1.0000000000000002</v>
      </c>
      <c r="R63" s="70">
        <v>317877.99999509094</v>
      </c>
      <c r="S63" s="70">
        <v>73242</v>
      </c>
      <c r="T63" s="70">
        <v>123116</v>
      </c>
      <c r="U63" s="70">
        <v>13726</v>
      </c>
      <c r="V63" s="71">
        <f t="shared" ref="V63:AA63" si="60">SUM(V9:V61)</f>
        <v>0.25</v>
      </c>
      <c r="W63" s="71">
        <f t="shared" si="60"/>
        <v>0.24999999999999997</v>
      </c>
      <c r="X63" s="71">
        <f t="shared" si="60"/>
        <v>0.24999999999999994</v>
      </c>
      <c r="Y63" s="71">
        <f t="shared" si="60"/>
        <v>0.24999999999999994</v>
      </c>
      <c r="Z63" s="69">
        <f t="shared" si="60"/>
        <v>1.0000000000000002</v>
      </c>
      <c r="AA63" s="72">
        <f t="shared" si="60"/>
        <v>0.85</v>
      </c>
      <c r="AB63" s="73"/>
      <c r="AC63" s="74">
        <f t="shared" ref="AC63:AH63" si="61">SUM(AC9:AC61)</f>
        <v>-5.3665221245451207</v>
      </c>
      <c r="AD63" s="75">
        <f t="shared" si="61"/>
        <v>0.99999999999999989</v>
      </c>
      <c r="AE63" s="61">
        <f t="shared" si="61"/>
        <v>0.14999999999999997</v>
      </c>
      <c r="AF63" s="65">
        <f t="shared" si="61"/>
        <v>1.0000000000000004</v>
      </c>
      <c r="AG63" s="76">
        <f t="shared" si="61"/>
        <v>7593491597</v>
      </c>
      <c r="AH63" s="76">
        <f t="shared" si="61"/>
        <v>3470514480</v>
      </c>
      <c r="AI63" s="77">
        <f t="shared" ref="AI63" si="62">+AH63/$E$63</f>
        <v>54040.904924841314</v>
      </c>
      <c r="AJ63" s="78">
        <f>SUM(AJ9:AJ61)</f>
        <v>1739168094.3127208</v>
      </c>
      <c r="AK63" s="65">
        <f>SUM(AK9:AK61)</f>
        <v>1</v>
      </c>
      <c r="AM63" s="79">
        <f>SUM(AM9:AM61)</f>
        <v>1984524581.1499994</v>
      </c>
      <c r="AN63" s="80">
        <f>SUM(AN9:AN61)</f>
        <v>1984524581.1499994</v>
      </c>
      <c r="AO63" s="80">
        <f>SUM(AO9:AO61)</f>
        <v>3969049162.3000007</v>
      </c>
      <c r="AP63" s="80">
        <f>+AP62+AP21</f>
        <v>7938098324.6000004</v>
      </c>
      <c r="AQ63" s="81"/>
    </row>
    <row r="64" spans="1:43" ht="13.5" thickTop="1" x14ac:dyDescent="0.2">
      <c r="A64" s="164"/>
      <c r="B64" s="164"/>
      <c r="C64" s="164"/>
      <c r="D64" s="223"/>
      <c r="E64" s="164"/>
      <c r="F64" s="224"/>
      <c r="G64" s="223"/>
      <c r="H64" s="225"/>
      <c r="I64" s="164"/>
      <c r="J64" s="164"/>
      <c r="K64" s="164"/>
      <c r="L64" s="164"/>
      <c r="M64" s="164"/>
      <c r="N64" s="164"/>
      <c r="O64" s="164"/>
      <c r="P64" s="164"/>
      <c r="Q64" s="181"/>
      <c r="R64" s="164"/>
      <c r="S64" s="164"/>
      <c r="T64" s="164"/>
      <c r="U64" s="164"/>
      <c r="V64" s="164"/>
      <c r="W64" s="164"/>
      <c r="X64" s="164"/>
      <c r="Y64" s="164"/>
      <c r="Z64" s="164"/>
      <c r="AA64" s="223"/>
      <c r="AB64" s="164"/>
      <c r="AC64" s="164"/>
      <c r="AD64" s="223"/>
      <c r="AE64" s="223"/>
      <c r="AF64" s="225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</row>
    <row r="65" spans="1:43" ht="15.75" customHeight="1" x14ac:dyDescent="0.2">
      <c r="A65" s="167" t="s">
        <v>218</v>
      </c>
      <c r="B65" s="164"/>
      <c r="C65" s="164"/>
      <c r="D65" s="223"/>
      <c r="E65" s="164"/>
      <c r="F65" s="224"/>
      <c r="G65" s="223"/>
      <c r="H65" s="225"/>
      <c r="I65" s="164"/>
      <c r="J65" s="164"/>
      <c r="K65" s="164"/>
      <c r="L65" s="164"/>
      <c r="M65" s="164"/>
      <c r="N65" s="164"/>
      <c r="O65" s="164"/>
      <c r="P65" s="164"/>
      <c r="Q65" s="181"/>
      <c r="R65" s="164"/>
      <c r="S65" s="164"/>
      <c r="T65" s="164"/>
      <c r="U65" s="164"/>
      <c r="V65" s="164"/>
      <c r="W65" s="164"/>
      <c r="X65" s="164"/>
      <c r="Y65" s="164"/>
      <c r="Z65" s="164"/>
      <c r="AA65" s="223"/>
      <c r="AB65" s="164"/>
      <c r="AC65" s="164"/>
      <c r="AD65" s="223"/>
      <c r="AE65" s="223"/>
      <c r="AF65" s="225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</row>
    <row r="66" spans="1:43" s="5" customFormat="1" x14ac:dyDescent="0.2">
      <c r="D66" s="85"/>
      <c r="G66" s="85"/>
      <c r="H66" s="86"/>
      <c r="Q66" s="87"/>
      <c r="R66" s="87"/>
      <c r="AA66" s="85"/>
      <c r="AD66" s="85"/>
      <c r="AE66" s="85"/>
      <c r="AF66" s="86"/>
    </row>
    <row r="67" spans="1:43" x14ac:dyDescent="0.2">
      <c r="Q67" s="84"/>
    </row>
    <row r="68" spans="1:43" x14ac:dyDescent="0.2">
      <c r="Q68" s="84"/>
    </row>
    <row r="69" spans="1:43" x14ac:dyDescent="0.2">
      <c r="Q69" s="84"/>
    </row>
    <row r="70" spans="1:43" x14ac:dyDescent="0.2">
      <c r="D70" s="2"/>
      <c r="G70" s="2"/>
      <c r="H70" s="2"/>
      <c r="Q70" s="84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84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84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84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84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84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84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84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84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84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84"/>
      <c r="AA80" s="2"/>
      <c r="AD80" s="2"/>
      <c r="AE80" s="2"/>
      <c r="AF80" s="2"/>
      <c r="AL80" s="2"/>
    </row>
    <row r="81" spans="4:38" x14ac:dyDescent="0.2">
      <c r="D81" s="2"/>
      <c r="G81" s="2"/>
      <c r="H81" s="2"/>
      <c r="Q81" s="84"/>
      <c r="AA81" s="2"/>
      <c r="AD81" s="2"/>
      <c r="AE81" s="2"/>
      <c r="AF81" s="2"/>
      <c r="AL81" s="2"/>
    </row>
    <row r="82" spans="4:38" x14ac:dyDescent="0.2">
      <c r="D82" s="2"/>
      <c r="G82" s="2"/>
      <c r="H82" s="2"/>
      <c r="Q82" s="84"/>
      <c r="AA82" s="2"/>
      <c r="AD82" s="2"/>
      <c r="AE82" s="2"/>
      <c r="AF82" s="2"/>
      <c r="AL82" s="2"/>
    </row>
    <row r="83" spans="4:38" x14ac:dyDescent="0.2">
      <c r="D83" s="2"/>
      <c r="G83" s="2"/>
      <c r="H83" s="2"/>
      <c r="Q83" s="84"/>
      <c r="AA83" s="2"/>
      <c r="AD83" s="2"/>
      <c r="AE83" s="2"/>
      <c r="AF83" s="2"/>
      <c r="AL83" s="2"/>
    </row>
    <row r="84" spans="4:38" x14ac:dyDescent="0.2">
      <c r="D84" s="2"/>
      <c r="G84" s="2"/>
      <c r="H84" s="2"/>
      <c r="Q84" s="84"/>
      <c r="AA84" s="2"/>
      <c r="AD84" s="2"/>
      <c r="AE84" s="2"/>
      <c r="AF84" s="2"/>
      <c r="AL84" s="2"/>
    </row>
    <row r="85" spans="4:38" x14ac:dyDescent="0.2">
      <c r="D85" s="2"/>
      <c r="G85" s="2"/>
      <c r="H85" s="2"/>
      <c r="Q85" s="84"/>
      <c r="AA85" s="2"/>
      <c r="AD85" s="2"/>
      <c r="AE85" s="2"/>
      <c r="AF85" s="2"/>
      <c r="AL85" s="2"/>
    </row>
    <row r="86" spans="4:38" x14ac:dyDescent="0.2">
      <c r="D86" s="2"/>
      <c r="G86" s="2"/>
      <c r="H86" s="2"/>
      <c r="Q86" s="84"/>
      <c r="AA86" s="2"/>
      <c r="AD86" s="2"/>
      <c r="AE86" s="2"/>
      <c r="AF86" s="2"/>
      <c r="AL86" s="2"/>
    </row>
    <row r="87" spans="4:38" x14ac:dyDescent="0.2">
      <c r="D87" s="2"/>
      <c r="G87" s="2"/>
      <c r="H87" s="2"/>
      <c r="Q87" s="84"/>
      <c r="AA87" s="2"/>
      <c r="AD87" s="2"/>
      <c r="AE87" s="2"/>
      <c r="AF87" s="2"/>
      <c r="AL87" s="2"/>
    </row>
    <row r="88" spans="4:38" x14ac:dyDescent="0.2">
      <c r="D88" s="2"/>
      <c r="G88" s="2"/>
      <c r="H88" s="2"/>
      <c r="Q88" s="84"/>
      <c r="AA88" s="2"/>
      <c r="AD88" s="2"/>
      <c r="AE88" s="2"/>
      <c r="AF88" s="2"/>
      <c r="AL88" s="2"/>
    </row>
    <row r="89" spans="4:38" x14ac:dyDescent="0.2">
      <c r="D89" s="2"/>
      <c r="G89" s="2"/>
      <c r="H89" s="2"/>
      <c r="Q89" s="84"/>
      <c r="AA89" s="2"/>
      <c r="AD89" s="2"/>
      <c r="AE89" s="2"/>
      <c r="AF89" s="2"/>
      <c r="AL89" s="2"/>
    </row>
    <row r="90" spans="4:38" x14ac:dyDescent="0.2">
      <c r="D90" s="2"/>
      <c r="G90" s="2"/>
      <c r="H90" s="2"/>
      <c r="Q90" s="84"/>
      <c r="AA90" s="2"/>
      <c r="AD90" s="2"/>
      <c r="AE90" s="2"/>
      <c r="AF90" s="2"/>
      <c r="AL90" s="2"/>
    </row>
    <row r="91" spans="4:38" x14ac:dyDescent="0.2">
      <c r="D91" s="2"/>
      <c r="G91" s="2"/>
      <c r="H91" s="2"/>
      <c r="Q91" s="84"/>
      <c r="AA91" s="2"/>
      <c r="AD91" s="2"/>
      <c r="AE91" s="2"/>
      <c r="AF91" s="2"/>
      <c r="AL91" s="2"/>
    </row>
    <row r="92" spans="4:38" x14ac:dyDescent="0.2">
      <c r="D92" s="2"/>
      <c r="G92" s="2"/>
      <c r="H92" s="2"/>
      <c r="Q92" s="84"/>
      <c r="AA92" s="2"/>
      <c r="AD92" s="2"/>
      <c r="AE92" s="2"/>
      <c r="AF92" s="2"/>
      <c r="AL92" s="2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30" t="s">
        <v>159</v>
      </c>
      <c r="B1" s="230" t="s">
        <v>160</v>
      </c>
      <c r="C1" s="230" t="s">
        <v>161</v>
      </c>
      <c r="D1" s="230"/>
      <c r="E1" s="230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</row>
    <row r="2" spans="1:40" ht="15.75" x14ac:dyDescent="0.2">
      <c r="A2" s="230"/>
      <c r="B2" s="230"/>
      <c r="C2" s="143" t="s">
        <v>162</v>
      </c>
      <c r="D2" s="143" t="s">
        <v>163</v>
      </c>
      <c r="E2" s="143" t="s">
        <v>164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</row>
    <row r="3" spans="1:40" ht="15.75" x14ac:dyDescent="0.2">
      <c r="A3" s="144"/>
      <c r="B3" s="145"/>
      <c r="C3" s="145"/>
      <c r="D3" s="145"/>
      <c r="E3" s="146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</row>
    <row r="4" spans="1:40" ht="15.75" x14ac:dyDescent="0.2">
      <c r="A4" s="147" t="s">
        <v>165</v>
      </c>
      <c r="B4" s="148" t="s">
        <v>162</v>
      </c>
      <c r="C4" s="149">
        <f>SUM(C5:C55)</f>
        <v>5784442</v>
      </c>
      <c r="D4" s="149">
        <f>SUM(D5:D55)</f>
        <v>2890950</v>
      </c>
      <c r="E4" s="149">
        <f>SUM(E5:E55)</f>
        <v>2893492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</row>
    <row r="5" spans="1:40" ht="15.75" x14ac:dyDescent="0.2">
      <c r="A5" s="150" t="s">
        <v>165</v>
      </c>
      <c r="B5" s="151" t="s">
        <v>166</v>
      </c>
      <c r="C5" s="152">
        <v>2974</v>
      </c>
      <c r="D5" s="152">
        <v>1442</v>
      </c>
      <c r="E5" s="153">
        <v>1532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</row>
    <row r="6" spans="1:40" ht="15.75" x14ac:dyDescent="0.2">
      <c r="A6" s="154" t="s">
        <v>165</v>
      </c>
      <c r="B6" s="155" t="s">
        <v>167</v>
      </c>
      <c r="C6" s="156">
        <v>3382</v>
      </c>
      <c r="D6" s="156">
        <v>1690</v>
      </c>
      <c r="E6" s="157">
        <v>1692</v>
      </c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</row>
    <row r="7" spans="1:40" ht="15.75" x14ac:dyDescent="0.2">
      <c r="A7" s="150" t="s">
        <v>165</v>
      </c>
      <c r="B7" s="151" t="s">
        <v>168</v>
      </c>
      <c r="C7" s="152">
        <v>35289</v>
      </c>
      <c r="D7" s="152">
        <v>17829</v>
      </c>
      <c r="E7" s="153">
        <v>17460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</row>
    <row r="8" spans="1:40" ht="15.75" x14ac:dyDescent="0.2">
      <c r="A8" s="154" t="s">
        <v>165</v>
      </c>
      <c r="B8" s="155" t="s">
        <v>169</v>
      </c>
      <c r="C8" s="156">
        <v>18030</v>
      </c>
      <c r="D8" s="156">
        <v>8852</v>
      </c>
      <c r="E8" s="157">
        <v>9178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</row>
    <row r="9" spans="1:40" ht="15.75" x14ac:dyDescent="0.2">
      <c r="A9" s="150" t="s">
        <v>165</v>
      </c>
      <c r="B9" s="151" t="s">
        <v>170</v>
      </c>
      <c r="C9" s="152">
        <v>656464</v>
      </c>
      <c r="D9" s="152">
        <v>331513</v>
      </c>
      <c r="E9" s="153">
        <v>324951</v>
      </c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</row>
    <row r="10" spans="1:40" ht="15.75" x14ac:dyDescent="0.2">
      <c r="A10" s="154" t="s">
        <v>165</v>
      </c>
      <c r="B10" s="155" t="s">
        <v>171</v>
      </c>
      <c r="C10" s="156">
        <v>14992</v>
      </c>
      <c r="D10" s="156">
        <v>7667</v>
      </c>
      <c r="E10" s="157">
        <v>7325</v>
      </c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</row>
    <row r="11" spans="1:40" ht="15.75" x14ac:dyDescent="0.2">
      <c r="A11" s="150" t="s">
        <v>165</v>
      </c>
      <c r="B11" s="151" t="s">
        <v>172</v>
      </c>
      <c r="C11" s="152">
        <v>3661</v>
      </c>
      <c r="D11" s="152">
        <v>1824</v>
      </c>
      <c r="E11" s="153">
        <v>1837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</row>
    <row r="12" spans="1:40" ht="15.75" x14ac:dyDescent="0.2">
      <c r="A12" s="154" t="s">
        <v>165</v>
      </c>
      <c r="B12" s="155" t="s">
        <v>173</v>
      </c>
      <c r="C12" s="156">
        <v>122337</v>
      </c>
      <c r="D12" s="156">
        <v>62377</v>
      </c>
      <c r="E12" s="157">
        <v>59960</v>
      </c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</row>
    <row r="13" spans="1:40" ht="15.75" x14ac:dyDescent="0.2">
      <c r="A13" s="150" t="s">
        <v>165</v>
      </c>
      <c r="B13" s="151" t="s">
        <v>174</v>
      </c>
      <c r="C13" s="152">
        <v>7340</v>
      </c>
      <c r="D13" s="152">
        <v>3707</v>
      </c>
      <c r="E13" s="153">
        <v>3633</v>
      </c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</row>
    <row r="14" spans="1:40" ht="15.75" x14ac:dyDescent="0.2">
      <c r="A14" s="154" t="s">
        <v>165</v>
      </c>
      <c r="B14" s="155" t="s">
        <v>175</v>
      </c>
      <c r="C14" s="156">
        <v>9930</v>
      </c>
      <c r="D14" s="156">
        <v>4961</v>
      </c>
      <c r="E14" s="157">
        <v>4969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</row>
    <row r="15" spans="1:40" ht="15.75" x14ac:dyDescent="0.2">
      <c r="A15" s="150" t="s">
        <v>165</v>
      </c>
      <c r="B15" s="151" t="s">
        <v>176</v>
      </c>
      <c r="C15" s="152">
        <v>68747</v>
      </c>
      <c r="D15" s="152">
        <v>35206</v>
      </c>
      <c r="E15" s="153">
        <v>33541</v>
      </c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</row>
    <row r="16" spans="1:40" ht="15.75" x14ac:dyDescent="0.2">
      <c r="A16" s="154" t="s">
        <v>165</v>
      </c>
      <c r="B16" s="155" t="s">
        <v>177</v>
      </c>
      <c r="C16" s="156">
        <v>36088</v>
      </c>
      <c r="D16" s="156">
        <v>18060</v>
      </c>
      <c r="E16" s="157">
        <v>18028</v>
      </c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</row>
    <row r="17" spans="1:40" ht="15.75" x14ac:dyDescent="0.2">
      <c r="A17" s="150" t="s">
        <v>165</v>
      </c>
      <c r="B17" s="151" t="s">
        <v>178</v>
      </c>
      <c r="C17" s="152">
        <v>1360</v>
      </c>
      <c r="D17" s="152">
        <v>657</v>
      </c>
      <c r="E17" s="153">
        <v>703</v>
      </c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</row>
    <row r="18" spans="1:40" ht="15.75" x14ac:dyDescent="0.2">
      <c r="A18" s="154" t="s">
        <v>165</v>
      </c>
      <c r="B18" s="155" t="s">
        <v>179</v>
      </c>
      <c r="C18" s="156">
        <v>3256</v>
      </c>
      <c r="D18" s="156">
        <v>1672</v>
      </c>
      <c r="E18" s="157">
        <v>1584</v>
      </c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</row>
    <row r="19" spans="1:40" ht="15.75" x14ac:dyDescent="0.2">
      <c r="A19" s="150" t="s">
        <v>165</v>
      </c>
      <c r="B19" s="151" t="s">
        <v>180</v>
      </c>
      <c r="C19" s="152">
        <v>104478</v>
      </c>
      <c r="D19" s="152">
        <v>52883</v>
      </c>
      <c r="E19" s="153">
        <v>51595</v>
      </c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</row>
    <row r="20" spans="1:40" ht="15.75" x14ac:dyDescent="0.2">
      <c r="A20" s="154" t="s">
        <v>165</v>
      </c>
      <c r="B20" s="155" t="s">
        <v>181</v>
      </c>
      <c r="C20" s="156">
        <v>40903</v>
      </c>
      <c r="D20" s="156">
        <v>20444</v>
      </c>
      <c r="E20" s="157">
        <v>20459</v>
      </c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</row>
    <row r="21" spans="1:40" ht="15.75" x14ac:dyDescent="0.2">
      <c r="A21" s="150" t="s">
        <v>165</v>
      </c>
      <c r="B21" s="151" t="s">
        <v>182</v>
      </c>
      <c r="C21" s="152">
        <v>397205</v>
      </c>
      <c r="D21" s="152">
        <v>200708</v>
      </c>
      <c r="E21" s="153">
        <v>196497</v>
      </c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</row>
    <row r="22" spans="1:40" ht="15.75" x14ac:dyDescent="0.2">
      <c r="A22" s="154" t="s">
        <v>165</v>
      </c>
      <c r="B22" s="155" t="s">
        <v>183</v>
      </c>
      <c r="C22" s="156">
        <v>5506</v>
      </c>
      <c r="D22" s="156">
        <v>2796</v>
      </c>
      <c r="E22" s="157">
        <v>2710</v>
      </c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</row>
    <row r="23" spans="1:40" ht="15.75" x14ac:dyDescent="0.2">
      <c r="A23" s="150" t="s">
        <v>165</v>
      </c>
      <c r="B23" s="151" t="s">
        <v>184</v>
      </c>
      <c r="C23" s="152">
        <v>481213</v>
      </c>
      <c r="D23" s="152">
        <v>242161</v>
      </c>
      <c r="E23" s="153">
        <v>239052</v>
      </c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</row>
    <row r="24" spans="1:40" ht="15.75" x14ac:dyDescent="0.2">
      <c r="A24" s="154" t="s">
        <v>165</v>
      </c>
      <c r="B24" s="155" t="s">
        <v>185</v>
      </c>
      <c r="C24" s="156">
        <v>14109</v>
      </c>
      <c r="D24" s="156">
        <v>7115</v>
      </c>
      <c r="E24" s="157">
        <v>6994</v>
      </c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</row>
    <row r="25" spans="1:40" ht="15.75" x14ac:dyDescent="0.2">
      <c r="A25" s="150" t="s">
        <v>165</v>
      </c>
      <c r="B25" s="151" t="s">
        <v>186</v>
      </c>
      <c r="C25" s="152">
        <v>1808</v>
      </c>
      <c r="D25" s="152">
        <v>890</v>
      </c>
      <c r="E25" s="153">
        <v>918</v>
      </c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</row>
    <row r="26" spans="1:40" ht="15.75" x14ac:dyDescent="0.2">
      <c r="A26" s="154" t="s">
        <v>165</v>
      </c>
      <c r="B26" s="155" t="s">
        <v>187</v>
      </c>
      <c r="C26" s="156">
        <v>6282</v>
      </c>
      <c r="D26" s="156">
        <v>3224</v>
      </c>
      <c r="E26" s="157">
        <v>3058</v>
      </c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</row>
    <row r="27" spans="1:40" ht="15.75" x14ac:dyDescent="0.2">
      <c r="A27" s="150" t="s">
        <v>165</v>
      </c>
      <c r="B27" s="151" t="s">
        <v>188</v>
      </c>
      <c r="C27" s="152">
        <v>102149</v>
      </c>
      <c r="D27" s="152">
        <v>51844</v>
      </c>
      <c r="E27" s="153">
        <v>50305</v>
      </c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</row>
    <row r="28" spans="1:40" ht="15.75" x14ac:dyDescent="0.2">
      <c r="A28" s="154" t="s">
        <v>165</v>
      </c>
      <c r="B28" s="155" t="s">
        <v>189</v>
      </c>
      <c r="C28" s="156">
        <v>643143</v>
      </c>
      <c r="D28" s="156">
        <v>318993</v>
      </c>
      <c r="E28" s="157">
        <v>324150</v>
      </c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</row>
    <row r="29" spans="1:40" ht="15.75" x14ac:dyDescent="0.2">
      <c r="A29" s="150" t="s">
        <v>165</v>
      </c>
      <c r="B29" s="151" t="s">
        <v>190</v>
      </c>
      <c r="C29" s="152">
        <v>16086</v>
      </c>
      <c r="D29" s="152">
        <v>8082</v>
      </c>
      <c r="E29" s="153">
        <v>8004</v>
      </c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</row>
    <row r="30" spans="1:40" ht="15.75" x14ac:dyDescent="0.2">
      <c r="A30" s="154" t="s">
        <v>165</v>
      </c>
      <c r="B30" s="155" t="s">
        <v>191</v>
      </c>
      <c r="C30" s="156">
        <v>1386</v>
      </c>
      <c r="D30" s="156">
        <v>724</v>
      </c>
      <c r="E30" s="157">
        <v>662</v>
      </c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</row>
    <row r="31" spans="1:40" ht="15.75" x14ac:dyDescent="0.2">
      <c r="A31" s="150" t="s">
        <v>165</v>
      </c>
      <c r="B31" s="151" t="s">
        <v>192</v>
      </c>
      <c r="C31" s="152">
        <v>7026</v>
      </c>
      <c r="D31" s="152">
        <v>3480</v>
      </c>
      <c r="E31" s="153">
        <v>3546</v>
      </c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</row>
    <row r="32" spans="1:40" ht="15.75" x14ac:dyDescent="0.2">
      <c r="A32" s="154" t="s">
        <v>165</v>
      </c>
      <c r="B32" s="155" t="s">
        <v>193</v>
      </c>
      <c r="C32" s="156">
        <v>3298</v>
      </c>
      <c r="D32" s="156">
        <v>1716</v>
      </c>
      <c r="E32" s="157">
        <v>1582</v>
      </c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</row>
    <row r="33" spans="1:40" ht="15.75" x14ac:dyDescent="0.2">
      <c r="A33" s="150" t="s">
        <v>165</v>
      </c>
      <c r="B33" s="151" t="s">
        <v>194</v>
      </c>
      <c r="C33" s="152">
        <v>471523</v>
      </c>
      <c r="D33" s="152">
        <v>237717</v>
      </c>
      <c r="E33" s="153">
        <v>233806</v>
      </c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</row>
    <row r="34" spans="1:40" ht="31.5" x14ac:dyDescent="0.2">
      <c r="A34" s="154" t="s">
        <v>165</v>
      </c>
      <c r="B34" s="155" t="s">
        <v>195</v>
      </c>
      <c r="C34" s="156">
        <v>5351</v>
      </c>
      <c r="D34" s="156">
        <v>2657</v>
      </c>
      <c r="E34" s="157">
        <v>2694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</row>
    <row r="35" spans="1:40" ht="15.75" x14ac:dyDescent="0.2">
      <c r="A35" s="150" t="s">
        <v>165</v>
      </c>
      <c r="B35" s="151" t="s">
        <v>196</v>
      </c>
      <c r="C35" s="152">
        <v>84666</v>
      </c>
      <c r="D35" s="152">
        <v>41878</v>
      </c>
      <c r="E35" s="153">
        <v>42788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</row>
    <row r="36" spans="1:40" ht="15.75" x14ac:dyDescent="0.2">
      <c r="A36" s="154" t="s">
        <v>165</v>
      </c>
      <c r="B36" s="155" t="s">
        <v>197</v>
      </c>
      <c r="C36" s="156">
        <v>1407</v>
      </c>
      <c r="D36" s="156">
        <v>699</v>
      </c>
      <c r="E36" s="157">
        <v>708</v>
      </c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</row>
    <row r="37" spans="1:40" ht="15.75" x14ac:dyDescent="0.2">
      <c r="A37" s="150" t="s">
        <v>165</v>
      </c>
      <c r="B37" s="151" t="s">
        <v>198</v>
      </c>
      <c r="C37" s="152">
        <v>1959</v>
      </c>
      <c r="D37" s="152">
        <v>989</v>
      </c>
      <c r="E37" s="153">
        <v>970</v>
      </c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</row>
    <row r="38" spans="1:40" ht="15.75" x14ac:dyDescent="0.2">
      <c r="A38" s="154" t="s">
        <v>165</v>
      </c>
      <c r="B38" s="155" t="s">
        <v>199</v>
      </c>
      <c r="C38" s="156">
        <v>5389</v>
      </c>
      <c r="D38" s="156">
        <v>2776</v>
      </c>
      <c r="E38" s="157">
        <v>2613</v>
      </c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</row>
    <row r="39" spans="1:40" ht="15.75" x14ac:dyDescent="0.2">
      <c r="A39" s="150" t="s">
        <v>165</v>
      </c>
      <c r="B39" s="151" t="s">
        <v>200</v>
      </c>
      <c r="C39" s="152">
        <v>5119</v>
      </c>
      <c r="D39" s="152">
        <v>2639</v>
      </c>
      <c r="E39" s="153">
        <v>2480</v>
      </c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</row>
    <row r="40" spans="1:40" ht="15.75" x14ac:dyDescent="0.2">
      <c r="A40" s="154" t="s">
        <v>165</v>
      </c>
      <c r="B40" s="155" t="s">
        <v>201</v>
      </c>
      <c r="C40" s="156">
        <v>1483</v>
      </c>
      <c r="D40" s="156">
        <v>764</v>
      </c>
      <c r="E40" s="157">
        <v>719</v>
      </c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</row>
    <row r="41" spans="1:40" ht="15.75" x14ac:dyDescent="0.2">
      <c r="A41" s="150" t="s">
        <v>165</v>
      </c>
      <c r="B41" s="151" t="s">
        <v>202</v>
      </c>
      <c r="C41" s="152">
        <v>7652</v>
      </c>
      <c r="D41" s="152">
        <v>3795</v>
      </c>
      <c r="E41" s="153">
        <v>3857</v>
      </c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</row>
    <row r="42" spans="1:40" ht="15.75" x14ac:dyDescent="0.2">
      <c r="A42" s="154" t="s">
        <v>165</v>
      </c>
      <c r="B42" s="155" t="s">
        <v>203</v>
      </c>
      <c r="C42" s="156">
        <v>6048</v>
      </c>
      <c r="D42" s="156">
        <v>3056</v>
      </c>
      <c r="E42" s="157">
        <v>2992</v>
      </c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</row>
    <row r="43" spans="1:40" ht="15.75" x14ac:dyDescent="0.2">
      <c r="A43" s="150" t="s">
        <v>165</v>
      </c>
      <c r="B43" s="151" t="s">
        <v>204</v>
      </c>
      <c r="C43" s="152">
        <v>67428</v>
      </c>
      <c r="D43" s="152">
        <v>33569</v>
      </c>
      <c r="E43" s="153">
        <v>33859</v>
      </c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</row>
    <row r="44" spans="1:40" ht="15.75" x14ac:dyDescent="0.2">
      <c r="A44" s="154" t="s">
        <v>165</v>
      </c>
      <c r="B44" s="155" t="s">
        <v>205</v>
      </c>
      <c r="C44" s="156">
        <v>1142994</v>
      </c>
      <c r="D44" s="156">
        <v>564805</v>
      </c>
      <c r="E44" s="157">
        <v>578189</v>
      </c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</row>
    <row r="45" spans="1:40" ht="15.75" x14ac:dyDescent="0.2">
      <c r="A45" s="150" t="s">
        <v>165</v>
      </c>
      <c r="B45" s="151" t="s">
        <v>206</v>
      </c>
      <c r="C45" s="152">
        <v>906</v>
      </c>
      <c r="D45" s="152">
        <v>457</v>
      </c>
      <c r="E45" s="153">
        <v>449</v>
      </c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</row>
    <row r="46" spans="1:40" ht="15.75" x14ac:dyDescent="0.2">
      <c r="A46" s="154" t="s">
        <v>165</v>
      </c>
      <c r="B46" s="155" t="s">
        <v>207</v>
      </c>
      <c r="C46" s="156">
        <v>147624</v>
      </c>
      <c r="D46" s="156">
        <v>76004</v>
      </c>
      <c r="E46" s="157">
        <v>71620</v>
      </c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</row>
    <row r="47" spans="1:40" ht="15.75" x14ac:dyDescent="0.2">
      <c r="A47" s="150" t="s">
        <v>165</v>
      </c>
      <c r="B47" s="151" t="s">
        <v>208</v>
      </c>
      <c r="C47" s="152">
        <v>2377</v>
      </c>
      <c r="D47" s="152">
        <v>1230</v>
      </c>
      <c r="E47" s="153">
        <v>1147</v>
      </c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</row>
    <row r="48" spans="1:40" ht="15.75" x14ac:dyDescent="0.2">
      <c r="A48" s="154" t="s">
        <v>165</v>
      </c>
      <c r="B48" s="155" t="s">
        <v>209</v>
      </c>
      <c r="C48" s="156">
        <v>34709</v>
      </c>
      <c r="D48" s="156">
        <v>17035</v>
      </c>
      <c r="E48" s="157">
        <v>17674</v>
      </c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</row>
    <row r="49" spans="1:40" ht="15.75" x14ac:dyDescent="0.2">
      <c r="A49" s="150" t="s">
        <v>165</v>
      </c>
      <c r="B49" s="151" t="s">
        <v>210</v>
      </c>
      <c r="C49" s="152">
        <v>86766</v>
      </c>
      <c r="D49" s="152">
        <v>44135</v>
      </c>
      <c r="E49" s="153">
        <v>42631</v>
      </c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</row>
    <row r="50" spans="1:40" ht="31.5" x14ac:dyDescent="0.2">
      <c r="A50" s="154" t="s">
        <v>165</v>
      </c>
      <c r="B50" s="155" t="s">
        <v>211</v>
      </c>
      <c r="C50" s="156">
        <v>412199</v>
      </c>
      <c r="D50" s="156">
        <v>202958</v>
      </c>
      <c r="E50" s="157">
        <v>209241</v>
      </c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</row>
    <row r="51" spans="1:40" ht="31.5" x14ac:dyDescent="0.2">
      <c r="A51" s="150" t="s">
        <v>165</v>
      </c>
      <c r="B51" s="151" t="s">
        <v>212</v>
      </c>
      <c r="C51" s="152">
        <v>132169</v>
      </c>
      <c r="D51" s="152">
        <v>62586</v>
      </c>
      <c r="E51" s="153">
        <v>69583</v>
      </c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</row>
    <row r="52" spans="1:40" ht="15.75" x14ac:dyDescent="0.2">
      <c r="A52" s="154" t="s">
        <v>165</v>
      </c>
      <c r="B52" s="155" t="s">
        <v>213</v>
      </c>
      <c r="C52" s="156">
        <v>306322</v>
      </c>
      <c r="D52" s="156">
        <v>152617</v>
      </c>
      <c r="E52" s="157">
        <v>153705</v>
      </c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</row>
    <row r="53" spans="1:40" ht="15.75" x14ac:dyDescent="0.2">
      <c r="A53" s="150" t="s">
        <v>165</v>
      </c>
      <c r="B53" s="151" t="s">
        <v>214</v>
      </c>
      <c r="C53" s="152">
        <v>46784</v>
      </c>
      <c r="D53" s="152">
        <v>23460</v>
      </c>
      <c r="E53" s="153">
        <v>23324</v>
      </c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</row>
    <row r="54" spans="1:40" ht="15.75" x14ac:dyDescent="0.2">
      <c r="A54" s="154" t="s">
        <v>165</v>
      </c>
      <c r="B54" s="155" t="s">
        <v>215</v>
      </c>
      <c r="C54" s="156">
        <v>1552</v>
      </c>
      <c r="D54" s="156">
        <v>820</v>
      </c>
      <c r="E54" s="157">
        <v>732</v>
      </c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</row>
    <row r="55" spans="1:40" ht="15.75" x14ac:dyDescent="0.2">
      <c r="A55" s="158" t="s">
        <v>165</v>
      </c>
      <c r="B55" s="159" t="s">
        <v>216</v>
      </c>
      <c r="C55" s="160">
        <v>3573</v>
      </c>
      <c r="D55" s="160">
        <v>1787</v>
      </c>
      <c r="E55" s="161">
        <v>1786</v>
      </c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</row>
    <row r="56" spans="1:40" x14ac:dyDescent="0.2">
      <c r="A56" s="162" t="s">
        <v>217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</row>
    <row r="57" spans="1:40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</row>
    <row r="58" spans="1:40" x14ac:dyDescent="0.2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</row>
    <row r="59" spans="1:40" x14ac:dyDescent="0.2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</row>
    <row r="60" spans="1:40" x14ac:dyDescent="0.2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</row>
    <row r="61" spans="1:40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</row>
    <row r="62" spans="1:40" x14ac:dyDescent="0.2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</row>
    <row r="63" spans="1:40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</row>
    <row r="64" spans="1:40" x14ac:dyDescent="0.2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</row>
    <row r="65" spans="1:40" x14ac:dyDescent="0.2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</row>
    <row r="66" spans="1:40" x14ac:dyDescent="0.2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</row>
    <row r="67" spans="1:40" x14ac:dyDescent="0.2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</row>
    <row r="68" spans="1:40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</row>
    <row r="69" spans="1:40" x14ac:dyDescent="0.2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</row>
    <row r="70" spans="1:40" x14ac:dyDescent="0.2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</row>
    <row r="71" spans="1:40" x14ac:dyDescent="0.2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</row>
    <row r="72" spans="1:40" x14ac:dyDescent="0.2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</row>
    <row r="73" spans="1:40" x14ac:dyDescent="0.2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</row>
    <row r="74" spans="1:40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</row>
    <row r="75" spans="1:40" x14ac:dyDescent="0.2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</row>
    <row r="76" spans="1:40" x14ac:dyDescent="0.2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</row>
    <row r="77" spans="1:40" x14ac:dyDescent="0.2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</row>
    <row r="78" spans="1:40" x14ac:dyDescent="0.2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</row>
    <row r="79" spans="1:40" x14ac:dyDescent="0.2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</row>
    <row r="80" spans="1:40" x14ac:dyDescent="0.2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</row>
    <row r="81" spans="1:40" x14ac:dyDescent="0.2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</row>
    <row r="82" spans="1:40" x14ac:dyDescent="0.2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</row>
    <row r="83" spans="1:40" x14ac:dyDescent="0.2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</row>
    <row r="84" spans="1:40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</row>
    <row r="85" spans="1:40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</row>
    <row r="86" spans="1:40" x14ac:dyDescent="0.2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</row>
    <row r="87" spans="1:40" x14ac:dyDescent="0.2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</row>
    <row r="88" spans="1:40" x14ac:dyDescent="0.2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</row>
    <row r="89" spans="1:40" x14ac:dyDescent="0.2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</row>
    <row r="90" spans="1:40" x14ac:dyDescent="0.2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</row>
    <row r="91" spans="1:40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</row>
    <row r="92" spans="1:40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</row>
    <row r="93" spans="1:40" x14ac:dyDescent="0.2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</row>
    <row r="94" spans="1:40" x14ac:dyDescent="0.2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</row>
    <row r="95" spans="1:40" x14ac:dyDescent="0.2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</row>
    <row r="96" spans="1:40" x14ac:dyDescent="0.2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</row>
    <row r="97" spans="1:40" x14ac:dyDescent="0.2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</row>
    <row r="98" spans="1:40" x14ac:dyDescent="0.2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</row>
    <row r="99" spans="1:40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</row>
    <row r="100" spans="1:40" x14ac:dyDescent="0.2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</row>
    <row r="101" spans="1:40" x14ac:dyDescent="0.2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</row>
    <row r="102" spans="1:40" x14ac:dyDescent="0.2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</row>
    <row r="103" spans="1:40" x14ac:dyDescent="0.2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</row>
    <row r="104" spans="1:40" x14ac:dyDescent="0.2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</row>
    <row r="105" spans="1:40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</row>
    <row r="106" spans="1:40" x14ac:dyDescent="0.2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</row>
    <row r="107" spans="1:40" x14ac:dyDescent="0.2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</row>
    <row r="108" spans="1:40" x14ac:dyDescent="0.2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</row>
    <row r="109" spans="1:40" x14ac:dyDescent="0.2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</row>
    <row r="110" spans="1:40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</row>
    <row r="111" spans="1:40" x14ac:dyDescent="0.2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</row>
    <row r="112" spans="1:40" x14ac:dyDescent="0.2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</row>
    <row r="113" spans="1:40" x14ac:dyDescent="0.2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</row>
    <row r="114" spans="1:40" x14ac:dyDescent="0.2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</row>
    <row r="115" spans="1:40" x14ac:dyDescent="0.2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</row>
    <row r="116" spans="1:40" x14ac:dyDescent="0.2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</row>
    <row r="117" spans="1:40" x14ac:dyDescent="0.2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</row>
    <row r="118" spans="1:40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</row>
    <row r="119" spans="1:40" x14ac:dyDescent="0.2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</row>
    <row r="120" spans="1:40" x14ac:dyDescent="0.2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</row>
    <row r="121" spans="1:40" x14ac:dyDescent="0.2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</row>
    <row r="122" spans="1:40" x14ac:dyDescent="0.2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</row>
    <row r="123" spans="1:40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</row>
    <row r="124" spans="1:40" x14ac:dyDescent="0.2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</row>
    <row r="125" spans="1:40" x14ac:dyDescent="0.2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</row>
    <row r="126" spans="1:40" x14ac:dyDescent="0.2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</row>
    <row r="127" spans="1:40" x14ac:dyDescent="0.2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</row>
    <row r="128" spans="1:40" x14ac:dyDescent="0.2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</row>
    <row r="129" spans="1:40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</row>
    <row r="130" spans="1:40" x14ac:dyDescent="0.2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</row>
    <row r="131" spans="1:40" x14ac:dyDescent="0.2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</row>
    <row r="132" spans="1:40" x14ac:dyDescent="0.2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</row>
    <row r="133" spans="1:40" x14ac:dyDescent="0.2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</row>
    <row r="134" spans="1:40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</row>
    <row r="135" spans="1:40" x14ac:dyDescent="0.2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</row>
    <row r="136" spans="1:40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</row>
    <row r="137" spans="1:40" x14ac:dyDescent="0.2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</row>
    <row r="138" spans="1:40" x14ac:dyDescent="0.2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</row>
    <row r="139" spans="1:40" x14ac:dyDescent="0.2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</row>
    <row r="140" spans="1:40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</row>
    <row r="141" spans="1:40" x14ac:dyDescent="0.2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</row>
    <row r="142" spans="1:40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</row>
    <row r="143" spans="1:40" x14ac:dyDescent="0.2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</row>
    <row r="144" spans="1:40" x14ac:dyDescent="0.2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</row>
    <row r="145" spans="1:40" x14ac:dyDescent="0.2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</row>
    <row r="146" spans="1:40" x14ac:dyDescent="0.2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</row>
    <row r="147" spans="1:40" x14ac:dyDescent="0.2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</row>
    <row r="148" spans="1:40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</row>
    <row r="149" spans="1:40" x14ac:dyDescent="0.2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</row>
    <row r="150" spans="1:40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</row>
    <row r="151" spans="1:40" x14ac:dyDescent="0.2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</row>
    <row r="152" spans="1:40" x14ac:dyDescent="0.2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</row>
    <row r="153" spans="1:40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</row>
    <row r="154" spans="1:40" x14ac:dyDescent="0.2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</row>
    <row r="155" spans="1:40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</row>
    <row r="156" spans="1:40" x14ac:dyDescent="0.2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</row>
    <row r="157" spans="1:40" x14ac:dyDescent="0.2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</row>
    <row r="158" spans="1:40" x14ac:dyDescent="0.2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</row>
    <row r="159" spans="1:40" x14ac:dyDescent="0.2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</row>
    <row r="160" spans="1:40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</row>
    <row r="161" spans="1:40" x14ac:dyDescent="0.2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</row>
    <row r="162" spans="1:40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</row>
    <row r="163" spans="1:40" x14ac:dyDescent="0.2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</row>
    <row r="164" spans="1:40" x14ac:dyDescent="0.2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</row>
    <row r="165" spans="1:40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</row>
    <row r="166" spans="1:40" x14ac:dyDescent="0.2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3"/>
      <c r="AM166" s="163"/>
      <c r="AN166" s="163"/>
    </row>
    <row r="167" spans="1:40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3"/>
      <c r="AM167" s="163"/>
      <c r="AN167" s="163"/>
    </row>
    <row r="168" spans="1:40" x14ac:dyDescent="0.2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</row>
    <row r="169" spans="1:40" x14ac:dyDescent="0.2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</row>
    <row r="170" spans="1:40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</row>
    <row r="171" spans="1:40" x14ac:dyDescent="0.2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</row>
    <row r="172" spans="1:40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</row>
    <row r="173" spans="1:40" x14ac:dyDescent="0.2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</row>
    <row r="174" spans="1:40" x14ac:dyDescent="0.2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</row>
    <row r="175" spans="1:40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</row>
    <row r="176" spans="1:40" x14ac:dyDescent="0.2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</row>
    <row r="177" spans="1:40" x14ac:dyDescent="0.2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</row>
    <row r="178" spans="1:40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</row>
    <row r="179" spans="1:40" x14ac:dyDescent="0.2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  <c r="AL179" s="163"/>
      <c r="AM179" s="163"/>
      <c r="AN179" s="163"/>
    </row>
    <row r="180" spans="1:40" x14ac:dyDescent="0.2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</row>
    <row r="181" spans="1:40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  <c r="AL181" s="163"/>
      <c r="AM181" s="163"/>
      <c r="AN181" s="163"/>
    </row>
    <row r="182" spans="1:40" x14ac:dyDescent="0.2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  <c r="AL182" s="163"/>
      <c r="AM182" s="163"/>
      <c r="AN182" s="163"/>
    </row>
    <row r="183" spans="1:40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  <c r="AL183" s="163"/>
      <c r="AM183" s="163"/>
      <c r="AN183" s="163"/>
    </row>
    <row r="184" spans="1:40" x14ac:dyDescent="0.2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  <c r="AL184" s="163"/>
      <c r="AM184" s="163"/>
      <c r="AN184" s="163"/>
    </row>
    <row r="185" spans="1:40" x14ac:dyDescent="0.2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  <c r="AL185" s="163"/>
      <c r="AM185" s="163"/>
      <c r="AN185" s="163"/>
    </row>
    <row r="186" spans="1:40" x14ac:dyDescent="0.2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  <c r="AL186" s="163"/>
      <c r="AM186" s="163"/>
      <c r="AN186" s="163"/>
    </row>
    <row r="187" spans="1:40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3"/>
      <c r="AM187" s="163"/>
      <c r="AN187" s="163"/>
    </row>
    <row r="188" spans="1:40" x14ac:dyDescent="0.2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</row>
    <row r="189" spans="1:40" x14ac:dyDescent="0.2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</row>
    <row r="190" spans="1:40" x14ac:dyDescent="0.2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</row>
    <row r="191" spans="1:40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</row>
    <row r="192" spans="1:40" x14ac:dyDescent="0.2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</row>
    <row r="193" spans="1:40" x14ac:dyDescent="0.2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</row>
    <row r="194" spans="1:40" x14ac:dyDescent="0.2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</row>
    <row r="195" spans="1:40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</row>
    <row r="196" spans="1:40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</row>
    <row r="197" spans="1:40" x14ac:dyDescent="0.2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</row>
    <row r="198" spans="1:40" x14ac:dyDescent="0.2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</row>
    <row r="199" spans="1:40" x14ac:dyDescent="0.2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</row>
    <row r="200" spans="1:40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</row>
    <row r="201" spans="1:40" x14ac:dyDescent="0.2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163"/>
      <c r="AL201" s="163"/>
      <c r="AM201" s="163"/>
      <c r="AN201" s="163"/>
    </row>
    <row r="202" spans="1:40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</row>
    <row r="203" spans="1:40" x14ac:dyDescent="0.2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</row>
    <row r="204" spans="1:40" x14ac:dyDescent="0.2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</row>
    <row r="205" spans="1:40" x14ac:dyDescent="0.2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</row>
    <row r="206" spans="1:40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</row>
    <row r="207" spans="1:40" x14ac:dyDescent="0.2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  <c r="AH207" s="163"/>
      <c r="AI207" s="163"/>
      <c r="AJ207" s="163"/>
      <c r="AK207" s="163"/>
      <c r="AL207" s="163"/>
      <c r="AM207" s="163"/>
      <c r="AN207" s="163"/>
    </row>
    <row r="208" spans="1:40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  <c r="AH208" s="163"/>
      <c r="AI208" s="163"/>
      <c r="AJ208" s="163"/>
      <c r="AK208" s="163"/>
      <c r="AL208" s="163"/>
      <c r="AM208" s="163"/>
      <c r="AN208" s="163"/>
    </row>
    <row r="209" spans="1:40" x14ac:dyDescent="0.2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  <c r="AH209" s="163"/>
      <c r="AI209" s="163"/>
      <c r="AJ209" s="163"/>
      <c r="AK209" s="163"/>
      <c r="AL209" s="163"/>
      <c r="AM209" s="163"/>
      <c r="AN209" s="163"/>
    </row>
    <row r="210" spans="1:40" x14ac:dyDescent="0.2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</row>
    <row r="211" spans="1:40" x14ac:dyDescent="0.2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  <c r="AH211" s="163"/>
      <c r="AI211" s="163"/>
      <c r="AJ211" s="163"/>
      <c r="AK211" s="163"/>
      <c r="AL211" s="163"/>
      <c r="AM211" s="163"/>
      <c r="AN211" s="163"/>
    </row>
    <row r="212" spans="1:40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  <c r="AH212" s="163"/>
      <c r="AI212" s="163"/>
      <c r="AJ212" s="163"/>
      <c r="AK212" s="163"/>
      <c r="AL212" s="163"/>
      <c r="AM212" s="163"/>
      <c r="AN212" s="163"/>
    </row>
    <row r="213" spans="1:40" x14ac:dyDescent="0.2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  <c r="AH213" s="163"/>
      <c r="AI213" s="163"/>
      <c r="AJ213" s="163"/>
      <c r="AK213" s="163"/>
      <c r="AL213" s="163"/>
      <c r="AM213" s="163"/>
      <c r="AN213" s="163"/>
    </row>
    <row r="214" spans="1:40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  <c r="AH214" s="163"/>
      <c r="AI214" s="163"/>
      <c r="AJ214" s="163"/>
      <c r="AK214" s="163"/>
      <c r="AL214" s="163"/>
      <c r="AM214" s="163"/>
      <c r="AN214" s="163"/>
    </row>
    <row r="215" spans="1:40" x14ac:dyDescent="0.2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163"/>
      <c r="AJ215" s="163"/>
      <c r="AK215" s="163"/>
      <c r="AL215" s="163"/>
      <c r="AM215" s="163"/>
      <c r="AN215" s="163"/>
    </row>
    <row r="216" spans="1:40" x14ac:dyDescent="0.2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  <c r="AH216" s="163"/>
      <c r="AI216" s="163"/>
      <c r="AJ216" s="163"/>
      <c r="AK216" s="163"/>
      <c r="AL216" s="163"/>
      <c r="AM216" s="163"/>
      <c r="AN216" s="163"/>
    </row>
    <row r="217" spans="1:40" x14ac:dyDescent="0.2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</row>
    <row r="218" spans="1:40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  <c r="AL218" s="163"/>
      <c r="AM218" s="163"/>
      <c r="AN218" s="163"/>
    </row>
    <row r="219" spans="1:40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63"/>
      <c r="AL219" s="163"/>
      <c r="AM219" s="163"/>
      <c r="AN219" s="163"/>
    </row>
    <row r="220" spans="1:40" x14ac:dyDescent="0.2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</row>
    <row r="221" spans="1:40" x14ac:dyDescent="0.2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  <c r="AH221" s="163"/>
      <c r="AI221" s="163"/>
      <c r="AJ221" s="163"/>
      <c r="AK221" s="163"/>
      <c r="AL221" s="163"/>
      <c r="AM221" s="163"/>
      <c r="AN221" s="163"/>
    </row>
    <row r="222" spans="1:40" x14ac:dyDescent="0.2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  <c r="AH222" s="163"/>
      <c r="AI222" s="163"/>
      <c r="AJ222" s="163"/>
      <c r="AK222" s="163"/>
      <c r="AL222" s="163"/>
      <c r="AM222" s="163"/>
      <c r="AN222" s="163"/>
    </row>
    <row r="223" spans="1:40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  <c r="AH223" s="163"/>
      <c r="AI223" s="163"/>
      <c r="AJ223" s="163"/>
      <c r="AK223" s="163"/>
      <c r="AL223" s="163"/>
      <c r="AM223" s="163"/>
      <c r="AN223" s="163"/>
    </row>
    <row r="224" spans="1:40" x14ac:dyDescent="0.2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  <c r="AH224" s="163"/>
      <c r="AI224" s="163"/>
      <c r="AJ224" s="163"/>
      <c r="AK224" s="163"/>
      <c r="AL224" s="163"/>
      <c r="AM224" s="163"/>
      <c r="AN224" s="163"/>
    </row>
    <row r="225" spans="1:40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  <c r="AH225" s="163"/>
      <c r="AI225" s="163"/>
      <c r="AJ225" s="163"/>
      <c r="AK225" s="163"/>
      <c r="AL225" s="163"/>
      <c r="AM225" s="163"/>
      <c r="AN225" s="163"/>
    </row>
    <row r="226" spans="1:40" x14ac:dyDescent="0.2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</row>
    <row r="227" spans="1:40" x14ac:dyDescent="0.2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  <c r="AH227" s="163"/>
      <c r="AI227" s="163"/>
      <c r="AJ227" s="163"/>
      <c r="AK227" s="163"/>
      <c r="AL227" s="163"/>
      <c r="AM227" s="163"/>
      <c r="AN227" s="163"/>
    </row>
    <row r="228" spans="1:40" x14ac:dyDescent="0.2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  <c r="AL228" s="163"/>
      <c r="AM228" s="163"/>
      <c r="AN228" s="163"/>
    </row>
    <row r="229" spans="1:40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  <c r="AH229" s="163"/>
      <c r="AI229" s="163"/>
      <c r="AJ229" s="163"/>
      <c r="AK229" s="163"/>
      <c r="AL229" s="163"/>
      <c r="AM229" s="163"/>
      <c r="AN229" s="163"/>
    </row>
    <row r="230" spans="1:40" x14ac:dyDescent="0.2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  <c r="AH230" s="163"/>
      <c r="AI230" s="163"/>
      <c r="AJ230" s="163"/>
      <c r="AK230" s="163"/>
      <c r="AL230" s="163"/>
      <c r="AM230" s="163"/>
      <c r="AN230" s="163"/>
    </row>
    <row r="231" spans="1:40" x14ac:dyDescent="0.2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63"/>
      <c r="AI231" s="163"/>
      <c r="AJ231" s="163"/>
      <c r="AK231" s="163"/>
      <c r="AL231" s="163"/>
      <c r="AM231" s="163"/>
      <c r="AN231" s="163"/>
    </row>
    <row r="232" spans="1:40" x14ac:dyDescent="0.2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  <c r="AH232" s="163"/>
      <c r="AI232" s="163"/>
      <c r="AJ232" s="163"/>
      <c r="AK232" s="163"/>
      <c r="AL232" s="163"/>
      <c r="AM232" s="163"/>
      <c r="AN232" s="163"/>
    </row>
    <row r="233" spans="1:40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  <c r="AH233" s="163"/>
      <c r="AI233" s="163"/>
      <c r="AJ233" s="163"/>
      <c r="AK233" s="163"/>
      <c r="AL233" s="163"/>
      <c r="AM233" s="163"/>
      <c r="AN233" s="163"/>
    </row>
    <row r="234" spans="1:40" x14ac:dyDescent="0.2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  <c r="AH234" s="163"/>
      <c r="AI234" s="163"/>
      <c r="AJ234" s="163"/>
      <c r="AK234" s="163"/>
      <c r="AL234" s="163"/>
      <c r="AM234" s="163"/>
      <c r="AN234" s="163"/>
    </row>
    <row r="235" spans="1:40" x14ac:dyDescent="0.2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  <c r="AH235" s="163"/>
      <c r="AI235" s="163"/>
      <c r="AJ235" s="163"/>
      <c r="AK235" s="163"/>
      <c r="AL235" s="163"/>
      <c r="AM235" s="163"/>
      <c r="AN235" s="163"/>
    </row>
    <row r="236" spans="1:40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</row>
    <row r="237" spans="1:40" x14ac:dyDescent="0.2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  <c r="AL237" s="163"/>
      <c r="AM237" s="163"/>
      <c r="AN237" s="163"/>
    </row>
    <row r="238" spans="1:40" x14ac:dyDescent="0.2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  <c r="AH238" s="163"/>
      <c r="AI238" s="163"/>
      <c r="AJ238" s="163"/>
      <c r="AK238" s="163"/>
      <c r="AL238" s="163"/>
      <c r="AM238" s="163"/>
      <c r="AN238" s="163"/>
    </row>
    <row r="239" spans="1:40" x14ac:dyDescent="0.2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  <c r="AH239" s="163"/>
      <c r="AI239" s="163"/>
      <c r="AJ239" s="163"/>
      <c r="AK239" s="163"/>
      <c r="AL239" s="163"/>
      <c r="AM239" s="163"/>
      <c r="AN239" s="163"/>
    </row>
    <row r="240" spans="1:40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  <c r="AH240" s="163"/>
      <c r="AI240" s="163"/>
      <c r="AJ240" s="163"/>
      <c r="AK240" s="163"/>
      <c r="AL240" s="163"/>
      <c r="AM240" s="163"/>
      <c r="AN240" s="163"/>
    </row>
    <row r="241" spans="1:40" x14ac:dyDescent="0.2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  <c r="AH241" s="163"/>
      <c r="AI241" s="163"/>
      <c r="AJ241" s="163"/>
      <c r="AK241" s="163"/>
      <c r="AL241" s="163"/>
      <c r="AM241" s="163"/>
      <c r="AN241" s="163"/>
    </row>
    <row r="242" spans="1:40" x14ac:dyDescent="0.2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3"/>
      <c r="AI242" s="163"/>
      <c r="AJ242" s="163"/>
      <c r="AK242" s="163"/>
      <c r="AL242" s="163"/>
      <c r="AM242" s="163"/>
      <c r="AN242" s="163"/>
    </row>
    <row r="243" spans="1:40" x14ac:dyDescent="0.2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  <c r="AH243" s="163"/>
      <c r="AI243" s="163"/>
      <c r="AJ243" s="163"/>
      <c r="AK243" s="163"/>
      <c r="AL243" s="163"/>
      <c r="AM243" s="163"/>
      <c r="AN243" s="163"/>
    </row>
    <row r="244" spans="1:40" x14ac:dyDescent="0.2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  <c r="AH244" s="163"/>
      <c r="AI244" s="163"/>
      <c r="AJ244" s="163"/>
      <c r="AK244" s="163"/>
      <c r="AL244" s="163"/>
      <c r="AM244" s="163"/>
      <c r="AN244" s="163"/>
    </row>
    <row r="245" spans="1:40" x14ac:dyDescent="0.2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63"/>
      <c r="AL245" s="163"/>
      <c r="AM245" s="163"/>
      <c r="AN245" s="163"/>
    </row>
    <row r="246" spans="1:40" x14ac:dyDescent="0.2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  <c r="AH246" s="163"/>
      <c r="AI246" s="163"/>
      <c r="AJ246" s="163"/>
      <c r="AK246" s="163"/>
      <c r="AL246" s="163"/>
      <c r="AM246" s="163"/>
      <c r="AN246" s="163"/>
    </row>
    <row r="247" spans="1:40" x14ac:dyDescent="0.2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  <c r="AL247" s="163"/>
      <c r="AM247" s="163"/>
      <c r="AN247" s="163"/>
    </row>
    <row r="248" spans="1:40" x14ac:dyDescent="0.2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  <c r="AL248" s="163"/>
      <c r="AM248" s="163"/>
      <c r="AN248" s="163"/>
    </row>
    <row r="249" spans="1:40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  <c r="AH249" s="163"/>
      <c r="AI249" s="163"/>
      <c r="AJ249" s="163"/>
      <c r="AK249" s="163"/>
      <c r="AL249" s="163"/>
      <c r="AM249" s="163"/>
      <c r="AN249" s="163"/>
    </row>
    <row r="250" spans="1:40" x14ac:dyDescent="0.2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  <c r="AH250" s="163"/>
      <c r="AI250" s="163"/>
      <c r="AJ250" s="163"/>
      <c r="AK250" s="163"/>
      <c r="AL250" s="163"/>
      <c r="AM250" s="163"/>
      <c r="AN250" s="163"/>
    </row>
    <row r="251" spans="1:40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  <c r="AH251" s="163"/>
      <c r="AI251" s="163"/>
      <c r="AJ251" s="163"/>
      <c r="AK251" s="163"/>
      <c r="AL251" s="163"/>
      <c r="AM251" s="163"/>
      <c r="AN251" s="163"/>
    </row>
    <row r="252" spans="1:40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  <c r="AH252" s="163"/>
      <c r="AI252" s="163"/>
      <c r="AJ252" s="163"/>
      <c r="AK252" s="163"/>
      <c r="AL252" s="163"/>
      <c r="AM252" s="163"/>
      <c r="AN252" s="163"/>
    </row>
    <row r="253" spans="1:40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  <c r="AH253" s="163"/>
      <c r="AI253" s="163"/>
      <c r="AJ253" s="163"/>
      <c r="AK253" s="163"/>
      <c r="AL253" s="163"/>
      <c r="AM253" s="163"/>
      <c r="AN253" s="163"/>
    </row>
    <row r="254" spans="1:40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  <c r="AL254" s="163"/>
      <c r="AM254" s="163"/>
      <c r="AN254" s="163"/>
    </row>
    <row r="255" spans="1:40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  <c r="AH255" s="163"/>
      <c r="AI255" s="163"/>
      <c r="AJ255" s="163"/>
      <c r="AK255" s="163"/>
      <c r="AL255" s="163"/>
      <c r="AM255" s="163"/>
      <c r="AN255" s="163"/>
    </row>
    <row r="256" spans="1:40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63"/>
      <c r="AJ256" s="163"/>
      <c r="AK256" s="163"/>
      <c r="AL256" s="163"/>
      <c r="AM256" s="163"/>
      <c r="AN256" s="163"/>
    </row>
    <row r="257" spans="1:40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3"/>
      <c r="AJ257" s="163"/>
      <c r="AK257" s="163"/>
      <c r="AL257" s="163"/>
      <c r="AM257" s="163"/>
      <c r="AN257" s="163"/>
    </row>
    <row r="258" spans="1:40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  <c r="AL258" s="163"/>
      <c r="AM258" s="163"/>
      <c r="AN258" s="163"/>
    </row>
    <row r="259" spans="1:40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  <c r="AL259" s="163"/>
      <c r="AM259" s="163"/>
      <c r="AN259" s="163"/>
    </row>
    <row r="260" spans="1:40" x14ac:dyDescent="0.2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  <c r="AL260" s="163"/>
      <c r="AM260" s="163"/>
      <c r="AN260" s="163"/>
    </row>
    <row r="261" spans="1:40" x14ac:dyDescent="0.2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  <c r="AL261" s="163"/>
      <c r="AM261" s="163"/>
      <c r="AN261" s="163"/>
    </row>
    <row r="262" spans="1:40" x14ac:dyDescent="0.2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3"/>
      <c r="AJ262" s="163"/>
      <c r="AK262" s="163"/>
      <c r="AL262" s="163"/>
      <c r="AM262" s="163"/>
      <c r="AN262" s="163"/>
    </row>
    <row r="263" spans="1:40" x14ac:dyDescent="0.2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  <c r="AH263" s="163"/>
      <c r="AI263" s="163"/>
      <c r="AJ263" s="163"/>
      <c r="AK263" s="163"/>
      <c r="AL263" s="163"/>
      <c r="AM263" s="163"/>
      <c r="AN263" s="163"/>
    </row>
    <row r="264" spans="1:40" x14ac:dyDescent="0.2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3"/>
      <c r="AG264" s="163"/>
      <c r="AH264" s="163"/>
      <c r="AI264" s="163"/>
      <c r="AJ264" s="163"/>
      <c r="AK264" s="163"/>
      <c r="AL264" s="163"/>
      <c r="AM264" s="163"/>
      <c r="AN264" s="163"/>
    </row>
    <row r="265" spans="1:40" x14ac:dyDescent="0.2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  <c r="AH265" s="163"/>
      <c r="AI265" s="163"/>
      <c r="AJ265" s="163"/>
      <c r="AK265" s="163"/>
      <c r="AL265" s="163"/>
      <c r="AM265" s="163"/>
      <c r="AN265" s="163"/>
    </row>
    <row r="266" spans="1:40" x14ac:dyDescent="0.2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  <c r="AI266" s="163"/>
      <c r="AJ266" s="163"/>
      <c r="AK266" s="163"/>
      <c r="AL266" s="163"/>
      <c r="AM266" s="163"/>
      <c r="AN266" s="163"/>
    </row>
    <row r="267" spans="1:40" x14ac:dyDescent="0.2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  <c r="AL267" s="163"/>
      <c r="AM267" s="163"/>
      <c r="AN267" s="163"/>
    </row>
    <row r="268" spans="1:40" x14ac:dyDescent="0.2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  <c r="AL268" s="163"/>
      <c r="AM268" s="163"/>
      <c r="AN268" s="163"/>
    </row>
    <row r="269" spans="1:40" x14ac:dyDescent="0.2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  <c r="AL269" s="163"/>
      <c r="AM269" s="163"/>
      <c r="AN269" s="163"/>
    </row>
    <row r="270" spans="1:40" x14ac:dyDescent="0.2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  <c r="AL270" s="163"/>
      <c r="AM270" s="163"/>
      <c r="AN270" s="163"/>
    </row>
    <row r="271" spans="1:40" x14ac:dyDescent="0.2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  <c r="AL271" s="163"/>
      <c r="AM271" s="163"/>
      <c r="AN271" s="163"/>
    </row>
    <row r="272" spans="1:40" x14ac:dyDescent="0.2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  <c r="AL272" s="163"/>
      <c r="AM272" s="163"/>
      <c r="AN272" s="163"/>
    </row>
    <row r="273" spans="1:40" x14ac:dyDescent="0.2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  <c r="AH273" s="163"/>
      <c r="AI273" s="163"/>
      <c r="AJ273" s="163"/>
      <c r="AK273" s="163"/>
      <c r="AL273" s="163"/>
      <c r="AM273" s="163"/>
      <c r="AN273" s="163"/>
    </row>
    <row r="274" spans="1:40" x14ac:dyDescent="0.2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  <c r="AH274" s="163"/>
      <c r="AI274" s="163"/>
      <c r="AJ274" s="163"/>
      <c r="AK274" s="163"/>
      <c r="AL274" s="163"/>
      <c r="AM274" s="163"/>
      <c r="AN274" s="163"/>
    </row>
    <row r="275" spans="1:40" x14ac:dyDescent="0.2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3"/>
      <c r="AG275" s="163"/>
      <c r="AH275" s="163"/>
      <c r="AI275" s="163"/>
      <c r="AJ275" s="163"/>
      <c r="AK275" s="163"/>
      <c r="AL275" s="163"/>
      <c r="AM275" s="163"/>
      <c r="AN275" s="163"/>
    </row>
    <row r="276" spans="1:40" x14ac:dyDescent="0.2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  <c r="AH276" s="163"/>
      <c r="AI276" s="163"/>
      <c r="AJ276" s="163"/>
      <c r="AK276" s="163"/>
      <c r="AL276" s="163"/>
      <c r="AM276" s="163"/>
      <c r="AN276" s="163"/>
    </row>
    <row r="277" spans="1:40" x14ac:dyDescent="0.2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  <c r="AL277" s="163"/>
      <c r="AM277" s="163"/>
      <c r="AN277" s="163"/>
    </row>
    <row r="278" spans="1:40" x14ac:dyDescent="0.2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3"/>
      <c r="AK278" s="163"/>
      <c r="AL278" s="163"/>
      <c r="AM278" s="163"/>
      <c r="AN278" s="163"/>
    </row>
    <row r="279" spans="1:40" x14ac:dyDescent="0.2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  <c r="AH279" s="163"/>
      <c r="AI279" s="163"/>
      <c r="AJ279" s="163"/>
      <c r="AK279" s="163"/>
      <c r="AL279" s="163"/>
      <c r="AM279" s="163"/>
      <c r="AN279" s="163"/>
    </row>
    <row r="280" spans="1:40" x14ac:dyDescent="0.2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  <c r="AH280" s="163"/>
      <c r="AI280" s="163"/>
      <c r="AJ280" s="163"/>
      <c r="AK280" s="163"/>
      <c r="AL280" s="163"/>
      <c r="AM280" s="163"/>
      <c r="AN280" s="163"/>
    </row>
    <row r="281" spans="1:40" x14ac:dyDescent="0.2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  <c r="AH281" s="163"/>
      <c r="AI281" s="163"/>
      <c r="AJ281" s="163"/>
      <c r="AK281" s="163"/>
      <c r="AL281" s="163"/>
      <c r="AM281" s="163"/>
      <c r="AN281" s="163"/>
    </row>
    <row r="282" spans="1:40" x14ac:dyDescent="0.2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  <c r="AH282" s="163"/>
      <c r="AI282" s="163"/>
      <c r="AJ282" s="163"/>
      <c r="AK282" s="163"/>
      <c r="AL282" s="163"/>
      <c r="AM282" s="163"/>
      <c r="AN282" s="163"/>
    </row>
    <row r="283" spans="1:40" x14ac:dyDescent="0.2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3"/>
      <c r="AN283" s="163"/>
    </row>
    <row r="284" spans="1:40" x14ac:dyDescent="0.2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  <c r="AH284" s="163"/>
      <c r="AI284" s="163"/>
      <c r="AJ284" s="163"/>
      <c r="AK284" s="163"/>
      <c r="AL284" s="163"/>
      <c r="AM284" s="163"/>
      <c r="AN284" s="163"/>
    </row>
    <row r="285" spans="1:40" x14ac:dyDescent="0.2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3"/>
      <c r="AG285" s="163"/>
      <c r="AH285" s="163"/>
      <c r="AI285" s="163"/>
      <c r="AJ285" s="163"/>
      <c r="AK285" s="163"/>
      <c r="AL285" s="163"/>
      <c r="AM285" s="163"/>
      <c r="AN285" s="163"/>
    </row>
    <row r="286" spans="1:40" x14ac:dyDescent="0.2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  <c r="AH286" s="163"/>
      <c r="AI286" s="163"/>
      <c r="AJ286" s="163"/>
      <c r="AK286" s="163"/>
      <c r="AL286" s="163"/>
      <c r="AM286" s="163"/>
      <c r="AN286" s="163"/>
    </row>
    <row r="287" spans="1:40" x14ac:dyDescent="0.2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  <c r="AH287" s="163"/>
      <c r="AI287" s="163"/>
      <c r="AJ287" s="163"/>
      <c r="AK287" s="163"/>
      <c r="AL287" s="163"/>
      <c r="AM287" s="163"/>
      <c r="AN287" s="163"/>
    </row>
    <row r="288" spans="1:40" x14ac:dyDescent="0.2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  <c r="AH288" s="163"/>
      <c r="AI288" s="163"/>
      <c r="AJ288" s="163"/>
      <c r="AK288" s="163"/>
      <c r="AL288" s="163"/>
      <c r="AM288" s="163"/>
      <c r="AN288" s="163"/>
    </row>
    <row r="289" spans="1:40" x14ac:dyDescent="0.2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  <c r="AL289" s="163"/>
      <c r="AM289" s="163"/>
      <c r="AN289" s="163"/>
    </row>
    <row r="290" spans="1:40" x14ac:dyDescent="0.2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3"/>
      <c r="AM290" s="163"/>
      <c r="AN290" s="163"/>
    </row>
    <row r="291" spans="1:40" x14ac:dyDescent="0.2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3"/>
      <c r="AG291" s="163"/>
      <c r="AH291" s="163"/>
      <c r="AI291" s="163"/>
      <c r="AJ291" s="163"/>
      <c r="AK291" s="163"/>
      <c r="AL291" s="163"/>
      <c r="AM291" s="163"/>
      <c r="AN291" s="163"/>
    </row>
    <row r="292" spans="1:40" x14ac:dyDescent="0.2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3"/>
      <c r="AG292" s="163"/>
      <c r="AH292" s="163"/>
      <c r="AI292" s="163"/>
      <c r="AJ292" s="163"/>
      <c r="AK292" s="163"/>
      <c r="AL292" s="163"/>
      <c r="AM292" s="163"/>
      <c r="AN292" s="163"/>
    </row>
    <row r="293" spans="1:40" x14ac:dyDescent="0.2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  <c r="AH293" s="163"/>
      <c r="AI293" s="163"/>
      <c r="AJ293" s="163"/>
      <c r="AK293" s="163"/>
      <c r="AL293" s="163"/>
      <c r="AM293" s="163"/>
      <c r="AN293" s="163"/>
    </row>
    <row r="294" spans="1:40" x14ac:dyDescent="0.2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  <c r="AH294" s="163"/>
      <c r="AI294" s="163"/>
      <c r="AJ294" s="163"/>
      <c r="AK294" s="163"/>
      <c r="AL294" s="163"/>
      <c r="AM294" s="163"/>
      <c r="AN294" s="163"/>
    </row>
    <row r="295" spans="1:40" x14ac:dyDescent="0.2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  <c r="AH295" s="163"/>
      <c r="AI295" s="163"/>
      <c r="AJ295" s="163"/>
      <c r="AK295" s="163"/>
      <c r="AL295" s="163"/>
      <c r="AM295" s="163"/>
      <c r="AN295" s="163"/>
    </row>
    <row r="296" spans="1:40" x14ac:dyDescent="0.2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  <c r="AH296" s="163"/>
      <c r="AI296" s="163"/>
      <c r="AJ296" s="163"/>
      <c r="AK296" s="163"/>
      <c r="AL296" s="163"/>
      <c r="AM296" s="163"/>
      <c r="AN296" s="163"/>
    </row>
    <row r="297" spans="1:40" x14ac:dyDescent="0.2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3"/>
      <c r="AG297" s="163"/>
      <c r="AH297" s="163"/>
      <c r="AI297" s="163"/>
      <c r="AJ297" s="163"/>
      <c r="AK297" s="163"/>
      <c r="AL297" s="163"/>
      <c r="AM297" s="163"/>
      <c r="AN297" s="163"/>
    </row>
    <row r="298" spans="1:40" x14ac:dyDescent="0.2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  <c r="AH298" s="163"/>
      <c r="AI298" s="163"/>
      <c r="AJ298" s="163"/>
      <c r="AK298" s="163"/>
      <c r="AL298" s="163"/>
      <c r="AM298" s="163"/>
      <c r="AN298" s="163"/>
    </row>
    <row r="299" spans="1:40" x14ac:dyDescent="0.2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  <c r="AH299" s="163"/>
      <c r="AI299" s="163"/>
      <c r="AJ299" s="163"/>
      <c r="AK299" s="163"/>
      <c r="AL299" s="163"/>
      <c r="AM299" s="163"/>
      <c r="AN299" s="163"/>
    </row>
    <row r="300" spans="1:40" x14ac:dyDescent="0.2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  <c r="AL300" s="163"/>
      <c r="AM300" s="163"/>
      <c r="AN300" s="163"/>
    </row>
    <row r="301" spans="1:40" x14ac:dyDescent="0.2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  <c r="AL301" s="163"/>
      <c r="AM301" s="163"/>
      <c r="AN301" s="163"/>
    </row>
    <row r="302" spans="1:40" x14ac:dyDescent="0.2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3"/>
      <c r="AM302" s="163"/>
      <c r="AN302" s="163"/>
    </row>
    <row r="303" spans="1:40" x14ac:dyDescent="0.2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3"/>
      <c r="AM303" s="163"/>
      <c r="AN303" s="163"/>
    </row>
    <row r="304" spans="1:40" x14ac:dyDescent="0.2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  <c r="AL304" s="163"/>
      <c r="AM304" s="163"/>
      <c r="AN304" s="163"/>
    </row>
    <row r="305" spans="1:40" x14ac:dyDescent="0.2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  <c r="AH305" s="163"/>
      <c r="AI305" s="163"/>
      <c r="AJ305" s="163"/>
      <c r="AK305" s="163"/>
      <c r="AL305" s="163"/>
      <c r="AM305" s="163"/>
      <c r="AN305" s="163"/>
    </row>
    <row r="306" spans="1:40" x14ac:dyDescent="0.2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  <c r="AH306" s="163"/>
      <c r="AI306" s="163"/>
      <c r="AJ306" s="163"/>
      <c r="AK306" s="163"/>
      <c r="AL306" s="163"/>
      <c r="AM306" s="163"/>
      <c r="AN306" s="163"/>
    </row>
    <row r="307" spans="1:40" x14ac:dyDescent="0.2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  <c r="AL307" s="163"/>
      <c r="AM307" s="163"/>
      <c r="AN307" s="163"/>
    </row>
    <row r="308" spans="1:40" x14ac:dyDescent="0.2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  <c r="AI308" s="163"/>
      <c r="AJ308" s="163"/>
      <c r="AK308" s="163"/>
      <c r="AL308" s="163"/>
      <c r="AM308" s="163"/>
      <c r="AN308" s="163"/>
    </row>
    <row r="309" spans="1:40" x14ac:dyDescent="0.2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  <c r="AH309" s="163"/>
      <c r="AI309" s="163"/>
      <c r="AJ309" s="163"/>
      <c r="AK309" s="163"/>
      <c r="AL309" s="163"/>
      <c r="AM309" s="163"/>
      <c r="AN309" s="163"/>
    </row>
    <row r="310" spans="1:40" x14ac:dyDescent="0.2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  <c r="AH310" s="163"/>
      <c r="AI310" s="163"/>
      <c r="AJ310" s="163"/>
      <c r="AK310" s="163"/>
      <c r="AL310" s="163"/>
      <c r="AM310" s="163"/>
      <c r="AN310" s="163"/>
    </row>
    <row r="311" spans="1:40" x14ac:dyDescent="0.2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3"/>
      <c r="AG311" s="163"/>
      <c r="AH311" s="163"/>
      <c r="AI311" s="163"/>
      <c r="AJ311" s="163"/>
      <c r="AK311" s="163"/>
      <c r="AL311" s="163"/>
      <c r="AM311" s="163"/>
      <c r="AN311" s="163"/>
    </row>
    <row r="312" spans="1:40" x14ac:dyDescent="0.2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  <c r="AH312" s="163"/>
      <c r="AI312" s="163"/>
      <c r="AJ312" s="163"/>
      <c r="AK312" s="163"/>
      <c r="AL312" s="163"/>
      <c r="AM312" s="163"/>
      <c r="AN312" s="163"/>
    </row>
    <row r="313" spans="1:40" x14ac:dyDescent="0.2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  <c r="AH313" s="163"/>
      <c r="AI313" s="163"/>
      <c r="AJ313" s="163"/>
      <c r="AK313" s="163"/>
      <c r="AL313" s="163"/>
      <c r="AM313" s="163"/>
      <c r="AN313" s="163"/>
    </row>
    <row r="314" spans="1:40" x14ac:dyDescent="0.2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  <c r="AH314" s="163"/>
      <c r="AI314" s="163"/>
      <c r="AJ314" s="163"/>
      <c r="AK314" s="163"/>
      <c r="AL314" s="163"/>
      <c r="AM314" s="163"/>
      <c r="AN314" s="163"/>
    </row>
    <row r="315" spans="1:40" x14ac:dyDescent="0.2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  <c r="AH315" s="163"/>
      <c r="AI315" s="163"/>
      <c r="AJ315" s="163"/>
      <c r="AK315" s="163"/>
      <c r="AL315" s="163"/>
      <c r="AM315" s="163"/>
      <c r="AN315" s="163"/>
    </row>
    <row r="316" spans="1:40" x14ac:dyDescent="0.2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  <c r="AL316" s="163"/>
      <c r="AM316" s="163"/>
      <c r="AN316" s="163"/>
    </row>
    <row r="317" spans="1:40" x14ac:dyDescent="0.2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  <c r="AL317" s="163"/>
      <c r="AM317" s="163"/>
      <c r="AN317" s="163"/>
    </row>
    <row r="318" spans="1:40" x14ac:dyDescent="0.2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  <c r="AH318" s="163"/>
      <c r="AI318" s="163"/>
      <c r="AJ318" s="163"/>
      <c r="AK318" s="163"/>
      <c r="AL318" s="163"/>
      <c r="AM318" s="163"/>
      <c r="AN318" s="163"/>
    </row>
    <row r="319" spans="1:40" x14ac:dyDescent="0.2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  <c r="AH319" s="163"/>
      <c r="AI319" s="163"/>
      <c r="AJ319" s="163"/>
      <c r="AK319" s="163"/>
      <c r="AL319" s="163"/>
      <c r="AM319" s="163"/>
      <c r="AN319" s="163"/>
    </row>
    <row r="320" spans="1:40" x14ac:dyDescent="0.2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  <c r="AH320" s="163"/>
      <c r="AI320" s="163"/>
      <c r="AJ320" s="163"/>
      <c r="AK320" s="163"/>
      <c r="AL320" s="163"/>
      <c r="AM320" s="163"/>
      <c r="AN320" s="163"/>
    </row>
    <row r="321" spans="1:40" x14ac:dyDescent="0.2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  <c r="AH321" s="163"/>
      <c r="AI321" s="163"/>
      <c r="AJ321" s="163"/>
      <c r="AK321" s="163"/>
      <c r="AL321" s="163"/>
      <c r="AM321" s="163"/>
      <c r="AN321" s="163"/>
    </row>
    <row r="322" spans="1:40" x14ac:dyDescent="0.2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  <c r="AH322" s="163"/>
      <c r="AI322" s="163"/>
      <c r="AJ322" s="163"/>
      <c r="AK322" s="163"/>
      <c r="AL322" s="163"/>
      <c r="AM322" s="163"/>
      <c r="AN322" s="163"/>
    </row>
    <row r="323" spans="1:40" x14ac:dyDescent="0.2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3"/>
      <c r="AG323" s="163"/>
      <c r="AH323" s="163"/>
      <c r="AI323" s="163"/>
      <c r="AJ323" s="163"/>
      <c r="AK323" s="163"/>
      <c r="AL323" s="163"/>
      <c r="AM323" s="163"/>
      <c r="AN323" s="163"/>
    </row>
    <row r="324" spans="1:40" x14ac:dyDescent="0.2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3"/>
      <c r="AG324" s="163"/>
      <c r="AH324" s="163"/>
      <c r="AI324" s="163"/>
      <c r="AJ324" s="163"/>
      <c r="AK324" s="163"/>
      <c r="AL324" s="163"/>
      <c r="AM324" s="163"/>
      <c r="AN324" s="163"/>
    </row>
    <row r="325" spans="1:40" x14ac:dyDescent="0.2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3"/>
      <c r="AG325" s="163"/>
      <c r="AH325" s="163"/>
      <c r="AI325" s="163"/>
      <c r="AJ325" s="163"/>
      <c r="AK325" s="163"/>
      <c r="AL325" s="163"/>
      <c r="AM325" s="163"/>
      <c r="AN325" s="163"/>
    </row>
    <row r="326" spans="1:40" x14ac:dyDescent="0.2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3"/>
      <c r="AG326" s="163"/>
      <c r="AH326" s="163"/>
      <c r="AI326" s="163"/>
      <c r="AJ326" s="163"/>
      <c r="AK326" s="163"/>
      <c r="AL326" s="163"/>
      <c r="AM326" s="163"/>
      <c r="AN326" s="163"/>
    </row>
    <row r="327" spans="1:40" x14ac:dyDescent="0.2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3"/>
      <c r="AG327" s="163"/>
      <c r="AH327" s="163"/>
      <c r="AI327" s="163"/>
      <c r="AJ327" s="163"/>
      <c r="AK327" s="163"/>
      <c r="AL327" s="163"/>
      <c r="AM327" s="163"/>
      <c r="AN327" s="163"/>
    </row>
    <row r="328" spans="1:40" x14ac:dyDescent="0.2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3"/>
      <c r="AG328" s="163"/>
      <c r="AH328" s="163"/>
      <c r="AI328" s="163"/>
      <c r="AJ328" s="163"/>
      <c r="AK328" s="163"/>
      <c r="AL328" s="163"/>
      <c r="AM328" s="163"/>
      <c r="AN328" s="163"/>
    </row>
    <row r="329" spans="1:40" x14ac:dyDescent="0.2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  <c r="AH329" s="163"/>
      <c r="AI329" s="163"/>
      <c r="AJ329" s="163"/>
      <c r="AK329" s="163"/>
      <c r="AL329" s="163"/>
      <c r="AM329" s="163"/>
      <c r="AN329" s="163"/>
    </row>
    <row r="330" spans="1:40" x14ac:dyDescent="0.2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3"/>
      <c r="AG330" s="163"/>
      <c r="AH330" s="163"/>
      <c r="AI330" s="163"/>
      <c r="AJ330" s="163"/>
      <c r="AK330" s="163"/>
      <c r="AL330" s="163"/>
      <c r="AM330" s="163"/>
      <c r="AN330" s="163"/>
    </row>
    <row r="331" spans="1:40" x14ac:dyDescent="0.2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3"/>
      <c r="AG331" s="163"/>
      <c r="AH331" s="163"/>
      <c r="AI331" s="163"/>
      <c r="AJ331" s="163"/>
      <c r="AK331" s="163"/>
      <c r="AL331" s="163"/>
      <c r="AM331" s="163"/>
      <c r="AN331" s="163"/>
    </row>
    <row r="332" spans="1:40" x14ac:dyDescent="0.2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3"/>
      <c r="AG332" s="163"/>
      <c r="AH332" s="163"/>
      <c r="AI332" s="163"/>
      <c r="AJ332" s="163"/>
      <c r="AK332" s="163"/>
      <c r="AL332" s="163"/>
      <c r="AM332" s="163"/>
      <c r="AN332" s="163"/>
    </row>
    <row r="333" spans="1:40" x14ac:dyDescent="0.2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  <c r="AH333" s="163"/>
      <c r="AI333" s="163"/>
      <c r="AJ333" s="163"/>
      <c r="AK333" s="163"/>
      <c r="AL333" s="163"/>
      <c r="AM333" s="163"/>
      <c r="AN333" s="163"/>
    </row>
    <row r="334" spans="1:40" x14ac:dyDescent="0.2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3"/>
      <c r="AG334" s="163"/>
      <c r="AH334" s="163"/>
      <c r="AI334" s="163"/>
      <c r="AJ334" s="163"/>
      <c r="AK334" s="163"/>
      <c r="AL334" s="163"/>
      <c r="AM334" s="163"/>
      <c r="AN334" s="163"/>
    </row>
    <row r="335" spans="1:40" x14ac:dyDescent="0.2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3"/>
      <c r="AG335" s="163"/>
      <c r="AH335" s="163"/>
      <c r="AI335" s="163"/>
      <c r="AJ335" s="163"/>
      <c r="AK335" s="163"/>
      <c r="AL335" s="163"/>
      <c r="AM335" s="163"/>
      <c r="AN335" s="163"/>
    </row>
    <row r="336" spans="1:40" x14ac:dyDescent="0.2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3"/>
      <c r="AG336" s="163"/>
      <c r="AH336" s="163"/>
      <c r="AI336" s="163"/>
      <c r="AJ336" s="163"/>
      <c r="AK336" s="163"/>
      <c r="AL336" s="163"/>
      <c r="AM336" s="163"/>
      <c r="AN336" s="163"/>
    </row>
    <row r="337" spans="1:40" x14ac:dyDescent="0.2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3"/>
      <c r="AG337" s="163"/>
      <c r="AH337" s="163"/>
      <c r="AI337" s="163"/>
      <c r="AJ337" s="163"/>
      <c r="AK337" s="163"/>
      <c r="AL337" s="163"/>
      <c r="AM337" s="163"/>
      <c r="AN337" s="163"/>
    </row>
    <row r="338" spans="1:40" x14ac:dyDescent="0.2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</row>
    <row r="339" spans="1:40" x14ac:dyDescent="0.2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3"/>
      <c r="AG339" s="163"/>
      <c r="AH339" s="163"/>
      <c r="AI339" s="163"/>
      <c r="AJ339" s="163"/>
      <c r="AK339" s="163"/>
      <c r="AL339" s="163"/>
      <c r="AM339" s="163"/>
      <c r="AN339" s="163"/>
    </row>
    <row r="340" spans="1:40" x14ac:dyDescent="0.2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3"/>
      <c r="AG340" s="163"/>
      <c r="AH340" s="163"/>
      <c r="AI340" s="163"/>
      <c r="AJ340" s="163"/>
      <c r="AK340" s="163"/>
      <c r="AL340" s="163"/>
      <c r="AM340" s="163"/>
      <c r="AN340" s="163"/>
    </row>
    <row r="341" spans="1:40" x14ac:dyDescent="0.2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3"/>
      <c r="AG341" s="163"/>
      <c r="AH341" s="163"/>
      <c r="AI341" s="163"/>
      <c r="AJ341" s="163"/>
      <c r="AK341" s="163"/>
      <c r="AL341" s="163"/>
      <c r="AM341" s="163"/>
      <c r="AN341" s="163"/>
    </row>
    <row r="342" spans="1:40" x14ac:dyDescent="0.2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  <c r="AL342" s="163"/>
      <c r="AM342" s="163"/>
      <c r="AN342" s="163"/>
    </row>
    <row r="343" spans="1:40" x14ac:dyDescent="0.2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  <c r="AL343" s="163"/>
      <c r="AM343" s="163"/>
      <c r="AN343" s="163"/>
    </row>
    <row r="344" spans="1:40" x14ac:dyDescent="0.2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  <c r="AH344" s="163"/>
      <c r="AI344" s="163"/>
      <c r="AJ344" s="163"/>
      <c r="AK344" s="163"/>
      <c r="AL344" s="163"/>
      <c r="AM344" s="163"/>
      <c r="AN344" s="163"/>
    </row>
    <row r="345" spans="1:40" x14ac:dyDescent="0.2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  <c r="AH345" s="163"/>
      <c r="AI345" s="163"/>
      <c r="AJ345" s="163"/>
      <c r="AK345" s="163"/>
      <c r="AL345" s="163"/>
      <c r="AM345" s="163"/>
      <c r="AN345" s="163"/>
    </row>
    <row r="346" spans="1:40" x14ac:dyDescent="0.2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  <c r="AL346" s="163"/>
      <c r="AM346" s="163"/>
      <c r="AN346" s="163"/>
    </row>
    <row r="347" spans="1:40" x14ac:dyDescent="0.2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3"/>
      <c r="AG347" s="163"/>
      <c r="AH347" s="163"/>
      <c r="AI347" s="163"/>
      <c r="AJ347" s="163"/>
      <c r="AK347" s="163"/>
      <c r="AL347" s="163"/>
      <c r="AM347" s="163"/>
      <c r="AN347" s="163"/>
    </row>
    <row r="348" spans="1:40" x14ac:dyDescent="0.2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  <c r="AH348" s="163"/>
      <c r="AI348" s="163"/>
      <c r="AJ348" s="163"/>
      <c r="AK348" s="163"/>
      <c r="AL348" s="163"/>
      <c r="AM348" s="163"/>
      <c r="AN348" s="163"/>
    </row>
    <row r="349" spans="1:40" x14ac:dyDescent="0.2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  <c r="AH349" s="163"/>
      <c r="AI349" s="163"/>
      <c r="AJ349" s="163"/>
      <c r="AK349" s="163"/>
      <c r="AL349" s="163"/>
      <c r="AM349" s="163"/>
      <c r="AN349" s="163"/>
    </row>
    <row r="350" spans="1:40" x14ac:dyDescent="0.2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  <c r="AH350" s="163"/>
      <c r="AI350" s="163"/>
      <c r="AJ350" s="163"/>
      <c r="AK350" s="163"/>
      <c r="AL350" s="163"/>
      <c r="AM350" s="163"/>
      <c r="AN350" s="163"/>
    </row>
    <row r="351" spans="1:40" x14ac:dyDescent="0.2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  <c r="AH351" s="163"/>
      <c r="AI351" s="163"/>
      <c r="AJ351" s="163"/>
      <c r="AK351" s="163"/>
      <c r="AL351" s="163"/>
      <c r="AM351" s="163"/>
      <c r="AN351" s="163"/>
    </row>
    <row r="352" spans="1:40" x14ac:dyDescent="0.2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3"/>
      <c r="AG352" s="163"/>
      <c r="AH352" s="163"/>
      <c r="AI352" s="163"/>
      <c r="AJ352" s="163"/>
      <c r="AK352" s="163"/>
      <c r="AL352" s="163"/>
      <c r="AM352" s="163"/>
      <c r="AN352" s="163"/>
    </row>
    <row r="353" spans="1:40" x14ac:dyDescent="0.2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3"/>
      <c r="AG353" s="163"/>
      <c r="AH353" s="163"/>
      <c r="AI353" s="163"/>
      <c r="AJ353" s="163"/>
      <c r="AK353" s="163"/>
      <c r="AL353" s="163"/>
      <c r="AM353" s="163"/>
      <c r="AN353" s="163"/>
    </row>
    <row r="354" spans="1:40" x14ac:dyDescent="0.2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3"/>
      <c r="AG354" s="163"/>
      <c r="AH354" s="163"/>
      <c r="AI354" s="163"/>
      <c r="AJ354" s="163"/>
      <c r="AK354" s="163"/>
      <c r="AL354" s="163"/>
      <c r="AM354" s="163"/>
      <c r="AN354" s="163"/>
    </row>
    <row r="355" spans="1:40" x14ac:dyDescent="0.2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3"/>
      <c r="AG355" s="163"/>
      <c r="AH355" s="163"/>
      <c r="AI355" s="163"/>
      <c r="AJ355" s="163"/>
      <c r="AK355" s="163"/>
      <c r="AL355" s="163"/>
      <c r="AM355" s="163"/>
      <c r="AN355" s="163"/>
    </row>
    <row r="356" spans="1:40" x14ac:dyDescent="0.2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  <c r="AH356" s="163"/>
      <c r="AI356" s="163"/>
      <c r="AJ356" s="163"/>
      <c r="AK356" s="163"/>
      <c r="AL356" s="163"/>
      <c r="AM356" s="163"/>
      <c r="AN356" s="163"/>
    </row>
    <row r="357" spans="1:40" x14ac:dyDescent="0.2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  <c r="AL357" s="163"/>
      <c r="AM357" s="163"/>
      <c r="AN357" s="163"/>
    </row>
    <row r="358" spans="1:40" x14ac:dyDescent="0.2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  <c r="AL358" s="163"/>
      <c r="AM358" s="163"/>
      <c r="AN358" s="163"/>
    </row>
    <row r="359" spans="1:40" x14ac:dyDescent="0.2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  <c r="AH359" s="163"/>
      <c r="AI359" s="163"/>
      <c r="AJ359" s="163"/>
      <c r="AK359" s="163"/>
      <c r="AL359" s="163"/>
      <c r="AM359" s="163"/>
      <c r="AN359" s="163"/>
    </row>
    <row r="360" spans="1:40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  <c r="AL360" s="163"/>
      <c r="AM360" s="163"/>
      <c r="AN360" s="163"/>
    </row>
    <row r="361" spans="1:40" x14ac:dyDescent="0.2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3"/>
      <c r="AG361" s="163"/>
      <c r="AH361" s="163"/>
      <c r="AI361" s="163"/>
      <c r="AJ361" s="163"/>
      <c r="AK361" s="163"/>
      <c r="AL361" s="163"/>
      <c r="AM361" s="163"/>
      <c r="AN361" s="163"/>
    </row>
    <row r="362" spans="1:40" x14ac:dyDescent="0.2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  <c r="AH362" s="163"/>
      <c r="AI362" s="163"/>
      <c r="AJ362" s="163"/>
      <c r="AK362" s="163"/>
      <c r="AL362" s="163"/>
      <c r="AM362" s="163"/>
      <c r="AN362" s="163"/>
    </row>
    <row r="363" spans="1:40" x14ac:dyDescent="0.2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  <c r="AH363" s="163"/>
      <c r="AI363" s="163"/>
      <c r="AJ363" s="163"/>
      <c r="AK363" s="163"/>
      <c r="AL363" s="163"/>
      <c r="AM363" s="163"/>
      <c r="AN363" s="163"/>
    </row>
    <row r="364" spans="1:40" x14ac:dyDescent="0.2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3"/>
      <c r="AG364" s="163"/>
      <c r="AH364" s="163"/>
      <c r="AI364" s="163"/>
      <c r="AJ364" s="163"/>
      <c r="AK364" s="163"/>
      <c r="AL364" s="163"/>
      <c r="AM364" s="163"/>
      <c r="AN364" s="163"/>
    </row>
    <row r="365" spans="1:40" x14ac:dyDescent="0.2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3"/>
      <c r="AG365" s="163"/>
      <c r="AH365" s="163"/>
      <c r="AI365" s="163"/>
      <c r="AJ365" s="163"/>
      <c r="AK365" s="163"/>
      <c r="AL365" s="163"/>
      <c r="AM365" s="163"/>
      <c r="AN365" s="163"/>
    </row>
    <row r="366" spans="1:40" x14ac:dyDescent="0.2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3"/>
      <c r="AG366" s="163"/>
      <c r="AH366" s="163"/>
      <c r="AI366" s="163"/>
      <c r="AJ366" s="163"/>
      <c r="AK366" s="163"/>
      <c r="AL366" s="163"/>
      <c r="AM366" s="163"/>
      <c r="AN366" s="163"/>
    </row>
    <row r="367" spans="1:40" x14ac:dyDescent="0.2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3"/>
      <c r="AG367" s="163"/>
      <c r="AH367" s="163"/>
      <c r="AI367" s="163"/>
      <c r="AJ367" s="163"/>
      <c r="AK367" s="163"/>
      <c r="AL367" s="163"/>
      <c r="AM367" s="163"/>
      <c r="AN367" s="163"/>
    </row>
    <row r="368" spans="1:40" x14ac:dyDescent="0.2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  <c r="AH368" s="163"/>
      <c r="AI368" s="163"/>
      <c r="AJ368" s="163"/>
      <c r="AK368" s="163"/>
      <c r="AL368" s="163"/>
      <c r="AM368" s="163"/>
      <c r="AN368" s="163"/>
    </row>
    <row r="369" spans="1:40" x14ac:dyDescent="0.2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3"/>
      <c r="AG369" s="163"/>
      <c r="AH369" s="163"/>
      <c r="AI369" s="163"/>
      <c r="AJ369" s="163"/>
      <c r="AK369" s="163"/>
      <c r="AL369" s="163"/>
      <c r="AM369" s="163"/>
      <c r="AN369" s="163"/>
    </row>
    <row r="370" spans="1:40" x14ac:dyDescent="0.2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  <c r="AL370" s="163"/>
      <c r="AM370" s="163"/>
      <c r="AN370" s="163"/>
    </row>
    <row r="371" spans="1:40" x14ac:dyDescent="0.2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  <c r="AL371" s="163"/>
      <c r="AM371" s="163"/>
      <c r="AN371" s="163"/>
    </row>
    <row r="372" spans="1:40" x14ac:dyDescent="0.2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</row>
    <row r="373" spans="1:40" x14ac:dyDescent="0.2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  <c r="AH373" s="163"/>
      <c r="AI373" s="163"/>
      <c r="AJ373" s="163"/>
      <c r="AK373" s="163"/>
      <c r="AL373" s="163"/>
      <c r="AM373" s="163"/>
      <c r="AN373" s="163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topLeftCell="A19"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33" t="s">
        <v>145</v>
      </c>
      <c r="B1" s="233"/>
      <c r="C1" s="233"/>
      <c r="D1" s="233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spans="1:27" ht="37.5" customHeight="1" x14ac:dyDescent="0.2">
      <c r="A2" s="232" t="s">
        <v>148</v>
      </c>
      <c r="B2" s="232"/>
      <c r="C2" s="232"/>
      <c r="D2" s="232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</row>
    <row r="3" spans="1:27" x14ac:dyDescent="0.2">
      <c r="A3" s="231"/>
      <c r="B3" s="231"/>
      <c r="C3" s="231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</row>
    <row r="4" spans="1:27" ht="16.5" thickBot="1" x14ac:dyDescent="0.3">
      <c r="A4" s="168" t="s">
        <v>158</v>
      </c>
      <c r="B4" s="164"/>
      <c r="C4" s="165">
        <f>+'Part FEBRERO 2021'!H16</f>
        <v>367143657.16480011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</row>
    <row r="5" spans="1:27" ht="36.75" thickBot="1" x14ac:dyDescent="0.25">
      <c r="A5" s="166" t="s">
        <v>3</v>
      </c>
      <c r="B5" s="166" t="s">
        <v>157</v>
      </c>
      <c r="C5" s="166" t="s">
        <v>138</v>
      </c>
      <c r="D5" s="183" t="s">
        <v>141</v>
      </c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</row>
    <row r="6" spans="1:27" x14ac:dyDescent="0.2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</row>
    <row r="7" spans="1:27" ht="13.5" thickBot="1" x14ac:dyDescent="0.25">
      <c r="A7" s="168" t="s">
        <v>126</v>
      </c>
      <c r="B7" s="168"/>
      <c r="C7" s="164">
        <f>+C4*0.6</f>
        <v>220286194.29888007</v>
      </c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</row>
    <row r="8" spans="1:27" ht="13.5" thickTop="1" x14ac:dyDescent="0.2">
      <c r="A8" s="169" t="s">
        <v>76</v>
      </c>
      <c r="B8" s="141">
        <v>19810827.881888464</v>
      </c>
      <c r="C8" s="184">
        <f>+C$7*'ART 14 F I'!AQ9</f>
        <v>19895259.373581514</v>
      </c>
      <c r="D8" s="170">
        <f>C8</f>
        <v>19895259.373581514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</row>
    <row r="9" spans="1:27" s="5" customFormat="1" x14ac:dyDescent="0.2">
      <c r="A9" s="171" t="s">
        <v>79</v>
      </c>
      <c r="B9" s="142">
        <v>6080772.1406627633</v>
      </c>
      <c r="C9" s="185">
        <f>+C$7*'ART 14 F I'!AQ10</f>
        <v>3555011.8070029565</v>
      </c>
      <c r="D9" s="172">
        <f>IF(B9&gt;C9,B9,C9)</f>
        <v>6080772.1406627633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x14ac:dyDescent="0.2">
      <c r="A10" s="171" t="s">
        <v>88</v>
      </c>
      <c r="B10" s="142">
        <v>6970001.4391836654</v>
      </c>
      <c r="C10" s="185">
        <f>+C$7*'ART 14 F I'!AQ11</f>
        <v>7889919.9641264053</v>
      </c>
      <c r="D10" s="172">
        <f>C10</f>
        <v>7889919.9641264053</v>
      </c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spans="1:27" x14ac:dyDescent="0.2">
      <c r="A11" s="171" t="s">
        <v>90</v>
      </c>
      <c r="B11" s="142">
        <v>13667505.458854811</v>
      </c>
      <c r="C11" s="185">
        <f>+C$7*'ART 14 F I'!AQ12</f>
        <v>13241112.121939156</v>
      </c>
      <c r="D11" s="172">
        <f>C11</f>
        <v>13241112.121939156</v>
      </c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  <row r="12" spans="1:27" x14ac:dyDescent="0.2">
      <c r="A12" s="171" t="s">
        <v>95</v>
      </c>
      <c r="B12" s="142">
        <v>23819745.925687302</v>
      </c>
      <c r="C12" s="185">
        <f>+C$7*'ART 14 F I'!AQ13</f>
        <v>21304432.082106009</v>
      </c>
      <c r="D12" s="172">
        <f>C12</f>
        <v>21304432.082106009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</row>
    <row r="13" spans="1:27" x14ac:dyDescent="0.2">
      <c r="A13" s="171" t="s">
        <v>101</v>
      </c>
      <c r="B13" s="142">
        <v>7906757.7116416125</v>
      </c>
      <c r="C13" s="185">
        <f>+C$7*'ART 14 F I'!AQ14</f>
        <v>9143468.1842089314</v>
      </c>
      <c r="D13" s="172">
        <f>C13</f>
        <v>9143468.1842089314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</row>
    <row r="14" spans="1:27" x14ac:dyDescent="0.2">
      <c r="A14" s="171" t="s">
        <v>109</v>
      </c>
      <c r="B14" s="142">
        <v>78893922.910572514</v>
      </c>
      <c r="C14" s="185">
        <f>+C$7*'ART 14 F I'!AQ15</f>
        <v>71665047.188028246</v>
      </c>
      <c r="D14" s="172">
        <f>C14</f>
        <v>71665047.188028246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</row>
    <row r="15" spans="1:27" s="5" customFormat="1" x14ac:dyDescent="0.2">
      <c r="A15" s="171" t="s">
        <v>115</v>
      </c>
      <c r="B15" s="142">
        <v>2336031.8155165073</v>
      </c>
      <c r="C15" s="185">
        <f>+C$7*'ART 14 F I'!AQ16</f>
        <v>2477226.934077464</v>
      </c>
      <c r="D15" s="172">
        <f>IF(B15&gt;C15,B15,C15)</f>
        <v>2477226.934077464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</row>
    <row r="16" spans="1:27" x14ac:dyDescent="0.2">
      <c r="A16" s="171" t="s">
        <v>116</v>
      </c>
      <c r="B16" s="142">
        <v>19632444.549620833</v>
      </c>
      <c r="C16" s="185">
        <f>+C$7*'ART 14 F I'!AQ17</f>
        <v>17389575.270693455</v>
      </c>
      <c r="D16" s="172">
        <f>C16</f>
        <v>17389575.270693455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</row>
    <row r="17" spans="1:27" x14ac:dyDescent="0.2">
      <c r="A17" s="171" t="s">
        <v>117</v>
      </c>
      <c r="B17" s="142">
        <v>42764449.305603653</v>
      </c>
      <c r="C17" s="185">
        <f>+C$7*'ART 14 F I'!AQ18</f>
        <v>39655340.73927319</v>
      </c>
      <c r="D17" s="172">
        <f>C17</f>
        <v>39655340.73927319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</row>
    <row r="18" spans="1:27" x14ac:dyDescent="0.2">
      <c r="A18" s="171" t="s">
        <v>118</v>
      </c>
      <c r="B18" s="142">
        <v>10475655.410605265</v>
      </c>
      <c r="C18" s="185">
        <f>+C$7*'ART 14 F I'!AQ19</f>
        <v>9793287.5930248406</v>
      </c>
      <c r="D18" s="172">
        <f>C18</f>
        <v>9793287.5930248406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</row>
    <row r="19" spans="1:27" s="5" customFormat="1" x14ac:dyDescent="0.2">
      <c r="A19" s="171" t="s">
        <v>119</v>
      </c>
      <c r="B19" s="142">
        <v>4180345.009277713</v>
      </c>
      <c r="C19" s="185">
        <f>+C$7*'ART 14 F I'!AQ20</f>
        <v>4276513.0408179145</v>
      </c>
      <c r="D19" s="172">
        <f>IF(B19&gt;C19,B19,C19)</f>
        <v>4276513.0408179145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</row>
    <row r="20" spans="1:27" ht="13.5" thickBot="1" x14ac:dyDescent="0.25">
      <c r="A20" s="180" t="s">
        <v>123</v>
      </c>
      <c r="B20" s="186">
        <f>SUM(B8:B19)</f>
        <v>236538459.55911508</v>
      </c>
      <c r="C20" s="187">
        <f>SUM(C8:C19)</f>
        <v>220286194.2988801</v>
      </c>
      <c r="D20" s="174">
        <f>SUM(D8:D19)</f>
        <v>222811954.6325399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</row>
    <row r="21" spans="1:27" ht="13.5" thickTop="1" x14ac:dyDescent="0.2">
      <c r="A21" s="175"/>
      <c r="B21" s="175"/>
      <c r="C21" s="176"/>
      <c r="D21" s="176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</row>
    <row r="22" spans="1:27" ht="13.5" thickBot="1" x14ac:dyDescent="0.25">
      <c r="A22" s="177" t="s">
        <v>127</v>
      </c>
      <c r="B22" s="177"/>
      <c r="C22" s="178">
        <f>+C4*0.4</f>
        <v>146857462.86592004</v>
      </c>
      <c r="D22" s="178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</row>
    <row r="23" spans="1:27" ht="13.5" thickTop="1" x14ac:dyDescent="0.2">
      <c r="A23" s="169" t="s">
        <v>71</v>
      </c>
      <c r="B23" s="188">
        <v>1718741.979730418</v>
      </c>
      <c r="C23" s="184">
        <f>+C$22*'ART 14 F I'!AQ23</f>
        <v>321034.55285935197</v>
      </c>
      <c r="D23" s="189">
        <f t="shared" ref="D23:D61" si="0">IF(B23&gt;C23,B23,C23)</f>
        <v>1718741.979730418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</row>
    <row r="24" spans="1:27" x14ac:dyDescent="0.2">
      <c r="A24" s="171" t="s">
        <v>72</v>
      </c>
      <c r="B24" s="140">
        <v>2900632.6784418295</v>
      </c>
      <c r="C24" s="185">
        <f>+C$22*'ART 14 F I'!AQ24</f>
        <v>1794957.2961859934</v>
      </c>
      <c r="D24" s="190">
        <f t="shared" si="0"/>
        <v>2900632.6784418295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</row>
    <row r="25" spans="1:27" x14ac:dyDescent="0.2">
      <c r="A25" s="171" t="s">
        <v>73</v>
      </c>
      <c r="B25" s="140">
        <v>2086699.1558641589</v>
      </c>
      <c r="C25" s="185">
        <f>+C$22*'ART 14 F I'!AQ25</f>
        <v>1919332.7823664669</v>
      </c>
      <c r="D25" s="190">
        <f t="shared" si="0"/>
        <v>2086699.1558641589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</row>
    <row r="26" spans="1:27" x14ac:dyDescent="0.2">
      <c r="A26" s="171" t="s">
        <v>74</v>
      </c>
      <c r="B26" s="140">
        <v>8518240.6149478927</v>
      </c>
      <c r="C26" s="185">
        <f>+C$22*'ART 14 F I'!AQ26</f>
        <v>5762871.3893456738</v>
      </c>
      <c r="D26" s="190">
        <f t="shared" si="0"/>
        <v>8518240.6149478927</v>
      </c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</row>
    <row r="27" spans="1:27" x14ac:dyDescent="0.2">
      <c r="A27" s="171" t="s">
        <v>75</v>
      </c>
      <c r="B27" s="140">
        <v>6137628.4165687896</v>
      </c>
      <c r="C27" s="185">
        <f>+C$22*'ART 14 F I'!AQ27</f>
        <v>5159041.0940605393</v>
      </c>
      <c r="D27" s="190">
        <f t="shared" si="0"/>
        <v>6137628.4165687896</v>
      </c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</row>
    <row r="28" spans="1:27" x14ac:dyDescent="0.2">
      <c r="A28" s="171" t="s">
        <v>77</v>
      </c>
      <c r="B28" s="140">
        <v>8224675.0510386387</v>
      </c>
      <c r="C28" s="185">
        <f>+C$22*'ART 14 F I'!AQ28</f>
        <v>7515420.0320719164</v>
      </c>
      <c r="D28" s="190">
        <f t="shared" si="0"/>
        <v>8224675.0510386387</v>
      </c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</row>
    <row r="29" spans="1:27" x14ac:dyDescent="0.2">
      <c r="A29" s="171" t="s">
        <v>78</v>
      </c>
      <c r="B29" s="140">
        <v>2974219.0794475069</v>
      </c>
      <c r="C29" s="185">
        <f>+C$22*'ART 14 F I'!AQ29</f>
        <v>998374.56181929028</v>
      </c>
      <c r="D29" s="190">
        <f t="shared" si="0"/>
        <v>2974219.0794475069</v>
      </c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</row>
    <row r="30" spans="1:27" x14ac:dyDescent="0.2">
      <c r="A30" s="171" t="s">
        <v>80</v>
      </c>
      <c r="B30" s="140">
        <v>3660359.1196084884</v>
      </c>
      <c r="C30" s="185">
        <f>+C$22*'ART 14 F I'!AQ30</f>
        <v>3909274.6286004377</v>
      </c>
      <c r="D30" s="190">
        <f t="shared" si="0"/>
        <v>3909274.6286004377</v>
      </c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</row>
    <row r="31" spans="1:27" x14ac:dyDescent="0.2">
      <c r="A31" s="171" t="s">
        <v>81</v>
      </c>
      <c r="B31" s="140">
        <v>3693123.3687319611</v>
      </c>
      <c r="C31" s="185">
        <f>+C$22*'ART 14 F I'!AQ31</f>
        <v>2195350.0823684675</v>
      </c>
      <c r="D31" s="190">
        <f t="shared" si="0"/>
        <v>3693123.3687319611</v>
      </c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</row>
    <row r="32" spans="1:27" x14ac:dyDescent="0.2">
      <c r="A32" s="171" t="s">
        <v>82</v>
      </c>
      <c r="B32" s="140">
        <v>5563132.283104402</v>
      </c>
      <c r="C32" s="185">
        <f>+C$22*'ART 14 F I'!AQ32</f>
        <v>5069074.5656455951</v>
      </c>
      <c r="D32" s="190">
        <f t="shared" si="0"/>
        <v>5563132.283104402</v>
      </c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</row>
    <row r="33" spans="1:27" x14ac:dyDescent="0.2">
      <c r="A33" s="171" t="s">
        <v>83</v>
      </c>
      <c r="B33" s="140">
        <v>3096584.7956419257</v>
      </c>
      <c r="C33" s="185">
        <f>+C$22*'ART 14 F I'!AQ33</f>
        <v>3446851.0059571527</v>
      </c>
      <c r="D33" s="190">
        <f t="shared" si="0"/>
        <v>3446851.0059571527</v>
      </c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</row>
    <row r="34" spans="1:27" x14ac:dyDescent="0.2">
      <c r="A34" s="171" t="s">
        <v>84</v>
      </c>
      <c r="B34" s="140">
        <v>18511579.150296338</v>
      </c>
      <c r="C34" s="185">
        <f>+C$22*'ART 14 F I'!AQ34</f>
        <v>16960873.8632969</v>
      </c>
      <c r="D34" s="190">
        <f t="shared" si="0"/>
        <v>18511579.150296338</v>
      </c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</row>
    <row r="35" spans="1:27" x14ac:dyDescent="0.2">
      <c r="A35" s="171" t="s">
        <v>85</v>
      </c>
      <c r="B35" s="140">
        <v>2627805.7936254339</v>
      </c>
      <c r="C35" s="185">
        <f>+C$22*'ART 14 F I'!AQ35</f>
        <v>2166511.1749321064</v>
      </c>
      <c r="D35" s="190">
        <f t="shared" si="0"/>
        <v>2627805.7936254339</v>
      </c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</row>
    <row r="36" spans="1:27" x14ac:dyDescent="0.2">
      <c r="A36" s="171" t="s">
        <v>86</v>
      </c>
      <c r="B36" s="140">
        <v>896589.74625130312</v>
      </c>
      <c r="C36" s="185">
        <f>+C$22*'ART 14 F I'!AQ36</f>
        <v>834504.14434504719</v>
      </c>
      <c r="D36" s="190">
        <f t="shared" si="0"/>
        <v>896589.74625130312</v>
      </c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</row>
    <row r="37" spans="1:27" x14ac:dyDescent="0.2">
      <c r="A37" s="171" t="s">
        <v>87</v>
      </c>
      <c r="B37" s="140">
        <v>13770707.587283067</v>
      </c>
      <c r="C37" s="185">
        <f>+C$22*'ART 14 F I'!AQ37</f>
        <v>12519495.531687453</v>
      </c>
      <c r="D37" s="190">
        <f t="shared" si="0"/>
        <v>13770707.587283067</v>
      </c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</row>
    <row r="38" spans="1:27" x14ac:dyDescent="0.2">
      <c r="A38" s="171" t="s">
        <v>89</v>
      </c>
      <c r="B38" s="140">
        <v>2314156.6646707999</v>
      </c>
      <c r="C38" s="185">
        <f>+C$22*'ART 14 F I'!AQ38</f>
        <v>1915394.4986231071</v>
      </c>
      <c r="D38" s="190">
        <f t="shared" si="0"/>
        <v>2314156.6646707999</v>
      </c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</row>
    <row r="39" spans="1:27" x14ac:dyDescent="0.2">
      <c r="A39" s="171" t="s">
        <v>91</v>
      </c>
      <c r="B39" s="140">
        <v>5035804.9626811026</v>
      </c>
      <c r="C39" s="185">
        <f>+C$22*'ART 14 F I'!AQ39</f>
        <v>4615740.9968765881</v>
      </c>
      <c r="D39" s="190">
        <f t="shared" si="0"/>
        <v>5035804.9626811026</v>
      </c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</row>
    <row r="40" spans="1:27" x14ac:dyDescent="0.2">
      <c r="A40" s="171" t="s">
        <v>92</v>
      </c>
      <c r="B40" s="140">
        <v>2579267.2847709395</v>
      </c>
      <c r="C40" s="185">
        <f>+C$22*'ART 14 F I'!AQ40</f>
        <v>414252.37857196922</v>
      </c>
      <c r="D40" s="190">
        <f t="shared" si="0"/>
        <v>2579267.2847709395</v>
      </c>
      <c r="E40" s="164"/>
      <c r="F40" s="164"/>
      <c r="G40" s="164"/>
      <c r="H40" s="191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</row>
    <row r="41" spans="1:27" x14ac:dyDescent="0.2">
      <c r="A41" s="171" t="s">
        <v>93</v>
      </c>
      <c r="B41" s="140">
        <v>4083989.3887362881</v>
      </c>
      <c r="C41" s="185">
        <f>+C$22*'ART 14 F I'!AQ41</f>
        <v>3741625.3285322664</v>
      </c>
      <c r="D41" s="190">
        <f t="shared" si="0"/>
        <v>4083989.3887362881</v>
      </c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</row>
    <row r="42" spans="1:27" x14ac:dyDescent="0.2">
      <c r="A42" s="171" t="s">
        <v>94</v>
      </c>
      <c r="B42" s="140">
        <v>4282795.5586970337</v>
      </c>
      <c r="C42" s="185">
        <f>+C$22*'ART 14 F I'!AQ42</f>
        <v>4006067.462075884</v>
      </c>
      <c r="D42" s="190">
        <f t="shared" si="0"/>
        <v>4282795.5586970337</v>
      </c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</row>
    <row r="43" spans="1:27" x14ac:dyDescent="0.2">
      <c r="A43" s="171" t="s">
        <v>96</v>
      </c>
      <c r="B43" s="140">
        <v>2416180.5726137017</v>
      </c>
      <c r="C43" s="185">
        <f>+C$22*'ART 14 F I'!AQ43</f>
        <v>1001841.3793680255</v>
      </c>
      <c r="D43" s="190">
        <f t="shared" si="0"/>
        <v>2416180.5726137017</v>
      </c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</row>
    <row r="44" spans="1:27" x14ac:dyDescent="0.2">
      <c r="A44" s="171" t="s">
        <v>97</v>
      </c>
      <c r="B44" s="140">
        <v>2523675.0490591354</v>
      </c>
      <c r="C44" s="185">
        <f>+C$22*'ART 14 F I'!AQ44</f>
        <v>2329216.7609947585</v>
      </c>
      <c r="D44" s="190">
        <f t="shared" si="0"/>
        <v>2523675.0490591354</v>
      </c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</row>
    <row r="45" spans="1:27" x14ac:dyDescent="0.2">
      <c r="A45" s="171" t="s">
        <v>98</v>
      </c>
      <c r="B45" s="140">
        <v>2212342.7486859118</v>
      </c>
      <c r="C45" s="185">
        <f>+C$22*'ART 14 F I'!AQ45</f>
        <v>1518141.8435699982</v>
      </c>
      <c r="D45" s="190">
        <f t="shared" si="0"/>
        <v>2212342.7486859118</v>
      </c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</row>
    <row r="46" spans="1:27" x14ac:dyDescent="0.2">
      <c r="A46" s="171" t="s">
        <v>99</v>
      </c>
      <c r="B46" s="140">
        <v>1837459.5043967108</v>
      </c>
      <c r="C46" s="185">
        <f>+C$22*'ART 14 F I'!AQ46</f>
        <v>1673175.9676037324</v>
      </c>
      <c r="D46" s="190">
        <f t="shared" si="0"/>
        <v>1837459.5043967108</v>
      </c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</row>
    <row r="47" spans="1:27" x14ac:dyDescent="0.2">
      <c r="A47" s="171" t="s">
        <v>100</v>
      </c>
      <c r="B47" s="140">
        <v>2140203.3877801257</v>
      </c>
      <c r="C47" s="185">
        <f>+C$22*'ART 14 F I'!AQ47</f>
        <v>1948156.3302872418</v>
      </c>
      <c r="D47" s="190">
        <f t="shared" si="0"/>
        <v>2140203.3877801257</v>
      </c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</row>
    <row r="48" spans="1:27" x14ac:dyDescent="0.2">
      <c r="A48" s="171" t="s">
        <v>102</v>
      </c>
      <c r="B48" s="140">
        <v>4879372.4956070445</v>
      </c>
      <c r="C48" s="185">
        <f>+C$22*'ART 14 F I'!AQ48</f>
        <v>3208938.9765227181</v>
      </c>
      <c r="D48" s="190">
        <f t="shared" si="0"/>
        <v>4879372.4956070445</v>
      </c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</row>
    <row r="49" spans="1:27" x14ac:dyDescent="0.2">
      <c r="A49" s="171" t="s">
        <v>103</v>
      </c>
      <c r="B49" s="140">
        <v>14166911.142208725</v>
      </c>
      <c r="C49" s="185">
        <f>+C$22*'ART 14 F I'!AQ49</f>
        <v>12181773.105852783</v>
      </c>
      <c r="D49" s="190">
        <f t="shared" si="0"/>
        <v>14166911.142208725</v>
      </c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</row>
    <row r="50" spans="1:27" x14ac:dyDescent="0.2">
      <c r="A50" s="171" t="s">
        <v>104</v>
      </c>
      <c r="B50" s="140">
        <v>3175363.8344342494</v>
      </c>
      <c r="C50" s="185">
        <f>+C$22*'ART 14 F I'!AQ50</f>
        <v>2945985.7534230202</v>
      </c>
      <c r="D50" s="190">
        <f t="shared" si="0"/>
        <v>3175363.8344342494</v>
      </c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</row>
    <row r="51" spans="1:27" x14ac:dyDescent="0.2">
      <c r="A51" s="171" t="s">
        <v>105</v>
      </c>
      <c r="B51" s="140">
        <v>3099472.9189090421</v>
      </c>
      <c r="C51" s="185">
        <f>+C$22*'ART 14 F I'!AQ51</f>
        <v>2763892.2593426076</v>
      </c>
      <c r="D51" s="190">
        <f t="shared" si="0"/>
        <v>3099472.9189090421</v>
      </c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</row>
    <row r="52" spans="1:27" x14ac:dyDescent="0.2">
      <c r="A52" s="171" t="s">
        <v>106</v>
      </c>
      <c r="B52" s="140">
        <v>3016799.7850949205</v>
      </c>
      <c r="C52" s="185">
        <f>+C$22*'ART 14 F I'!AQ52</f>
        <v>2766806.9647084135</v>
      </c>
      <c r="D52" s="190">
        <f t="shared" si="0"/>
        <v>3016799.7850949205</v>
      </c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</row>
    <row r="53" spans="1:27" x14ac:dyDescent="0.2">
      <c r="A53" s="171" t="s">
        <v>107</v>
      </c>
      <c r="B53" s="140">
        <v>3822980.5116202496</v>
      </c>
      <c r="C53" s="185">
        <f>+C$22*'ART 14 F I'!AQ53</f>
        <v>3525334.9325597435</v>
      </c>
      <c r="D53" s="190">
        <f t="shared" si="0"/>
        <v>3822980.5116202496</v>
      </c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</row>
    <row r="54" spans="1:27" x14ac:dyDescent="0.2">
      <c r="A54" s="171" t="s">
        <v>108</v>
      </c>
      <c r="B54" s="140">
        <v>17905596.972311419</v>
      </c>
      <c r="C54" s="185">
        <f>+C$22*'ART 14 F I'!AQ54</f>
        <v>8612315.9869314972</v>
      </c>
      <c r="D54" s="190">
        <f t="shared" si="0"/>
        <v>17905596.972311419</v>
      </c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</row>
    <row r="55" spans="1:27" x14ac:dyDescent="0.2">
      <c r="A55" s="171" t="s">
        <v>110</v>
      </c>
      <c r="B55" s="140">
        <v>3555590.9669409785</v>
      </c>
      <c r="C55" s="185">
        <f>+C$22*'ART 14 F I'!AQ55</f>
        <v>742740.32637219899</v>
      </c>
      <c r="D55" s="190">
        <f t="shared" si="0"/>
        <v>3555590.9669409785</v>
      </c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</row>
    <row r="56" spans="1:27" x14ac:dyDescent="0.2">
      <c r="A56" s="171" t="s">
        <v>111</v>
      </c>
      <c r="B56" s="140">
        <v>5273138.6626843316</v>
      </c>
      <c r="C56" s="185">
        <f>+C$22*'ART 14 F I'!AQ56</f>
        <v>6072960.5421887459</v>
      </c>
      <c r="D56" s="190">
        <f t="shared" si="0"/>
        <v>6072960.5421887459</v>
      </c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</row>
    <row r="57" spans="1:27" x14ac:dyDescent="0.2">
      <c r="A57" s="171" t="s">
        <v>112</v>
      </c>
      <c r="B57" s="140">
        <v>2047968.1766068395</v>
      </c>
      <c r="C57" s="185">
        <f>+C$22*'ART 14 F I'!AQ57</f>
        <v>1401685.7382032704</v>
      </c>
      <c r="D57" s="190">
        <f t="shared" si="0"/>
        <v>2047968.1766068395</v>
      </c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</row>
    <row r="58" spans="1:27" x14ac:dyDescent="0.2">
      <c r="A58" s="171" t="s">
        <v>113</v>
      </c>
      <c r="B58" s="140">
        <v>2582856.558794497</v>
      </c>
      <c r="C58" s="185">
        <f>+C$22*'ART 14 F I'!AQ58</f>
        <v>2357156.5269853454</v>
      </c>
      <c r="D58" s="190">
        <f t="shared" si="0"/>
        <v>2582856.558794497</v>
      </c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</row>
    <row r="59" spans="1:27" x14ac:dyDescent="0.2">
      <c r="A59" s="171" t="s">
        <v>114</v>
      </c>
      <c r="B59" s="140">
        <v>4652120.7692636168</v>
      </c>
      <c r="C59" s="185">
        <f>+C$22*'ART 14 F I'!AQ59</f>
        <v>4395550.1359483078</v>
      </c>
      <c r="D59" s="190">
        <f t="shared" si="0"/>
        <v>4652120.7692636168</v>
      </c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</row>
    <row r="60" spans="1:27" x14ac:dyDescent="0.2">
      <c r="A60" s="171" t="s">
        <v>120</v>
      </c>
      <c r="B60" s="140">
        <v>1539148.4819499056</v>
      </c>
      <c r="C60" s="185">
        <f>+C$22*'ART 14 F I'!AQ60</f>
        <v>1274755.9957943214</v>
      </c>
      <c r="D60" s="190">
        <f t="shared" si="0"/>
        <v>1539148.4819499056</v>
      </c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</row>
    <row r="61" spans="1:27" x14ac:dyDescent="0.2">
      <c r="A61" s="171" t="s">
        <v>121</v>
      </c>
      <c r="B61" s="140">
        <v>3547664.3072716095</v>
      </c>
      <c r="C61" s="185">
        <f>+C$22*'ART 14 F I'!AQ61</f>
        <v>870985.96904111048</v>
      </c>
      <c r="D61" s="190">
        <f t="shared" si="0"/>
        <v>3547664.3072716095</v>
      </c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</row>
    <row r="62" spans="1:27" s="5" customFormat="1" x14ac:dyDescent="0.2">
      <c r="A62" s="179" t="s">
        <v>123</v>
      </c>
      <c r="B62" s="192">
        <f>SUM(B23:B61)</f>
        <v>187071579.52637127</v>
      </c>
      <c r="C62" s="185">
        <f>SUM(C23:C61)</f>
        <v>146857462.86592004</v>
      </c>
      <c r="D62" s="190">
        <f>SUM(D23:D61)</f>
        <v>188470583.12518287</v>
      </c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</row>
    <row r="63" spans="1:27" ht="13.5" thickBot="1" x14ac:dyDescent="0.25">
      <c r="A63" s="180" t="s">
        <v>122</v>
      </c>
      <c r="B63" s="193">
        <f>SUM(B62,B20)</f>
        <v>423610039.08548635</v>
      </c>
      <c r="C63" s="194">
        <f>+C62+C20</f>
        <v>367143657.16480017</v>
      </c>
      <c r="D63" s="195">
        <f>SUM(D20+D62)</f>
        <v>411282537.75772274</v>
      </c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</row>
    <row r="64" spans="1:27" ht="13.5" thickTop="1" x14ac:dyDescent="0.2">
      <c r="A64" s="164"/>
      <c r="B64" s="164"/>
      <c r="C64" s="181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</row>
    <row r="65" spans="1:27" ht="15" x14ac:dyDescent="0.25">
      <c r="A65" s="164"/>
      <c r="B65" s="164"/>
      <c r="C65" s="182"/>
      <c r="D65" s="196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</row>
    <row r="66" spans="1:27" x14ac:dyDescent="0.2">
      <c r="A66" s="164"/>
      <c r="B66" s="164"/>
      <c r="C66" s="181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</row>
    <row r="67" spans="1:27" x14ac:dyDescent="0.2">
      <c r="A67" s="164"/>
      <c r="B67" s="164"/>
      <c r="C67" s="181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</row>
    <row r="68" spans="1:27" x14ac:dyDescent="0.2">
      <c r="A68" s="164"/>
      <c r="B68" s="164"/>
      <c r="C68" s="181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</row>
    <row r="69" spans="1:27" x14ac:dyDescent="0.2">
      <c r="A69" s="164"/>
      <c r="B69" s="164"/>
      <c r="C69" s="181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</row>
    <row r="70" spans="1:27" x14ac:dyDescent="0.2">
      <c r="A70" s="164"/>
      <c r="B70" s="164"/>
      <c r="C70" s="181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</row>
    <row r="71" spans="1:27" x14ac:dyDescent="0.2">
      <c r="A71" s="164"/>
      <c r="B71" s="164"/>
      <c r="C71" s="181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</row>
    <row r="72" spans="1:27" x14ac:dyDescent="0.2">
      <c r="A72" s="164"/>
      <c r="B72" s="164"/>
      <c r="C72" s="181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</row>
    <row r="73" spans="1:27" x14ac:dyDescent="0.2">
      <c r="A73" s="164"/>
      <c r="B73" s="164"/>
      <c r="C73" s="181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</row>
    <row r="74" spans="1:27" x14ac:dyDescent="0.2">
      <c r="A74" s="164"/>
      <c r="B74" s="164"/>
      <c r="C74" s="181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</row>
    <row r="75" spans="1:27" x14ac:dyDescent="0.2">
      <c r="A75" s="164"/>
      <c r="B75" s="164"/>
      <c r="C75" s="181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</row>
    <row r="76" spans="1:27" x14ac:dyDescent="0.2">
      <c r="A76" s="164"/>
      <c r="B76" s="164"/>
      <c r="C76" s="181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</row>
    <row r="77" spans="1:27" x14ac:dyDescent="0.2">
      <c r="A77" s="164"/>
      <c r="B77" s="164"/>
      <c r="C77" s="181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</row>
    <row r="78" spans="1:27" x14ac:dyDescent="0.2">
      <c r="A78" s="164"/>
      <c r="B78" s="164"/>
      <c r="C78" s="181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</row>
    <row r="79" spans="1:27" x14ac:dyDescent="0.2">
      <c r="A79" s="164"/>
      <c r="B79" s="164"/>
      <c r="C79" s="181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</row>
    <row r="80" spans="1:27" x14ac:dyDescent="0.2">
      <c r="A80" s="164"/>
      <c r="B80" s="164"/>
      <c r="C80" s="181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</row>
    <row r="81" spans="1:27" x14ac:dyDescent="0.2">
      <c r="A81" s="164"/>
      <c r="B81" s="164"/>
      <c r="C81" s="181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</row>
    <row r="82" spans="1:27" x14ac:dyDescent="0.2">
      <c r="A82" s="164"/>
      <c r="B82" s="164"/>
      <c r="C82" s="181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</row>
    <row r="83" spans="1:27" x14ac:dyDescent="0.2">
      <c r="A83" s="164"/>
      <c r="B83" s="164"/>
      <c r="C83" s="181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</row>
    <row r="84" spans="1:27" x14ac:dyDescent="0.2">
      <c r="A84" s="164"/>
      <c r="B84" s="164"/>
      <c r="C84" s="181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</row>
    <row r="85" spans="1:27" x14ac:dyDescent="0.2">
      <c r="A85" s="164"/>
      <c r="B85" s="164"/>
      <c r="C85" s="181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</row>
    <row r="86" spans="1:27" x14ac:dyDescent="0.2">
      <c r="A86" s="164"/>
      <c r="B86" s="164"/>
      <c r="C86" s="181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</row>
    <row r="87" spans="1:27" x14ac:dyDescent="0.2">
      <c r="A87" s="164"/>
      <c r="B87" s="164"/>
      <c r="C87" s="181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</row>
    <row r="88" spans="1:27" x14ac:dyDescent="0.2">
      <c r="A88" s="164"/>
      <c r="B88" s="164"/>
      <c r="C88" s="181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</row>
    <row r="89" spans="1:27" x14ac:dyDescent="0.2">
      <c r="A89" s="164"/>
      <c r="B89" s="164"/>
      <c r="C89" s="181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</row>
    <row r="90" spans="1:27" x14ac:dyDescent="0.2">
      <c r="A90" s="164"/>
      <c r="B90" s="164"/>
      <c r="C90" s="181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</row>
    <row r="91" spans="1:27" x14ac:dyDescent="0.2">
      <c r="A91" s="164"/>
      <c r="B91" s="164"/>
      <c r="C91" s="181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</row>
    <row r="92" spans="1:27" x14ac:dyDescent="0.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</row>
    <row r="93" spans="1:27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</row>
    <row r="94" spans="1:27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</row>
    <row r="95" spans="1:27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</row>
    <row r="96" spans="1:27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</row>
    <row r="97" spans="1:27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</row>
    <row r="98" spans="1:27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</row>
    <row r="99" spans="1:27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</row>
    <row r="100" spans="1:27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</row>
    <row r="101" spans="1:27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</row>
    <row r="102" spans="1:27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</row>
    <row r="103" spans="1:27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</row>
    <row r="104" spans="1:27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</row>
    <row r="105" spans="1:27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</row>
    <row r="106" spans="1:27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</row>
    <row r="107" spans="1:27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</row>
    <row r="108" spans="1:27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</row>
    <row r="109" spans="1:27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</row>
    <row r="110" spans="1:27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</row>
    <row r="111" spans="1:27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</row>
    <row r="112" spans="1:27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</row>
    <row r="113" spans="1:27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</row>
    <row r="114" spans="1:27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</row>
    <row r="115" spans="1:27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</row>
    <row r="116" spans="1:27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</row>
    <row r="117" spans="1:27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</row>
    <row r="118" spans="1:27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</row>
    <row r="119" spans="1:27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</row>
    <row r="120" spans="1:27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</row>
    <row r="121" spans="1:27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</row>
    <row r="122" spans="1:27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</row>
    <row r="123" spans="1:27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</row>
    <row r="124" spans="1:27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</row>
    <row r="125" spans="1:27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</row>
    <row r="126" spans="1:27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</row>
    <row r="127" spans="1:27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</row>
    <row r="128" spans="1:27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</row>
    <row r="129" spans="1:27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</row>
    <row r="130" spans="1:27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</row>
    <row r="131" spans="1:27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</row>
    <row r="132" spans="1:27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</row>
    <row r="133" spans="1:27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</row>
    <row r="134" spans="1:27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</row>
    <row r="135" spans="1:27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</row>
    <row r="136" spans="1:27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</row>
    <row r="137" spans="1:27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</row>
    <row r="138" spans="1:27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</row>
    <row r="139" spans="1:27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</row>
    <row r="140" spans="1:27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</row>
    <row r="141" spans="1:27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</row>
    <row r="142" spans="1:27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</row>
    <row r="143" spans="1:27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</row>
    <row r="144" spans="1:27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</row>
    <row r="145" spans="1:27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</row>
    <row r="146" spans="1:27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</row>
    <row r="147" spans="1:27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</row>
    <row r="148" spans="1:27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</row>
    <row r="149" spans="1:27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</row>
    <row r="150" spans="1:27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</row>
    <row r="151" spans="1:27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</row>
    <row r="152" spans="1:27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</row>
    <row r="153" spans="1:27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</row>
    <row r="154" spans="1:27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</row>
    <row r="155" spans="1:27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</row>
    <row r="156" spans="1:27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</row>
    <row r="157" spans="1:27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</row>
    <row r="158" spans="1:27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</row>
    <row r="159" spans="1:27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</row>
    <row r="160" spans="1:27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</row>
    <row r="161" spans="1:27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</row>
    <row r="162" spans="1:27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</row>
    <row r="163" spans="1:27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</row>
    <row r="164" spans="1:27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</row>
    <row r="165" spans="1:27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</row>
    <row r="166" spans="1:27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</row>
    <row r="167" spans="1:27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</row>
    <row r="168" spans="1:27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</row>
    <row r="169" spans="1:27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</row>
    <row r="170" spans="1:27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</row>
    <row r="171" spans="1:27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</row>
    <row r="172" spans="1:27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</row>
    <row r="173" spans="1:27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</row>
    <row r="174" spans="1:27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</row>
    <row r="175" spans="1:27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</row>
    <row r="176" spans="1:27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</row>
    <row r="177" spans="1:27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</row>
    <row r="178" spans="1:27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</row>
    <row r="179" spans="1:27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</row>
    <row r="180" spans="1:27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</row>
    <row r="181" spans="1:27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</row>
    <row r="182" spans="1:27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</row>
    <row r="183" spans="1:27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</row>
    <row r="184" spans="1:27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</row>
    <row r="185" spans="1:27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</row>
    <row r="186" spans="1:27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</row>
    <row r="187" spans="1:27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</row>
    <row r="188" spans="1:27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</row>
    <row r="189" spans="1:27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</row>
    <row r="190" spans="1:27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</row>
    <row r="191" spans="1:27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</row>
    <row r="192" spans="1:27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</row>
    <row r="193" spans="1:27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</row>
    <row r="194" spans="1:27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</row>
    <row r="195" spans="1:27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</row>
    <row r="196" spans="1:27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</row>
    <row r="197" spans="1:27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</row>
    <row r="198" spans="1:27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</row>
    <row r="199" spans="1:27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</row>
    <row r="200" spans="1:27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</row>
    <row r="201" spans="1:27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</row>
    <row r="202" spans="1:27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</row>
    <row r="203" spans="1:27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</row>
    <row r="204" spans="1:27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</row>
    <row r="205" spans="1:27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</row>
    <row r="206" spans="1:27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</row>
    <row r="207" spans="1:27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</row>
    <row r="208" spans="1:27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</row>
    <row r="209" spans="1:27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</row>
    <row r="210" spans="1:27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</row>
    <row r="211" spans="1:27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</row>
    <row r="212" spans="1:27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</row>
    <row r="213" spans="1:27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</row>
    <row r="214" spans="1:27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</row>
    <row r="215" spans="1:27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</row>
    <row r="216" spans="1:27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</row>
    <row r="217" spans="1:27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</row>
    <row r="218" spans="1:27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</row>
    <row r="219" spans="1:27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</row>
    <row r="220" spans="1:27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</row>
    <row r="221" spans="1:27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</row>
    <row r="222" spans="1:27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</row>
    <row r="223" spans="1:27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</row>
    <row r="224" spans="1:27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</row>
    <row r="225" spans="1:27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</row>
    <row r="226" spans="1:27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</row>
    <row r="227" spans="1:27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</row>
    <row r="228" spans="1:27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</row>
    <row r="229" spans="1:27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</row>
    <row r="230" spans="1:27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</row>
    <row r="231" spans="1:27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</row>
    <row r="232" spans="1:27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</row>
    <row r="233" spans="1:27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</row>
    <row r="234" spans="1:27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</row>
    <row r="235" spans="1:27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</row>
    <row r="236" spans="1:27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</row>
    <row r="237" spans="1:27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</row>
    <row r="238" spans="1:27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</row>
    <row r="239" spans="1:27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</row>
    <row r="240" spans="1:27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</row>
    <row r="241" spans="1:27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</row>
    <row r="242" spans="1:27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</row>
    <row r="243" spans="1:27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</row>
    <row r="244" spans="1:27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</row>
    <row r="245" spans="1:27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</row>
    <row r="246" spans="1:27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</row>
    <row r="247" spans="1:27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</row>
    <row r="248" spans="1:27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</row>
    <row r="249" spans="1:27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</row>
    <row r="250" spans="1:27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</row>
    <row r="251" spans="1:27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</row>
    <row r="252" spans="1:27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</row>
    <row r="253" spans="1:27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</row>
    <row r="254" spans="1:27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</row>
    <row r="255" spans="1:27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</row>
    <row r="256" spans="1:27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</row>
    <row r="257" spans="1:27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</row>
    <row r="258" spans="1:27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</row>
    <row r="259" spans="1:27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</row>
    <row r="260" spans="1:27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</row>
    <row r="261" spans="1:27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</row>
    <row r="262" spans="1:27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</row>
    <row r="263" spans="1:27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</row>
    <row r="264" spans="1:27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</row>
    <row r="265" spans="1:27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</row>
    <row r="266" spans="1:27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</row>
    <row r="267" spans="1:27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</row>
    <row r="268" spans="1:27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</row>
    <row r="269" spans="1:27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</row>
    <row r="270" spans="1:27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</row>
    <row r="271" spans="1:27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</row>
    <row r="272" spans="1:27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</row>
    <row r="273" spans="1:27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</row>
    <row r="274" spans="1:27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</row>
    <row r="275" spans="1:27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</row>
    <row r="276" spans="1:27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</row>
    <row r="277" spans="1:27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</row>
    <row r="278" spans="1:27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</row>
    <row r="279" spans="1:27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</row>
    <row r="280" spans="1:27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</row>
    <row r="281" spans="1:27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</row>
    <row r="282" spans="1:27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</row>
    <row r="283" spans="1:27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</row>
    <row r="284" spans="1:27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</row>
    <row r="285" spans="1:27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</row>
    <row r="286" spans="1:27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</row>
    <row r="287" spans="1:27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</row>
    <row r="288" spans="1:27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</row>
    <row r="289" spans="1:27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</row>
    <row r="290" spans="1:27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</row>
    <row r="291" spans="1:27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</row>
    <row r="292" spans="1:27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</row>
    <row r="293" spans="1:27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</row>
    <row r="294" spans="1:27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</row>
    <row r="295" spans="1:27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</row>
    <row r="296" spans="1:27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</row>
    <row r="297" spans="1:27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</row>
    <row r="298" spans="1:27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</row>
    <row r="299" spans="1:27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</row>
    <row r="300" spans="1:27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</row>
    <row r="301" spans="1:27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</row>
    <row r="302" spans="1:27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</row>
    <row r="303" spans="1:27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</row>
    <row r="304" spans="1:27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</row>
    <row r="305" spans="1:27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</row>
    <row r="306" spans="1:27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</row>
    <row r="307" spans="1:27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</row>
    <row r="308" spans="1:27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</row>
    <row r="309" spans="1:27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</row>
    <row r="310" spans="1:27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</row>
    <row r="311" spans="1:27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</row>
    <row r="312" spans="1:27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</row>
    <row r="313" spans="1:27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</row>
    <row r="314" spans="1:27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</row>
    <row r="315" spans="1:27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</row>
    <row r="316" spans="1:27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</row>
    <row r="317" spans="1:27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</row>
    <row r="318" spans="1:27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</row>
    <row r="319" spans="1:27" x14ac:dyDescent="0.2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</row>
    <row r="320" spans="1:27" x14ac:dyDescent="0.2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</row>
    <row r="321" spans="1:27" x14ac:dyDescent="0.2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</row>
    <row r="322" spans="1:27" x14ac:dyDescent="0.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</row>
    <row r="323" spans="1:27" x14ac:dyDescent="0.2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</row>
    <row r="324" spans="1:27" x14ac:dyDescent="0.2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</row>
    <row r="325" spans="1:27" x14ac:dyDescent="0.2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</row>
    <row r="326" spans="1:27" x14ac:dyDescent="0.2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</row>
    <row r="327" spans="1:27" x14ac:dyDescent="0.2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</row>
    <row r="328" spans="1:27" x14ac:dyDescent="0.2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</row>
    <row r="329" spans="1:27" x14ac:dyDescent="0.2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</row>
    <row r="330" spans="1:27" x14ac:dyDescent="0.2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</row>
    <row r="331" spans="1:27" x14ac:dyDescent="0.2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</row>
    <row r="332" spans="1:27" x14ac:dyDescent="0.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</row>
    <row r="333" spans="1:27" x14ac:dyDescent="0.2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</row>
    <row r="334" spans="1:27" x14ac:dyDescent="0.2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</row>
    <row r="335" spans="1:27" x14ac:dyDescent="0.2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</row>
    <row r="336" spans="1:27" x14ac:dyDescent="0.2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</row>
    <row r="337" spans="1:27" x14ac:dyDescent="0.2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</row>
    <row r="338" spans="1:27" x14ac:dyDescent="0.2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</row>
    <row r="339" spans="1:27" x14ac:dyDescent="0.2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</row>
    <row r="340" spans="1:27" x14ac:dyDescent="0.2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</row>
    <row r="341" spans="1:27" x14ac:dyDescent="0.2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</row>
    <row r="342" spans="1:27" x14ac:dyDescent="0.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</row>
    <row r="343" spans="1:27" x14ac:dyDescent="0.2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</row>
    <row r="344" spans="1:27" x14ac:dyDescent="0.2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</row>
    <row r="345" spans="1:27" x14ac:dyDescent="0.2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</row>
    <row r="346" spans="1:27" x14ac:dyDescent="0.2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</row>
    <row r="347" spans="1:27" x14ac:dyDescent="0.2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</row>
    <row r="348" spans="1:27" x14ac:dyDescent="0.2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</row>
    <row r="349" spans="1:27" x14ac:dyDescent="0.2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</row>
    <row r="350" spans="1:27" x14ac:dyDescent="0.2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</row>
    <row r="351" spans="1:27" x14ac:dyDescent="0.2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</row>
    <row r="352" spans="1:27" x14ac:dyDescent="0.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</row>
    <row r="353" spans="1:27" x14ac:dyDescent="0.2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</row>
    <row r="354" spans="1:27" x14ac:dyDescent="0.2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</row>
    <row r="355" spans="1:27" x14ac:dyDescent="0.2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</row>
    <row r="356" spans="1:27" x14ac:dyDescent="0.2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</row>
    <row r="357" spans="1:27" x14ac:dyDescent="0.2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</row>
    <row r="358" spans="1:27" x14ac:dyDescent="0.2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</row>
    <row r="359" spans="1:27" x14ac:dyDescent="0.2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</row>
    <row r="360" spans="1:27" x14ac:dyDescent="0.2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</row>
    <row r="361" spans="1:27" x14ac:dyDescent="0.2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</row>
    <row r="362" spans="1:27" x14ac:dyDescent="0.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</row>
    <row r="363" spans="1:27" x14ac:dyDescent="0.2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topLeftCell="A25" workbookViewId="0">
      <selection activeCell="B64" sqref="B6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32" t="s">
        <v>137</v>
      </c>
      <c r="B1" s="232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</row>
    <row r="2" spans="1:29" x14ac:dyDescent="0.2">
      <c r="A2" s="233" t="s">
        <v>145</v>
      </c>
      <c r="B2" s="233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</row>
    <row r="3" spans="1:29" ht="37.5" customHeight="1" x14ac:dyDescent="0.2">
      <c r="A3" s="232" t="s">
        <v>220</v>
      </c>
      <c r="B3" s="232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</row>
    <row r="4" spans="1:29" x14ac:dyDescent="0.2">
      <c r="A4" s="231"/>
      <c r="B4" s="231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</row>
    <row r="5" spans="1:29" ht="16.5" thickBot="1" x14ac:dyDescent="0.3">
      <c r="A5" s="164"/>
      <c r="B5" s="165">
        <f>+'Part FEBRERO 2021'!J16</f>
        <v>30595304.763733342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</row>
    <row r="6" spans="1:29" ht="26.25" thickBot="1" x14ac:dyDescent="0.25">
      <c r="A6" s="166" t="s">
        <v>3</v>
      </c>
      <c r="B6" s="166" t="s">
        <v>138</v>
      </c>
      <c r="C6" s="164"/>
      <c r="D6" s="164"/>
      <c r="E6" s="164"/>
      <c r="F6" s="167"/>
      <c r="G6" s="164"/>
      <c r="H6" s="167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</row>
    <row r="7" spans="1:29" x14ac:dyDescent="0.2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</row>
    <row r="8" spans="1:29" ht="13.5" thickBot="1" x14ac:dyDescent="0.25">
      <c r="A8" s="168" t="s">
        <v>147</v>
      </c>
      <c r="B8" s="224">
        <f>+B5*0.6</f>
        <v>18357182.858240005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</row>
    <row r="9" spans="1:29" ht="13.5" thickTop="1" x14ac:dyDescent="0.2">
      <c r="A9" s="169" t="s">
        <v>76</v>
      </c>
      <c r="B9" s="234">
        <f>+'CALCULOS ANUAL'!D8/12</f>
        <v>1657938.2811317928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</row>
    <row r="10" spans="1:29" x14ac:dyDescent="0.2">
      <c r="A10" s="171" t="s">
        <v>79</v>
      </c>
      <c r="B10" s="235">
        <f>+'CALCULOS ANUAL'!D9/12</f>
        <v>506731.01172189694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</row>
    <row r="11" spans="1:29" x14ac:dyDescent="0.2">
      <c r="A11" s="171" t="s">
        <v>88</v>
      </c>
      <c r="B11" s="235">
        <f>+'CALCULOS ANUAL'!D10/12</f>
        <v>657493.33034386707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</row>
    <row r="12" spans="1:29" x14ac:dyDescent="0.2">
      <c r="A12" s="171" t="s">
        <v>90</v>
      </c>
      <c r="B12" s="235">
        <f>+'CALCULOS ANUAL'!D11/12</f>
        <v>1103426.0101615964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</row>
    <row r="13" spans="1:29" x14ac:dyDescent="0.2">
      <c r="A13" s="171" t="s">
        <v>95</v>
      </c>
      <c r="B13" s="235">
        <f>+'CALCULOS ANUAL'!D12/12</f>
        <v>1775369.3401755008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</row>
    <row r="14" spans="1:29" x14ac:dyDescent="0.2">
      <c r="A14" s="171" t="s">
        <v>101</v>
      </c>
      <c r="B14" s="235">
        <f>+'CALCULOS ANUAL'!D13/12</f>
        <v>761955.68201741099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</row>
    <row r="15" spans="1:29" x14ac:dyDescent="0.2">
      <c r="A15" s="171" t="s">
        <v>109</v>
      </c>
      <c r="B15" s="235">
        <f>+'CALCULOS ANUAL'!D14/12</f>
        <v>5972087.2656690208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</row>
    <row r="16" spans="1:29" x14ac:dyDescent="0.2">
      <c r="A16" s="171" t="s">
        <v>115</v>
      </c>
      <c r="B16" s="235">
        <f>+'CALCULOS ANUAL'!D15/12</f>
        <v>206435.57783978866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</row>
    <row r="17" spans="1:29" x14ac:dyDescent="0.2">
      <c r="A17" s="171" t="s">
        <v>116</v>
      </c>
      <c r="B17" s="235">
        <f>+'CALCULOS ANUAL'!D16/12</f>
        <v>1449131.2725577878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</row>
    <row r="18" spans="1:29" x14ac:dyDescent="0.2">
      <c r="A18" s="171" t="s">
        <v>117</v>
      </c>
      <c r="B18" s="235">
        <f>+'CALCULOS ANUAL'!D17/12</f>
        <v>3304611.7282727659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</row>
    <row r="19" spans="1:29" x14ac:dyDescent="0.2">
      <c r="A19" s="171" t="s">
        <v>118</v>
      </c>
      <c r="B19" s="235">
        <f>+'CALCULOS ANUAL'!D18/12</f>
        <v>816107.29941873671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</row>
    <row r="20" spans="1:29" x14ac:dyDescent="0.2">
      <c r="A20" s="171" t="s">
        <v>119</v>
      </c>
      <c r="B20" s="235">
        <f>+'CALCULOS ANUAL'!D19/12</f>
        <v>356376.08673482621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</row>
    <row r="21" spans="1:29" ht="13.5" thickBot="1" x14ac:dyDescent="0.25">
      <c r="A21" s="173" t="s">
        <v>123</v>
      </c>
      <c r="B21" s="236">
        <f>SUM(B9:B20)</f>
        <v>18567662.88604499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</row>
    <row r="22" spans="1:29" ht="13.5" thickTop="1" x14ac:dyDescent="0.2">
      <c r="A22" s="175"/>
      <c r="B22" s="237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</row>
    <row r="23" spans="1:29" ht="13.5" thickBot="1" x14ac:dyDescent="0.25">
      <c r="A23" s="177" t="s">
        <v>146</v>
      </c>
      <c r="B23" s="238">
        <f>+B5*0.4</f>
        <v>12238121.905493338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</row>
    <row r="24" spans="1:29" ht="13.5" thickTop="1" x14ac:dyDescent="0.2">
      <c r="A24" s="169" t="s">
        <v>71</v>
      </c>
      <c r="B24" s="234">
        <f>+'CALCULOS ANUAL'!D23/12</f>
        <v>143228.49831086816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</row>
    <row r="25" spans="1:29" x14ac:dyDescent="0.2">
      <c r="A25" s="171" t="s">
        <v>72</v>
      </c>
      <c r="B25" s="235">
        <f>+'CALCULOS ANUAL'!D24/12</f>
        <v>241719.38987015246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</row>
    <row r="26" spans="1:29" x14ac:dyDescent="0.2">
      <c r="A26" s="171" t="s">
        <v>73</v>
      </c>
      <c r="B26" s="235">
        <f>+'CALCULOS ANUAL'!D25/12</f>
        <v>173891.59632201324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</row>
    <row r="27" spans="1:29" x14ac:dyDescent="0.2">
      <c r="A27" s="171" t="s">
        <v>74</v>
      </c>
      <c r="B27" s="235">
        <f>+'CALCULOS ANUAL'!D26/12</f>
        <v>709853.3845789911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</row>
    <row r="28" spans="1:29" x14ac:dyDescent="0.2">
      <c r="A28" s="171" t="s">
        <v>75</v>
      </c>
      <c r="B28" s="235">
        <f>+'CALCULOS ANUAL'!D27/12</f>
        <v>511469.03471406578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</row>
    <row r="29" spans="1:29" x14ac:dyDescent="0.2">
      <c r="A29" s="171" t="s">
        <v>77</v>
      </c>
      <c r="B29" s="235">
        <f>+'CALCULOS ANUAL'!D28/12</f>
        <v>685389.58758655319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</row>
    <row r="30" spans="1:29" x14ac:dyDescent="0.2">
      <c r="A30" s="171" t="s">
        <v>78</v>
      </c>
      <c r="B30" s="235">
        <f>+'CALCULOS ANUAL'!D29/12</f>
        <v>247851.5899539589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</row>
    <row r="31" spans="1:29" x14ac:dyDescent="0.2">
      <c r="A31" s="171" t="s">
        <v>80</v>
      </c>
      <c r="B31" s="235">
        <f>+'CALCULOS ANUAL'!D30/12</f>
        <v>325772.88571670314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</row>
    <row r="32" spans="1:29" x14ac:dyDescent="0.2">
      <c r="A32" s="171" t="s">
        <v>81</v>
      </c>
      <c r="B32" s="235">
        <f>+'CALCULOS ANUAL'!D31/12</f>
        <v>307760.28072766343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</row>
    <row r="33" spans="1:29" x14ac:dyDescent="0.2">
      <c r="A33" s="171" t="s">
        <v>82</v>
      </c>
      <c r="B33" s="235">
        <f>+'CALCULOS ANUAL'!D32/12</f>
        <v>463594.35692536685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</row>
    <row r="34" spans="1:29" x14ac:dyDescent="0.2">
      <c r="A34" s="171" t="s">
        <v>83</v>
      </c>
      <c r="B34" s="235">
        <f>+'CALCULOS ANUAL'!D33/12</f>
        <v>287237.58382976271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</row>
    <row r="35" spans="1:29" x14ac:dyDescent="0.2">
      <c r="A35" s="171" t="s">
        <v>84</v>
      </c>
      <c r="B35" s="235">
        <f>+'CALCULOS ANUAL'!D34/12</f>
        <v>1542631.5958580282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</row>
    <row r="36" spans="1:29" x14ac:dyDescent="0.2">
      <c r="A36" s="171" t="s">
        <v>85</v>
      </c>
      <c r="B36" s="235">
        <f>+'CALCULOS ANUAL'!D35/12</f>
        <v>218983.81613545283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</row>
    <row r="37" spans="1:29" x14ac:dyDescent="0.2">
      <c r="A37" s="171" t="s">
        <v>86</v>
      </c>
      <c r="B37" s="235">
        <f>+'CALCULOS ANUAL'!D36/12</f>
        <v>74715.812187608593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</row>
    <row r="38" spans="1:29" x14ac:dyDescent="0.2">
      <c r="A38" s="171" t="s">
        <v>87</v>
      </c>
      <c r="B38" s="235">
        <f>+'CALCULOS ANUAL'!D37/12</f>
        <v>1147558.9656069223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</row>
    <row r="39" spans="1:29" x14ac:dyDescent="0.2">
      <c r="A39" s="171" t="s">
        <v>89</v>
      </c>
      <c r="B39" s="235">
        <f>+'CALCULOS ANUAL'!D38/12</f>
        <v>192846.38872256665</v>
      </c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</row>
    <row r="40" spans="1:29" x14ac:dyDescent="0.2">
      <c r="A40" s="171" t="s">
        <v>91</v>
      </c>
      <c r="B40" s="235">
        <f>+'CALCULOS ANUAL'!D39/12</f>
        <v>419650.41355675855</v>
      </c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</row>
    <row r="41" spans="1:29" x14ac:dyDescent="0.2">
      <c r="A41" s="171" t="s">
        <v>92</v>
      </c>
      <c r="B41" s="235">
        <f>+'CALCULOS ANUAL'!D40/12</f>
        <v>214938.94039757829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</row>
    <row r="42" spans="1:29" x14ac:dyDescent="0.2">
      <c r="A42" s="171" t="s">
        <v>93</v>
      </c>
      <c r="B42" s="235">
        <f>+'CALCULOS ANUAL'!D41/12</f>
        <v>340332.44906135736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</row>
    <row r="43" spans="1:29" x14ac:dyDescent="0.2">
      <c r="A43" s="171" t="s">
        <v>94</v>
      </c>
      <c r="B43" s="235">
        <f>+'CALCULOS ANUAL'!D42/12</f>
        <v>356899.62989141949</v>
      </c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</row>
    <row r="44" spans="1:29" x14ac:dyDescent="0.2">
      <c r="A44" s="171" t="s">
        <v>96</v>
      </c>
      <c r="B44" s="235">
        <f>+'CALCULOS ANUAL'!D43/12</f>
        <v>201348.3810511418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</row>
    <row r="45" spans="1:29" x14ac:dyDescent="0.2">
      <c r="A45" s="171" t="s">
        <v>97</v>
      </c>
      <c r="B45" s="235">
        <f>+'CALCULOS ANUAL'!D44/12</f>
        <v>210306.25408826128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</row>
    <row r="46" spans="1:29" x14ac:dyDescent="0.2">
      <c r="A46" s="171" t="s">
        <v>98</v>
      </c>
      <c r="B46" s="235">
        <f>+'CALCULOS ANUAL'!D45/12</f>
        <v>184361.89572382599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</row>
    <row r="47" spans="1:29" x14ac:dyDescent="0.2">
      <c r="A47" s="171" t="s">
        <v>99</v>
      </c>
      <c r="B47" s="235">
        <f>+'CALCULOS ANUAL'!D46/12</f>
        <v>153121.62536639257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</row>
    <row r="48" spans="1:29" x14ac:dyDescent="0.2">
      <c r="A48" s="171" t="s">
        <v>100</v>
      </c>
      <c r="B48" s="235">
        <f>+'CALCULOS ANUAL'!D47/12</f>
        <v>178350.28231501047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</row>
    <row r="49" spans="1:29" x14ac:dyDescent="0.2">
      <c r="A49" s="171" t="s">
        <v>102</v>
      </c>
      <c r="B49" s="235">
        <f>+'CALCULOS ANUAL'!D48/12</f>
        <v>406614.37463392038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</row>
    <row r="50" spans="1:29" x14ac:dyDescent="0.2">
      <c r="A50" s="171" t="s">
        <v>103</v>
      </c>
      <c r="B50" s="235">
        <f>+'CALCULOS ANUAL'!D49/12</f>
        <v>1180575.9285173938</v>
      </c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</row>
    <row r="51" spans="1:29" x14ac:dyDescent="0.2">
      <c r="A51" s="171" t="s">
        <v>104</v>
      </c>
      <c r="B51" s="235">
        <f>+'CALCULOS ANUAL'!D50/12</f>
        <v>264613.65286952077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</row>
    <row r="52" spans="1:29" x14ac:dyDescent="0.2">
      <c r="A52" s="171" t="s">
        <v>105</v>
      </c>
      <c r="B52" s="235">
        <f>+'CALCULOS ANUAL'!D51/12</f>
        <v>258289.40990908685</v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</row>
    <row r="53" spans="1:29" x14ac:dyDescent="0.2">
      <c r="A53" s="171" t="s">
        <v>106</v>
      </c>
      <c r="B53" s="235">
        <f>+'CALCULOS ANUAL'!D52/12</f>
        <v>251399.98209124338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</row>
    <row r="54" spans="1:29" x14ac:dyDescent="0.2">
      <c r="A54" s="171" t="s">
        <v>107</v>
      </c>
      <c r="B54" s="235">
        <f>+'CALCULOS ANUAL'!D53/12</f>
        <v>318581.70930168749</v>
      </c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</row>
    <row r="55" spans="1:29" x14ac:dyDescent="0.2">
      <c r="A55" s="171" t="s">
        <v>108</v>
      </c>
      <c r="B55" s="235">
        <f>+'CALCULOS ANUAL'!D54/12</f>
        <v>1492133.0810259515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</row>
    <row r="56" spans="1:29" x14ac:dyDescent="0.2">
      <c r="A56" s="171" t="s">
        <v>110</v>
      </c>
      <c r="B56" s="235">
        <f>+'CALCULOS ANUAL'!D55/12</f>
        <v>296299.24724508153</v>
      </c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</row>
    <row r="57" spans="1:29" x14ac:dyDescent="0.2">
      <c r="A57" s="171" t="s">
        <v>111</v>
      </c>
      <c r="B57" s="235">
        <f>+'CALCULOS ANUAL'!D56/12</f>
        <v>506080.04518239549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1:29" x14ac:dyDescent="0.2">
      <c r="A58" s="171" t="s">
        <v>112</v>
      </c>
      <c r="B58" s="235">
        <f>+'CALCULOS ANUAL'!D57/12</f>
        <v>170664.01471723663</v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1:29" x14ac:dyDescent="0.2">
      <c r="A59" s="171" t="s">
        <v>113</v>
      </c>
      <c r="B59" s="235">
        <f>+'CALCULOS ANUAL'!D58/12</f>
        <v>215238.0465662081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1:29" x14ac:dyDescent="0.2">
      <c r="A60" s="171" t="s">
        <v>114</v>
      </c>
      <c r="B60" s="235">
        <f>+'CALCULOS ANUAL'!D59/12</f>
        <v>387676.73077196808</v>
      </c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1:29" x14ac:dyDescent="0.2">
      <c r="A61" s="171" t="s">
        <v>120</v>
      </c>
      <c r="B61" s="235">
        <f>+'CALCULOS ANUAL'!D60/12</f>
        <v>128262.37349582546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1:29" x14ac:dyDescent="0.2">
      <c r="A62" s="171" t="s">
        <v>121</v>
      </c>
      <c r="B62" s="235">
        <f>+'CALCULOS ANUAL'!D61/12</f>
        <v>295638.69227263413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spans="1:29" s="5" customFormat="1" x14ac:dyDescent="0.2">
      <c r="A63" s="179" t="s">
        <v>123</v>
      </c>
      <c r="B63" s="235">
        <f>SUM(B24:B62)</f>
        <v>15705881.927098576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spans="1:29" ht="13.5" thickBot="1" x14ac:dyDescent="0.25">
      <c r="A64" s="180" t="s">
        <v>122</v>
      </c>
      <c r="B64" s="241">
        <f>+B63+B21</f>
        <v>34273544.813143566</v>
      </c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spans="1:29" ht="13.5" thickTop="1" x14ac:dyDescent="0.2">
      <c r="A65" s="164"/>
      <c r="B65" s="239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:29" x14ac:dyDescent="0.2">
      <c r="A66" s="167" t="s">
        <v>143</v>
      </c>
      <c r="B66" s="240">
        <f>+B64-B5</f>
        <v>3678240.049410224</v>
      </c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spans="1:29" x14ac:dyDescent="0.2">
      <c r="A67" s="164"/>
      <c r="B67" s="181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:29" x14ac:dyDescent="0.2">
      <c r="A68" s="164"/>
      <c r="B68" s="181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:29" x14ac:dyDescent="0.2">
      <c r="A69" s="164"/>
      <c r="B69" s="181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:29" x14ac:dyDescent="0.2">
      <c r="A70" s="164"/>
      <c r="B70" s="181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:29" x14ac:dyDescent="0.2">
      <c r="A71" s="164"/>
      <c r="B71" s="181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:29" x14ac:dyDescent="0.2">
      <c r="A72" s="164"/>
      <c r="B72" s="181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:29" x14ac:dyDescent="0.2">
      <c r="A73" s="164"/>
      <c r="B73" s="181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:29" x14ac:dyDescent="0.2">
      <c r="A74" s="164"/>
      <c r="B74" s="181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:29" x14ac:dyDescent="0.2">
      <c r="A75" s="164"/>
      <c r="B75" s="181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:29" x14ac:dyDescent="0.2">
      <c r="A76" s="164"/>
      <c r="B76" s="181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:29" x14ac:dyDescent="0.2">
      <c r="A77" s="164"/>
      <c r="B77" s="181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spans="1:29" x14ac:dyDescent="0.2">
      <c r="A78" s="164"/>
      <c r="B78" s="181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spans="1:29" x14ac:dyDescent="0.2">
      <c r="A79" s="164"/>
      <c r="B79" s="181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spans="1:29" x14ac:dyDescent="0.2">
      <c r="A80" s="164"/>
      <c r="B80" s="181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spans="1:29" x14ac:dyDescent="0.2">
      <c r="A81" s="164"/>
      <c r="B81" s="181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spans="1:29" x14ac:dyDescent="0.2">
      <c r="A82" s="164"/>
      <c r="B82" s="181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spans="1:29" x14ac:dyDescent="0.2">
      <c r="A83" s="164"/>
      <c r="B83" s="181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spans="1:29" x14ac:dyDescent="0.2">
      <c r="A84" s="164"/>
      <c r="B84" s="181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spans="1:29" x14ac:dyDescent="0.2">
      <c r="A85" s="164"/>
      <c r="B85" s="181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spans="1:29" x14ac:dyDescent="0.2">
      <c r="A86" s="164"/>
      <c r="B86" s="181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spans="1:29" x14ac:dyDescent="0.2">
      <c r="A87" s="164"/>
      <c r="B87" s="181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spans="1:29" x14ac:dyDescent="0.2">
      <c r="A88" s="164"/>
      <c r="B88" s="181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spans="1:29" x14ac:dyDescent="0.2">
      <c r="A89" s="164"/>
      <c r="B89" s="181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spans="1:29" x14ac:dyDescent="0.2">
      <c r="A90" s="164"/>
      <c r="B90" s="181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spans="1:29" x14ac:dyDescent="0.2">
      <c r="A91" s="164"/>
      <c r="B91" s="181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spans="1:29" x14ac:dyDescent="0.2">
      <c r="A92" s="164"/>
      <c r="B92" s="181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spans="1:29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spans="1:29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spans="1:29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spans="1:29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spans="1:29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1:29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1:29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1:29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1:29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:29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:29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:29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:29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:29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:29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:29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:29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:29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:29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:29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1:29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1:29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1:29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1:29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1:29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1:29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1:29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1:29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1:29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1:29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1:29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1:29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1:29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1:29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1:29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1:29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1:29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1:29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</row>
    <row r="131" spans="1:29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</row>
    <row r="132" spans="1:29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</row>
    <row r="133" spans="1:29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</row>
    <row r="134" spans="1:29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</row>
    <row r="135" spans="1:29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</row>
    <row r="136" spans="1:29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</row>
    <row r="137" spans="1:29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</row>
    <row r="138" spans="1:29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</row>
    <row r="139" spans="1:29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</row>
    <row r="140" spans="1:29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</row>
    <row r="141" spans="1:29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</row>
    <row r="142" spans="1:29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</row>
    <row r="143" spans="1:29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</row>
    <row r="144" spans="1:29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</row>
    <row r="145" spans="1:29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</row>
    <row r="146" spans="1:29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</row>
    <row r="147" spans="1:29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</row>
    <row r="148" spans="1:29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</row>
    <row r="149" spans="1:29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</row>
    <row r="150" spans="1:29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</row>
    <row r="151" spans="1:29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</row>
    <row r="152" spans="1:29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</row>
    <row r="153" spans="1:29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</row>
    <row r="154" spans="1:29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</row>
    <row r="155" spans="1:29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</row>
    <row r="156" spans="1:29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</row>
    <row r="157" spans="1:29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</row>
    <row r="158" spans="1:29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</row>
    <row r="159" spans="1:29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</row>
    <row r="160" spans="1:29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</row>
    <row r="161" spans="1:29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</row>
    <row r="162" spans="1:29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</row>
    <row r="163" spans="1:29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</row>
    <row r="164" spans="1:29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</row>
    <row r="165" spans="1:29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</row>
    <row r="166" spans="1:29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</row>
    <row r="167" spans="1:29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</row>
    <row r="168" spans="1:29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</row>
    <row r="169" spans="1:29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</row>
    <row r="170" spans="1:29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</row>
    <row r="171" spans="1:29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</row>
    <row r="172" spans="1:29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</row>
    <row r="173" spans="1:29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</row>
    <row r="174" spans="1:29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</row>
    <row r="175" spans="1:29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</row>
    <row r="176" spans="1:29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</row>
    <row r="177" spans="1:29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</row>
    <row r="178" spans="1:29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</row>
    <row r="179" spans="1:29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</row>
    <row r="180" spans="1:29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</row>
    <row r="181" spans="1:29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</row>
    <row r="182" spans="1:29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</row>
    <row r="183" spans="1:29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</row>
    <row r="184" spans="1:29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</row>
    <row r="185" spans="1:29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</row>
    <row r="186" spans="1:29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</row>
    <row r="187" spans="1:29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</row>
    <row r="188" spans="1:29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</row>
    <row r="189" spans="1:29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</row>
    <row r="190" spans="1:29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</row>
    <row r="191" spans="1:29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</row>
    <row r="192" spans="1:29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</row>
    <row r="193" spans="1:29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</row>
    <row r="194" spans="1:29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</row>
    <row r="195" spans="1:29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</row>
    <row r="196" spans="1:29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</row>
    <row r="197" spans="1:29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</row>
    <row r="198" spans="1:29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</row>
    <row r="199" spans="1:29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</row>
    <row r="200" spans="1:29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</row>
    <row r="201" spans="1:29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</row>
    <row r="202" spans="1:29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</row>
    <row r="203" spans="1:29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</row>
    <row r="204" spans="1:29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</row>
    <row r="205" spans="1:29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</row>
    <row r="206" spans="1:29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</row>
    <row r="207" spans="1:29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</row>
    <row r="208" spans="1:29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</row>
    <row r="209" spans="1:29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</row>
    <row r="210" spans="1:29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</row>
    <row r="211" spans="1:29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</row>
    <row r="212" spans="1:29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</row>
    <row r="213" spans="1:29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</row>
    <row r="214" spans="1:29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</row>
    <row r="215" spans="1:29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</row>
    <row r="216" spans="1:29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</row>
    <row r="217" spans="1:29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</row>
    <row r="218" spans="1:29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</row>
    <row r="219" spans="1:29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</row>
    <row r="220" spans="1:29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</row>
    <row r="221" spans="1:29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</row>
    <row r="222" spans="1:29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</row>
    <row r="223" spans="1:29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</row>
    <row r="224" spans="1:29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</row>
    <row r="225" spans="1:29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</row>
    <row r="226" spans="1:29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</row>
    <row r="227" spans="1:29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</row>
    <row r="228" spans="1:29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</row>
    <row r="229" spans="1:29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</row>
    <row r="230" spans="1:29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</row>
    <row r="231" spans="1:29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</row>
    <row r="232" spans="1:29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</row>
    <row r="233" spans="1:29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</row>
    <row r="234" spans="1:29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</row>
    <row r="235" spans="1:29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</row>
    <row r="236" spans="1:29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</row>
    <row r="237" spans="1:29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</row>
    <row r="238" spans="1:29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</row>
    <row r="239" spans="1:29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</row>
    <row r="240" spans="1:29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</row>
    <row r="241" spans="1:29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</row>
    <row r="242" spans="1:29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</row>
    <row r="243" spans="1:29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</row>
    <row r="244" spans="1:29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</row>
    <row r="245" spans="1:29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</row>
    <row r="246" spans="1:29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</row>
    <row r="247" spans="1:29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</row>
    <row r="248" spans="1:29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</row>
    <row r="249" spans="1:29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</row>
    <row r="250" spans="1:29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</row>
    <row r="251" spans="1:29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</row>
    <row r="252" spans="1:29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</row>
    <row r="253" spans="1:29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</row>
    <row r="254" spans="1:29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</row>
    <row r="255" spans="1:29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</row>
    <row r="256" spans="1:29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</row>
    <row r="257" spans="1:29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</row>
    <row r="258" spans="1:29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</row>
    <row r="259" spans="1:29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</row>
    <row r="260" spans="1:29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</row>
    <row r="261" spans="1:29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</row>
    <row r="262" spans="1:29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</row>
    <row r="263" spans="1:29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</row>
    <row r="264" spans="1:29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</row>
    <row r="265" spans="1:29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</row>
    <row r="266" spans="1:29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</row>
    <row r="267" spans="1:29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</row>
    <row r="268" spans="1:29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</row>
    <row r="269" spans="1:29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</row>
    <row r="270" spans="1:29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</row>
    <row r="271" spans="1:29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</row>
    <row r="272" spans="1:29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</row>
    <row r="273" spans="1:29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</row>
    <row r="274" spans="1:29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</row>
    <row r="275" spans="1:29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</row>
    <row r="276" spans="1:29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</row>
    <row r="277" spans="1:29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</row>
    <row r="278" spans="1:29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</row>
    <row r="279" spans="1:29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</row>
    <row r="280" spans="1:29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</row>
    <row r="281" spans="1:29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</row>
    <row r="282" spans="1:29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</row>
    <row r="283" spans="1:29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</row>
    <row r="284" spans="1:29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</row>
    <row r="285" spans="1:29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</row>
    <row r="286" spans="1:29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</row>
    <row r="287" spans="1:29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</row>
    <row r="288" spans="1:29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</row>
    <row r="289" spans="1:29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</row>
    <row r="290" spans="1:29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</row>
    <row r="291" spans="1:29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</row>
    <row r="292" spans="1:29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</row>
    <row r="293" spans="1:29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</row>
    <row r="294" spans="1:29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</row>
    <row r="295" spans="1:29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</row>
    <row r="296" spans="1:29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</row>
    <row r="297" spans="1:29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</row>
    <row r="298" spans="1:29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</row>
    <row r="299" spans="1:29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</row>
    <row r="300" spans="1:29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</row>
    <row r="301" spans="1:29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</row>
    <row r="302" spans="1:29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</row>
    <row r="303" spans="1:29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</row>
    <row r="304" spans="1:29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</row>
    <row r="305" spans="1:29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</row>
    <row r="306" spans="1:29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</row>
    <row r="307" spans="1:29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</row>
    <row r="308" spans="1:29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</row>
    <row r="309" spans="1:29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</row>
    <row r="310" spans="1:29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</row>
    <row r="311" spans="1:29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</row>
    <row r="312" spans="1:29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</row>
    <row r="313" spans="1:29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</row>
    <row r="314" spans="1:29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</row>
    <row r="315" spans="1:29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</row>
    <row r="316" spans="1:29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</row>
    <row r="317" spans="1:29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</row>
    <row r="318" spans="1:29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Part FEBRERO 2021</vt:lpstr>
      <vt:lpstr>ART 14 F I</vt:lpstr>
      <vt:lpstr>CENSO POB 2020</vt:lpstr>
      <vt:lpstr>CALCULOS ANUAL</vt:lpstr>
      <vt:lpstr>DISTRIBUCIÓN</vt:lpstr>
      <vt:lpstr>'ART 14 F I'!Área_de_impresión</vt:lpstr>
      <vt:lpstr>'CALCULOS ANUAL'!Área_de_impresión</vt:lpstr>
      <vt:lpstr>DISTRIBUCIÓN!Área_de_impresión</vt:lpstr>
      <vt:lpstr>'Part FEBRERO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Juanita Reyes</cp:lastModifiedBy>
  <cp:lastPrinted>2017-02-27T18:51:03Z</cp:lastPrinted>
  <dcterms:created xsi:type="dcterms:W3CDTF">2016-01-06T17:10:31Z</dcterms:created>
  <dcterms:modified xsi:type="dcterms:W3CDTF">2022-10-25T21:06:55Z</dcterms:modified>
</cp:coreProperties>
</file>