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PARTICIPACIONES FEDERALES\MARZO\"/>
    </mc:Choice>
  </mc:AlternateContent>
  <bookViews>
    <workbookView xWindow="0" yWindow="0" windowWidth="28800" windowHeight="12435" activeTab="1"/>
  </bookViews>
  <sheets>
    <sheet name="PART MES" sheetId="41" r:id="rId1"/>
    <sheet name="DIST MARZO" sheetId="46" r:id="rId2"/>
    <sheet name="COEF Art 14 F I " sheetId="63" r:id="rId3"/>
    <sheet name="CALCULO GARANTIA" sheetId="61" r:id="rId4"/>
    <sheet name="PART PEF2022 " sheetId="62" r:id="rId5"/>
    <sheet name="COEF Art 14 F II" sheetId="53" r:id="rId6"/>
    <sheet name="Art.14 Frac.III" sheetId="55" r:id="rId7"/>
    <sheet name="ISAI" sheetId="47" r:id="rId8"/>
    <sheet name="ISR FEBRERO " sheetId="54" r:id="rId9"/>
    <sheet name="Ajuste 2021" sheetId="59" r:id="rId10"/>
  </sheets>
  <externalReferences>
    <externalReference r:id="rId11"/>
    <externalReference r:id="rId12"/>
    <externalReference r:id="rId13"/>
    <externalReference r:id="rId14"/>
  </externalReferences>
  <definedNames>
    <definedName name="_xlnm._FilterDatabase" localSheetId="1" hidden="1">'DIST MARZO'!#REF!</definedName>
    <definedName name="A_impresión_IM" localSheetId="9">#REF!</definedName>
    <definedName name="A_impresión_IM" localSheetId="6">#REF!</definedName>
    <definedName name="A_impresión_IM" localSheetId="3">#REF!</definedName>
    <definedName name="A_impresión_IM" localSheetId="2">#REF!</definedName>
    <definedName name="A_impresión_IM" localSheetId="5">#REF!</definedName>
    <definedName name="A_impresión_IM" localSheetId="1">#REF!</definedName>
    <definedName name="A_impresión_IM" localSheetId="0">#REF!</definedName>
    <definedName name="A_impresión_IM" localSheetId="4">#REF!</definedName>
    <definedName name="A_impresión_IM">#REF!</definedName>
    <definedName name="abril" localSheetId="9">#REF!</definedName>
    <definedName name="abril" localSheetId="6">#REF!</definedName>
    <definedName name="abril" localSheetId="5">#REF!</definedName>
    <definedName name="abril">#REF!</definedName>
    <definedName name="AJUSTES" localSheetId="9" hidden="1">{"'beneficiarios'!$A$1:$C$7"}</definedName>
    <definedName name="AJUSTES" localSheetId="6" hidden="1">{"'beneficiarios'!$A$1:$C$7"}</definedName>
    <definedName name="AJUSTES" localSheetId="3" hidden="1">{"'beneficiarios'!$A$1:$C$7"}</definedName>
    <definedName name="AJUSTES" localSheetId="2" hidden="1">{"'beneficiarios'!$A$1:$C$7"}</definedName>
    <definedName name="AJUSTES" localSheetId="5" hidden="1">{"'beneficiarios'!$A$1:$C$7"}</definedName>
    <definedName name="AJUSTES" localSheetId="1" hidden="1">{"'beneficiarios'!$A$1:$C$7"}</definedName>
    <definedName name="AJUSTES" localSheetId="0" hidden="1">{"'beneficiarios'!$A$1:$C$7"}</definedName>
    <definedName name="AJUSTES" localSheetId="4" hidden="1">{"'beneficiarios'!$A$1:$C$7"}</definedName>
    <definedName name="AJUSTES" hidden="1">{"'beneficiarios'!$A$1:$C$7"}</definedName>
    <definedName name="_xlnm.Print_Area" localSheetId="6">'Art.14 Frac.III'!$L$1:$Q$56</definedName>
    <definedName name="_xlnm.Print_Area" localSheetId="3">'CALCULO GARANTIA'!$A$1:$T$60</definedName>
    <definedName name="_xlnm.Print_Area" localSheetId="2">'COEF Art 14 F I '!$B$3:$AF$60</definedName>
    <definedName name="_xlnm.Print_Area" localSheetId="5">'COEF Art 14 F II'!$A$2:$L$62</definedName>
    <definedName name="_xlnm.Print_Area" localSheetId="1">'DIST MARZO'!$A$1:$N$59</definedName>
    <definedName name="_xlnm.Print_Area" localSheetId="7">ISAI!$A$1:$D$55</definedName>
    <definedName name="_xlnm.Print_Area" localSheetId="0">'PART MES'!$A$1:$E$17</definedName>
    <definedName name="_xlnm.Print_Area" localSheetId="4">'PART PEF2022 '!$A$1:$F$15</definedName>
    <definedName name="_xlnm.Database" localSheetId="9">#REF!</definedName>
    <definedName name="_xlnm.Database" localSheetId="6">#REF!</definedName>
    <definedName name="_xlnm.Database" localSheetId="3">#REF!</definedName>
    <definedName name="_xlnm.Database" localSheetId="2">#REF!</definedName>
    <definedName name="_xlnm.Database" localSheetId="5">#REF!</definedName>
    <definedName name="_xlnm.Database" localSheetId="1">#REF!</definedName>
    <definedName name="_xlnm.Database" localSheetId="0">#REF!</definedName>
    <definedName name="_xlnm.Database" localSheetId="4">#REF!</definedName>
    <definedName name="_xlnm.Database">#REF!</definedName>
    <definedName name="cierre_2001" localSheetId="9">'[1]deuda c sadm'!#REF!</definedName>
    <definedName name="cierre_2001" localSheetId="6">'[1]deuda c sadm'!#REF!</definedName>
    <definedName name="cierre_2001" localSheetId="3">'[1]deuda c sadm'!#REF!</definedName>
    <definedName name="cierre_2001" localSheetId="2">'[1]deuda c sadm'!#REF!</definedName>
    <definedName name="cierre_2001" localSheetId="5">'[1]deuda c sadm'!#REF!</definedName>
    <definedName name="cierre_2001" localSheetId="1">'[1]deuda c sadm'!#REF!</definedName>
    <definedName name="cierre_2001" localSheetId="0">'[1]deuda c sadm'!#REF!</definedName>
    <definedName name="cierre_2001" localSheetId="4">'[1]deuda c sadm'!#REF!</definedName>
    <definedName name="cierre_2001">'[1]deuda c sadm'!#REF!</definedName>
    <definedName name="deuda" localSheetId="9">'[1]deuda c sadm'!#REF!</definedName>
    <definedName name="deuda" localSheetId="6">'[1]deuda c sadm'!#REF!</definedName>
    <definedName name="deuda" localSheetId="3">'[1]deuda c sadm'!#REF!</definedName>
    <definedName name="deuda" localSheetId="2">'[1]deuda c sadm'!#REF!</definedName>
    <definedName name="deuda" localSheetId="5">'[1]deuda c sadm'!#REF!</definedName>
    <definedName name="deuda" localSheetId="1">'[1]deuda c sadm'!#REF!</definedName>
    <definedName name="deuda" localSheetId="0">'[1]deuda c sadm'!#REF!</definedName>
    <definedName name="deuda" localSheetId="4">'[1]deuda c sadm'!#REF!</definedName>
    <definedName name="deuda">'[1]deuda c sadm'!#REF!</definedName>
    <definedName name="Deuda_ingTot" localSheetId="9">'[1]deuda c sadm'!#REF!</definedName>
    <definedName name="Deuda_ingTot" localSheetId="6">'[1]deuda c sadm'!#REF!</definedName>
    <definedName name="Deuda_ingTot" localSheetId="3">'[1]deuda c sadm'!#REF!</definedName>
    <definedName name="Deuda_ingTot" localSheetId="2">'[1]deuda c sadm'!#REF!</definedName>
    <definedName name="Deuda_ingTot" localSheetId="5">'[1]deuda c sadm'!#REF!</definedName>
    <definedName name="Deuda_ingTot" localSheetId="1">'[1]deuda c sadm'!#REF!</definedName>
    <definedName name="Deuda_ingTot" localSheetId="0">'[1]deuda c sadm'!#REF!</definedName>
    <definedName name="Deuda_ingTot" localSheetId="4">'[1]deuda c sadm'!#REF!</definedName>
    <definedName name="Deuda_ingTot">'[1]deuda c sadm'!#REF!</definedName>
    <definedName name="ENERO" localSheetId="9">#REF!</definedName>
    <definedName name="ENERO" localSheetId="6">#REF!</definedName>
    <definedName name="ENERO" localSheetId="3">#REF!</definedName>
    <definedName name="ENERO" localSheetId="2">#REF!</definedName>
    <definedName name="ENERO" localSheetId="5">#REF!</definedName>
    <definedName name="ENERO" localSheetId="1">#REF!</definedName>
    <definedName name="ENERO" localSheetId="0">#REF!</definedName>
    <definedName name="ENERO" localSheetId="4">#REF!</definedName>
    <definedName name="ENERO">#REF!</definedName>
    <definedName name="ENEROAJUSTE" localSheetId="9">#REF!</definedName>
    <definedName name="ENEROAJUSTE" localSheetId="6">#REF!</definedName>
    <definedName name="ENEROAJUSTE" localSheetId="3">#REF!</definedName>
    <definedName name="ENEROAJUSTE" localSheetId="2">#REF!</definedName>
    <definedName name="ENEROAJUSTE" localSheetId="5">#REF!</definedName>
    <definedName name="ENEROAJUSTE" localSheetId="1">#REF!</definedName>
    <definedName name="ENEROAJUSTE" localSheetId="4">#REF!</definedName>
    <definedName name="ENEROAJUSTE">#REF!</definedName>
    <definedName name="Estado">'[2]Compendio de nombres'!$C$2:$C$33</definedName>
    <definedName name="Estado1" localSheetId="9">#REF!</definedName>
    <definedName name="Estado1" localSheetId="6">#REF!</definedName>
    <definedName name="Estado1" localSheetId="3">#REF!</definedName>
    <definedName name="Estado1" localSheetId="2">#REF!</definedName>
    <definedName name="Estado1" localSheetId="5">#REF!</definedName>
    <definedName name="Estado1" localSheetId="1">#REF!</definedName>
    <definedName name="Estado1" localSheetId="4">#REF!</definedName>
    <definedName name="Estado1">#REF!</definedName>
    <definedName name="Fto_1" localSheetId="9">#REF!</definedName>
    <definedName name="Fto_1" localSheetId="6">#REF!</definedName>
    <definedName name="Fto_1" localSheetId="3">#REF!</definedName>
    <definedName name="Fto_1" localSheetId="2">#REF!</definedName>
    <definedName name="Fto_1" localSheetId="5">#REF!</definedName>
    <definedName name="Fto_1" localSheetId="1">#REF!</definedName>
    <definedName name="Fto_1" localSheetId="0">#REF!</definedName>
    <definedName name="Fto_1" localSheetId="4">#REF!</definedName>
    <definedName name="Fto_1">#REF!</definedName>
    <definedName name="HTML_CodePage" hidden="1">1252</definedName>
    <definedName name="HTML_Control" localSheetId="9" hidden="1">{"'beneficiarios'!$A$1:$C$7"}</definedName>
    <definedName name="HTML_Control" localSheetId="6" hidden="1">{"'beneficiarios'!$A$1:$C$7"}</definedName>
    <definedName name="HTML_Control" localSheetId="3" hidden="1">{"'beneficiarios'!$A$1:$C$7"}</definedName>
    <definedName name="HTML_Control" localSheetId="2" hidden="1">{"'beneficiarios'!$A$1:$C$7"}</definedName>
    <definedName name="HTML_Control" localSheetId="5" hidden="1">{"'beneficiarios'!$A$1:$C$7"}</definedName>
    <definedName name="HTML_Control" localSheetId="1" hidden="1">{"'beneficiarios'!$A$1:$C$7"}</definedName>
    <definedName name="HTML_Control" localSheetId="0" hidden="1">{"'beneficiarios'!$A$1:$C$7"}</definedName>
    <definedName name="HTML_Control" localSheetId="4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9" hidden="1">{"'beneficiarios'!$A$1:$C$7"}</definedName>
    <definedName name="INDICADORES" localSheetId="6" hidden="1">{"'beneficiarios'!$A$1:$C$7"}</definedName>
    <definedName name="INDICADORES" localSheetId="3" hidden="1">{"'beneficiarios'!$A$1:$C$7"}</definedName>
    <definedName name="INDICADORES" localSheetId="2" hidden="1">{"'beneficiarios'!$A$1:$C$7"}</definedName>
    <definedName name="INDICADORES" localSheetId="5" hidden="1">{"'beneficiarios'!$A$1:$C$7"}</definedName>
    <definedName name="INDICADORES" localSheetId="1" hidden="1">{"'beneficiarios'!$A$1:$C$7"}</definedName>
    <definedName name="INDICADORES" localSheetId="0" hidden="1">{"'beneficiarios'!$A$1:$C$7"}</definedName>
    <definedName name="INDICADORES" localSheetId="4" hidden="1">{"'beneficiarios'!$A$1:$C$7"}</definedName>
    <definedName name="INDICADORES" hidden="1">{"'beneficiarios'!$A$1:$C$7"}</definedName>
    <definedName name="ingresofederales" localSheetId="9" hidden="1">{"'beneficiarios'!$A$1:$C$7"}</definedName>
    <definedName name="ingresofederales" localSheetId="6" hidden="1">{"'beneficiarios'!$A$1:$C$7"}</definedName>
    <definedName name="ingresofederales" localSheetId="3" hidden="1">{"'beneficiarios'!$A$1:$C$7"}</definedName>
    <definedName name="ingresofederales" localSheetId="2" hidden="1">{"'beneficiarios'!$A$1:$C$7"}</definedName>
    <definedName name="ingresofederales" localSheetId="5" hidden="1">{"'beneficiarios'!$A$1:$C$7"}</definedName>
    <definedName name="ingresofederales" localSheetId="1" hidden="1">{"'beneficiarios'!$A$1:$C$7"}</definedName>
    <definedName name="ingresofederales" localSheetId="0" hidden="1">{"'beneficiarios'!$A$1:$C$7"}</definedName>
    <definedName name="ingresofederales" localSheetId="4" hidden="1">{"'beneficiarios'!$A$1:$C$7"}</definedName>
    <definedName name="ingresofederales" hidden="1">{"'beneficiarios'!$A$1:$C$7"}</definedName>
    <definedName name="MUNICIPIOS" localSheetId="9" hidden="1">{"'beneficiarios'!$A$1:$C$7"}</definedName>
    <definedName name="MUNICIPIOS" localSheetId="6">[3]IMPORTE!$A$3:$A$53</definedName>
    <definedName name="MUNICIPIOS" localSheetId="3" hidden="1">{"'beneficiarios'!$A$1:$C$7"}</definedName>
    <definedName name="MUNICIPIOS" localSheetId="2" hidden="1">{"'beneficiarios'!$A$1:$C$7"}</definedName>
    <definedName name="MUNICIPIOS" localSheetId="5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9">#REF!</definedName>
    <definedName name="Notas_Fto_1" localSheetId="6">#REF!</definedName>
    <definedName name="Notas_Fto_1" localSheetId="3">#REF!</definedName>
    <definedName name="Notas_Fto_1" localSheetId="2">#REF!</definedName>
    <definedName name="Notas_Fto_1" localSheetId="5">#REF!</definedName>
    <definedName name="Notas_Fto_1" localSheetId="1">#REF!</definedName>
    <definedName name="Notas_Fto_1" localSheetId="0">#REF!</definedName>
    <definedName name="Notas_Fto_1" localSheetId="4">#REF!</definedName>
    <definedName name="Notas_Fto_1">#REF!</definedName>
    <definedName name="Partidas">[4]TECHO!$B$1:$Q$2798</definedName>
    <definedName name="SINAJUSTE" localSheetId="9" hidden="1">{"'beneficiarios'!$A$1:$C$7"}</definedName>
    <definedName name="SINAJUSTE" localSheetId="6" hidden="1">{"'beneficiarios'!$A$1:$C$7"}</definedName>
    <definedName name="SINAJUSTE" localSheetId="3" hidden="1">{"'beneficiarios'!$A$1:$C$7"}</definedName>
    <definedName name="SINAJUSTE" localSheetId="2" hidden="1">{"'beneficiarios'!$A$1:$C$7"}</definedName>
    <definedName name="SINAJUSTE" localSheetId="5" hidden="1">{"'beneficiarios'!$A$1:$C$7"}</definedName>
    <definedName name="SINAJUSTE" localSheetId="1" hidden="1">{"'beneficiarios'!$A$1:$C$7"}</definedName>
    <definedName name="SINAJUSTE" localSheetId="0" hidden="1">{"'beneficiarios'!$A$1:$C$7"}</definedName>
    <definedName name="SINAJUSTE" localSheetId="4" hidden="1">{"'beneficiarios'!$A$1:$C$7"}</definedName>
    <definedName name="SINAJUSTE" hidden="1">{"'beneficiarios'!$A$1:$C$7"}</definedName>
    <definedName name="t" localSheetId="9">#REF!</definedName>
    <definedName name="t" localSheetId="6">#REF!</definedName>
    <definedName name="t" localSheetId="3">#REF!</definedName>
    <definedName name="t" localSheetId="2">#REF!</definedName>
    <definedName name="t" localSheetId="5">#REF!</definedName>
    <definedName name="t" localSheetId="1">#REF!</definedName>
    <definedName name="t" localSheetId="0">#REF!</definedName>
    <definedName name="t" localSheetId="4">#REF!</definedName>
    <definedName name="t">#REF!</definedName>
    <definedName name="_xlnm.Print_Titles" localSheetId="2">'COEF Art 14 F I '!$B:$B,'COEF Art 14 F I '!$3:$3</definedName>
    <definedName name="_xlnm.Print_Titles" localSheetId="1">'DIST MARZO'!$1:$2</definedName>
    <definedName name="TOT" localSheetId="9">#REF!</definedName>
    <definedName name="TOT" localSheetId="6">#REF!</definedName>
    <definedName name="TOT" localSheetId="3">#REF!</definedName>
    <definedName name="TOT" localSheetId="2">#REF!</definedName>
    <definedName name="TOT" localSheetId="5">#REF!</definedName>
    <definedName name="TOT" localSheetId="1">#REF!</definedName>
    <definedName name="TOT" localSheetId="0">#REF!</definedName>
    <definedName name="TOT" localSheetId="4">#REF!</definedName>
    <definedName name="TOT">#REF!</definedName>
    <definedName name="TOTAL" localSheetId="9">#REF!</definedName>
    <definedName name="TOTAL" localSheetId="6">#REF!</definedName>
    <definedName name="TOTAL" localSheetId="3">#REF!</definedName>
    <definedName name="TOTAL" localSheetId="2">#REF!</definedName>
    <definedName name="TOTAL" localSheetId="5">#REF!</definedName>
    <definedName name="TOTAL" localSheetId="1">#REF!</definedName>
    <definedName name="TOTAL" localSheetId="0">#REF!</definedName>
    <definedName name="TOTAL" localSheetId="4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H57" i="61" l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H16" i="61"/>
  <c r="H15" i="61"/>
  <c r="H14" i="61"/>
  <c r="H13" i="61"/>
  <c r="H12" i="61"/>
  <c r="H11" i="61"/>
  <c r="H10" i="61"/>
  <c r="H9" i="61"/>
  <c r="H8" i="61"/>
  <c r="H7" i="61"/>
  <c r="H6" i="61"/>
  <c r="F57" i="61"/>
  <c r="F56" i="61"/>
  <c r="F55" i="61"/>
  <c r="F54" i="61"/>
  <c r="F53" i="61"/>
  <c r="F52" i="61"/>
  <c r="F51" i="61"/>
  <c r="F50" i="61"/>
  <c r="F49" i="61"/>
  <c r="F48" i="61"/>
  <c r="F47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F6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D6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  <c r="B6" i="61"/>
  <c r="N66" i="59"/>
  <c r="C13" i="41" l="1"/>
  <c r="C12" i="41"/>
  <c r="C11" i="41"/>
  <c r="C9" i="41"/>
  <c r="C8" i="41"/>
  <c r="C7" i="41"/>
  <c r="C6" i="41"/>
  <c r="C5" i="41"/>
  <c r="C4" i="41"/>
  <c r="L15" i="41"/>
  <c r="N4" i="41"/>
  <c r="N15" i="41" l="1"/>
  <c r="M53" i="46"/>
  <c r="M41" i="46"/>
  <c r="M29" i="46"/>
  <c r="M17" i="46"/>
  <c r="M52" i="46"/>
  <c r="M40" i="46"/>
  <c r="M28" i="46"/>
  <c r="M16" i="46"/>
  <c r="M51" i="46"/>
  <c r="M39" i="46"/>
  <c r="M27" i="46"/>
  <c r="M15" i="46"/>
  <c r="M13" i="46"/>
  <c r="M24" i="46"/>
  <c r="M22" i="46"/>
  <c r="M33" i="46"/>
  <c r="M44" i="46"/>
  <c r="M20" i="46"/>
  <c r="M43" i="46"/>
  <c r="M30" i="46"/>
  <c r="M50" i="46"/>
  <c r="M38" i="46"/>
  <c r="M26" i="46"/>
  <c r="M14" i="46"/>
  <c r="M49" i="46"/>
  <c r="M37" i="46"/>
  <c r="M25" i="46"/>
  <c r="M36" i="46"/>
  <c r="M12" i="46"/>
  <c r="M45" i="46"/>
  <c r="M9" i="46"/>
  <c r="M32" i="46"/>
  <c r="M55" i="46"/>
  <c r="M19" i="46"/>
  <c r="M54" i="46"/>
  <c r="M6" i="46"/>
  <c r="M18" i="46"/>
  <c r="M48" i="46"/>
  <c r="M47" i="46"/>
  <c r="M35" i="46"/>
  <c r="M23" i="46"/>
  <c r="M11" i="46"/>
  <c r="M46" i="46"/>
  <c r="M34" i="46"/>
  <c r="M10" i="46"/>
  <c r="M21" i="46"/>
  <c r="M56" i="46"/>
  <c r="M8" i="46"/>
  <c r="M31" i="46"/>
  <c r="M7" i="46"/>
  <c r="M42" i="46"/>
  <c r="M57" i="46" l="1"/>
  <c r="W57" i="61" l="1"/>
  <c r="V57" i="61"/>
  <c r="AE5" i="63" l="1"/>
  <c r="G10" i="41" l="1"/>
  <c r="H9" i="41"/>
  <c r="H8" i="41"/>
  <c r="H7" i="41"/>
  <c r="H6" i="41"/>
  <c r="H5" i="41"/>
  <c r="H4" i="41"/>
  <c r="H10" i="41" l="1"/>
  <c r="H15" i="41" s="1"/>
  <c r="Q58" i="63"/>
  <c r="P58" i="63"/>
  <c r="R54" i="63" s="1"/>
  <c r="S54" i="63" s="1"/>
  <c r="O58" i="63"/>
  <c r="K58" i="63"/>
  <c r="L53" i="63" s="1"/>
  <c r="H58" i="63"/>
  <c r="D58" i="63"/>
  <c r="E58" i="63" s="1"/>
  <c r="C58" i="63"/>
  <c r="V57" i="63"/>
  <c r="L57" i="63"/>
  <c r="M57" i="63" s="1"/>
  <c r="E57" i="63"/>
  <c r="F57" i="63" s="1"/>
  <c r="V56" i="63"/>
  <c r="R56" i="63"/>
  <c r="S56" i="63" s="1"/>
  <c r="M56" i="63"/>
  <c r="L56" i="63"/>
  <c r="F56" i="63"/>
  <c r="E56" i="63"/>
  <c r="V55" i="63"/>
  <c r="L55" i="63"/>
  <c r="M55" i="63" s="1"/>
  <c r="E55" i="63"/>
  <c r="F55" i="63" s="1"/>
  <c r="V54" i="63"/>
  <c r="L54" i="63"/>
  <c r="M54" i="63" s="1"/>
  <c r="E54" i="63"/>
  <c r="F54" i="63" s="1"/>
  <c r="V53" i="63"/>
  <c r="M53" i="63"/>
  <c r="I53" i="63"/>
  <c r="J53" i="63" s="1"/>
  <c r="F53" i="63"/>
  <c r="E53" i="63"/>
  <c r="V52" i="63"/>
  <c r="L52" i="63"/>
  <c r="M52" i="63" s="1"/>
  <c r="E52" i="63"/>
  <c r="F52" i="63" s="1"/>
  <c r="V51" i="63"/>
  <c r="L51" i="63"/>
  <c r="M51" i="63" s="1"/>
  <c r="E51" i="63"/>
  <c r="F51" i="63" s="1"/>
  <c r="V50" i="63"/>
  <c r="R50" i="63"/>
  <c r="S50" i="63" s="1"/>
  <c r="M50" i="63"/>
  <c r="L50" i="63"/>
  <c r="F50" i="63"/>
  <c r="E50" i="63"/>
  <c r="V49" i="63"/>
  <c r="L49" i="63"/>
  <c r="M49" i="63" s="1"/>
  <c r="E49" i="63"/>
  <c r="F49" i="63" s="1"/>
  <c r="V48" i="63"/>
  <c r="L48" i="63"/>
  <c r="M48" i="63" s="1"/>
  <c r="E48" i="63"/>
  <c r="F48" i="63" s="1"/>
  <c r="V47" i="63"/>
  <c r="E47" i="63"/>
  <c r="F47" i="63" s="1"/>
  <c r="V46" i="63"/>
  <c r="R46" i="63"/>
  <c r="S46" i="63" s="1"/>
  <c r="L46" i="63"/>
  <c r="M46" i="63" s="1"/>
  <c r="E46" i="63"/>
  <c r="F46" i="63" s="1"/>
  <c r="V45" i="63"/>
  <c r="R45" i="63"/>
  <c r="S45" i="63" s="1"/>
  <c r="L45" i="63"/>
  <c r="M45" i="63" s="1"/>
  <c r="E45" i="63"/>
  <c r="F45" i="63" s="1"/>
  <c r="V44" i="63"/>
  <c r="R44" i="63"/>
  <c r="S44" i="63" s="1"/>
  <c r="L44" i="63"/>
  <c r="M44" i="63" s="1"/>
  <c r="I44" i="63"/>
  <c r="J44" i="63" s="1"/>
  <c r="F44" i="63"/>
  <c r="E44" i="63"/>
  <c r="V43" i="63"/>
  <c r="L43" i="63"/>
  <c r="M43" i="63" s="1"/>
  <c r="I43" i="63"/>
  <c r="J43" i="63" s="1"/>
  <c r="F43" i="63"/>
  <c r="E43" i="63"/>
  <c r="V42" i="63"/>
  <c r="R42" i="63"/>
  <c r="S42" i="63" s="1"/>
  <c r="L42" i="63"/>
  <c r="M42" i="63" s="1"/>
  <c r="E42" i="63"/>
  <c r="F42" i="63" s="1"/>
  <c r="V41" i="63"/>
  <c r="F41" i="63"/>
  <c r="E41" i="63"/>
  <c r="V40" i="63"/>
  <c r="L40" i="63"/>
  <c r="M40" i="63" s="1"/>
  <c r="E40" i="63"/>
  <c r="F40" i="63" s="1"/>
  <c r="V39" i="63"/>
  <c r="R39" i="63"/>
  <c r="S39" i="63" s="1"/>
  <c r="M39" i="63"/>
  <c r="L39" i="63"/>
  <c r="E39" i="63"/>
  <c r="F39" i="63" s="1"/>
  <c r="V38" i="63"/>
  <c r="M38" i="63"/>
  <c r="L38" i="63"/>
  <c r="I38" i="63"/>
  <c r="J38" i="63" s="1"/>
  <c r="N38" i="63" s="1"/>
  <c r="E38" i="63"/>
  <c r="F38" i="63" s="1"/>
  <c r="V37" i="63"/>
  <c r="L37" i="63"/>
  <c r="M37" i="63" s="1"/>
  <c r="F37" i="63"/>
  <c r="E37" i="63"/>
  <c r="V36" i="63"/>
  <c r="M36" i="63"/>
  <c r="L36" i="63"/>
  <c r="E36" i="63"/>
  <c r="F36" i="63" s="1"/>
  <c r="V35" i="63"/>
  <c r="I35" i="63"/>
  <c r="J35" i="63" s="1"/>
  <c r="E35" i="63"/>
  <c r="F35" i="63" s="1"/>
  <c r="V34" i="63"/>
  <c r="R34" i="63"/>
  <c r="S34" i="63" s="1"/>
  <c r="L34" i="63"/>
  <c r="M34" i="63" s="1"/>
  <c r="E34" i="63"/>
  <c r="F34" i="63" s="1"/>
  <c r="V33" i="63"/>
  <c r="R33" i="63"/>
  <c r="S33" i="63" s="1"/>
  <c r="L33" i="63"/>
  <c r="M33" i="63" s="1"/>
  <c r="E33" i="63"/>
  <c r="F33" i="63" s="1"/>
  <c r="V32" i="63"/>
  <c r="R32" i="63"/>
  <c r="S32" i="63" s="1"/>
  <c r="M32" i="63"/>
  <c r="L32" i="63"/>
  <c r="E32" i="63"/>
  <c r="F32" i="63" s="1"/>
  <c r="V31" i="63"/>
  <c r="R31" i="63"/>
  <c r="S31" i="63" s="1"/>
  <c r="M31" i="63"/>
  <c r="N31" i="63" s="1"/>
  <c r="L31" i="63"/>
  <c r="I31" i="63"/>
  <c r="J31" i="63" s="1"/>
  <c r="E31" i="63"/>
  <c r="F31" i="63" s="1"/>
  <c r="V30" i="63"/>
  <c r="M30" i="63"/>
  <c r="N30" i="63" s="1"/>
  <c r="L30" i="63"/>
  <c r="I30" i="63"/>
  <c r="J30" i="63" s="1"/>
  <c r="E30" i="63"/>
  <c r="F30" i="63" s="1"/>
  <c r="V29" i="63"/>
  <c r="J29" i="63"/>
  <c r="I29" i="63"/>
  <c r="E29" i="63"/>
  <c r="F29" i="63" s="1"/>
  <c r="V28" i="63"/>
  <c r="R28" i="63"/>
  <c r="S28" i="63" s="1"/>
  <c r="L28" i="63"/>
  <c r="M28" i="63" s="1"/>
  <c r="E28" i="63"/>
  <c r="F28" i="63" s="1"/>
  <c r="V27" i="63"/>
  <c r="L27" i="63"/>
  <c r="M27" i="63" s="1"/>
  <c r="N27" i="63" s="1"/>
  <c r="I27" i="63"/>
  <c r="J27" i="63" s="1"/>
  <c r="E27" i="63"/>
  <c r="F27" i="63" s="1"/>
  <c r="V26" i="63"/>
  <c r="R26" i="63"/>
  <c r="S26" i="63" s="1"/>
  <c r="M26" i="63"/>
  <c r="N26" i="63" s="1"/>
  <c r="L26" i="63"/>
  <c r="I26" i="63"/>
  <c r="J26" i="63" s="1"/>
  <c r="F26" i="63"/>
  <c r="E26" i="63"/>
  <c r="V25" i="63"/>
  <c r="L25" i="63"/>
  <c r="M25" i="63" s="1"/>
  <c r="N25" i="63" s="1"/>
  <c r="I25" i="63"/>
  <c r="J25" i="63" s="1"/>
  <c r="F25" i="63"/>
  <c r="E25" i="63"/>
  <c r="V24" i="63"/>
  <c r="S24" i="63"/>
  <c r="R24" i="63"/>
  <c r="L24" i="63"/>
  <c r="M24" i="63" s="1"/>
  <c r="E24" i="63"/>
  <c r="F24" i="63" s="1"/>
  <c r="V23" i="63"/>
  <c r="E23" i="63"/>
  <c r="F23" i="63" s="1"/>
  <c r="V22" i="63"/>
  <c r="L22" i="63"/>
  <c r="M22" i="63" s="1"/>
  <c r="E22" i="63"/>
  <c r="F22" i="63" s="1"/>
  <c r="V21" i="63"/>
  <c r="S21" i="63"/>
  <c r="R21" i="63"/>
  <c r="M21" i="63"/>
  <c r="N21" i="63" s="1"/>
  <c r="L21" i="63"/>
  <c r="I21" i="63"/>
  <c r="J21" i="63" s="1"/>
  <c r="E21" i="63"/>
  <c r="F21" i="63" s="1"/>
  <c r="V20" i="63"/>
  <c r="M20" i="63"/>
  <c r="L20" i="63"/>
  <c r="I20" i="63"/>
  <c r="J20" i="63" s="1"/>
  <c r="N20" i="63" s="1"/>
  <c r="F20" i="63"/>
  <c r="E20" i="63"/>
  <c r="V19" i="63"/>
  <c r="L19" i="63"/>
  <c r="M19" i="63" s="1"/>
  <c r="E19" i="63"/>
  <c r="F19" i="63" s="1"/>
  <c r="V18" i="63"/>
  <c r="R18" i="63"/>
  <c r="S18" i="63" s="1"/>
  <c r="L18" i="63"/>
  <c r="M18" i="63" s="1"/>
  <c r="N18" i="63" s="1"/>
  <c r="I18" i="63"/>
  <c r="J18" i="63" s="1"/>
  <c r="E18" i="63"/>
  <c r="F18" i="63" s="1"/>
  <c r="V17" i="63"/>
  <c r="M17" i="63"/>
  <c r="L17" i="63"/>
  <c r="I17" i="63"/>
  <c r="J17" i="63" s="1"/>
  <c r="N17" i="63" s="1"/>
  <c r="E17" i="63"/>
  <c r="F17" i="63" s="1"/>
  <c r="V16" i="63"/>
  <c r="M16" i="63"/>
  <c r="L16" i="63"/>
  <c r="E16" i="63"/>
  <c r="F16" i="63" s="1"/>
  <c r="V15" i="63"/>
  <c r="R15" i="63"/>
  <c r="S15" i="63" s="1"/>
  <c r="L15" i="63"/>
  <c r="M15" i="63" s="1"/>
  <c r="N15" i="63" s="1"/>
  <c r="I15" i="63"/>
  <c r="J15" i="63" s="1"/>
  <c r="E15" i="63"/>
  <c r="F15" i="63" s="1"/>
  <c r="V14" i="63"/>
  <c r="R14" i="63"/>
  <c r="S14" i="63" s="1"/>
  <c r="L14" i="63"/>
  <c r="M14" i="63" s="1"/>
  <c r="I14" i="63"/>
  <c r="J14" i="63" s="1"/>
  <c r="E14" i="63"/>
  <c r="F14" i="63" s="1"/>
  <c r="V13" i="63"/>
  <c r="M13" i="63"/>
  <c r="L13" i="63"/>
  <c r="E13" i="63"/>
  <c r="F13" i="63" s="1"/>
  <c r="V12" i="63"/>
  <c r="R12" i="63"/>
  <c r="S12" i="63" s="1"/>
  <c r="M12" i="63"/>
  <c r="N12" i="63" s="1"/>
  <c r="L12" i="63"/>
  <c r="J12" i="63"/>
  <c r="I12" i="63"/>
  <c r="E12" i="63"/>
  <c r="F12" i="63" s="1"/>
  <c r="V11" i="63"/>
  <c r="R11" i="63"/>
  <c r="S11" i="63" s="1"/>
  <c r="M11" i="63"/>
  <c r="L11" i="63"/>
  <c r="E11" i="63"/>
  <c r="F11" i="63" s="1"/>
  <c r="V10" i="63"/>
  <c r="L10" i="63"/>
  <c r="M10" i="63" s="1"/>
  <c r="E10" i="63"/>
  <c r="F10" i="63" s="1"/>
  <c r="V9" i="63"/>
  <c r="S9" i="63"/>
  <c r="R9" i="63"/>
  <c r="M9" i="63"/>
  <c r="L9" i="63"/>
  <c r="I9" i="63"/>
  <c r="J9" i="63" s="1"/>
  <c r="N9" i="63" s="1"/>
  <c r="E9" i="63"/>
  <c r="F9" i="63" s="1"/>
  <c r="V8" i="63"/>
  <c r="R8" i="63"/>
  <c r="S8" i="63" s="1"/>
  <c r="L8" i="63"/>
  <c r="M8" i="63" s="1"/>
  <c r="F8" i="63"/>
  <c r="E8" i="63"/>
  <c r="V7" i="63"/>
  <c r="R7" i="63"/>
  <c r="M7" i="63"/>
  <c r="L7" i="63"/>
  <c r="I7" i="63"/>
  <c r="E7" i="63"/>
  <c r="F7" i="63" s="1"/>
  <c r="AD5" i="63"/>
  <c r="AC5" i="63"/>
  <c r="AB5" i="63"/>
  <c r="AC15" i="63" l="1"/>
  <c r="AC25" i="63"/>
  <c r="AC18" i="63"/>
  <c r="AC30" i="63"/>
  <c r="AC9" i="63"/>
  <c r="AC38" i="63"/>
  <c r="AC21" i="63"/>
  <c r="AC17" i="63"/>
  <c r="AC12" i="63"/>
  <c r="AC20" i="63"/>
  <c r="AC27" i="63"/>
  <c r="N10" i="63"/>
  <c r="AC10" i="63" s="1"/>
  <c r="N8" i="63"/>
  <c r="AC8" i="63" s="1"/>
  <c r="W13" i="63"/>
  <c r="X13" i="63" s="1"/>
  <c r="N33" i="63"/>
  <c r="AC33" i="63" s="1"/>
  <c r="W16" i="63"/>
  <c r="X16" i="63" s="1"/>
  <c r="W56" i="63"/>
  <c r="N14" i="63"/>
  <c r="AC14" i="63" s="1"/>
  <c r="AC26" i="63"/>
  <c r="N49" i="63"/>
  <c r="AC49" i="63" s="1"/>
  <c r="N55" i="63"/>
  <c r="AC55" i="63" s="1"/>
  <c r="W7" i="63"/>
  <c r="X7" i="63" s="1"/>
  <c r="N44" i="63"/>
  <c r="AC44" i="63" s="1"/>
  <c r="W28" i="63"/>
  <c r="N39" i="63"/>
  <c r="AC39" i="63" s="1"/>
  <c r="N52" i="63"/>
  <c r="AC52" i="63" s="1"/>
  <c r="W22" i="63"/>
  <c r="X22" i="63" s="1"/>
  <c r="W14" i="63"/>
  <c r="X14" i="63" s="1"/>
  <c r="W40" i="63"/>
  <c r="X40" i="63" s="1"/>
  <c r="N43" i="63"/>
  <c r="AC43" i="63" s="1"/>
  <c r="W44" i="63"/>
  <c r="X44" i="63" s="1"/>
  <c r="X56" i="63"/>
  <c r="X50" i="63"/>
  <c r="X28" i="63"/>
  <c r="F58" i="63"/>
  <c r="G36" i="63" s="1"/>
  <c r="AB36" i="63" s="1"/>
  <c r="W10" i="63"/>
  <c r="X10" i="63" s="1"/>
  <c r="I52" i="63"/>
  <c r="J52" i="63" s="1"/>
  <c r="I46" i="63"/>
  <c r="J46" i="63" s="1"/>
  <c r="N46" i="63" s="1"/>
  <c r="AC46" i="63" s="1"/>
  <c r="I40" i="63"/>
  <c r="J40" i="63" s="1"/>
  <c r="N40" i="63" s="1"/>
  <c r="AC40" i="63" s="1"/>
  <c r="I34" i="63"/>
  <c r="J34" i="63" s="1"/>
  <c r="N34" i="63" s="1"/>
  <c r="AC34" i="63" s="1"/>
  <c r="I28" i="63"/>
  <c r="J28" i="63" s="1"/>
  <c r="N28" i="63" s="1"/>
  <c r="AC28" i="63" s="1"/>
  <c r="I22" i="63"/>
  <c r="J22" i="63" s="1"/>
  <c r="N22" i="63" s="1"/>
  <c r="AC22" i="63" s="1"/>
  <c r="I16" i="63"/>
  <c r="J16" i="63" s="1"/>
  <c r="N16" i="63" s="1"/>
  <c r="AC16" i="63" s="1"/>
  <c r="I55" i="63"/>
  <c r="J55" i="63" s="1"/>
  <c r="I49" i="63"/>
  <c r="J49" i="63" s="1"/>
  <c r="I41" i="63"/>
  <c r="J41" i="63" s="1"/>
  <c r="I32" i="63"/>
  <c r="J32" i="63" s="1"/>
  <c r="N32" i="63" s="1"/>
  <c r="AC32" i="63" s="1"/>
  <c r="I23" i="63"/>
  <c r="J23" i="63" s="1"/>
  <c r="I11" i="63"/>
  <c r="J11" i="63" s="1"/>
  <c r="N11" i="63" s="1"/>
  <c r="AC11" i="63" s="1"/>
  <c r="I54" i="63"/>
  <c r="J54" i="63" s="1"/>
  <c r="I48" i="63"/>
  <c r="J48" i="63" s="1"/>
  <c r="I39" i="63"/>
  <c r="J39" i="63" s="1"/>
  <c r="I37" i="63"/>
  <c r="J37" i="63" s="1"/>
  <c r="N37" i="63" s="1"/>
  <c r="AC37" i="63" s="1"/>
  <c r="I19" i="63"/>
  <c r="J19" i="63" s="1"/>
  <c r="N19" i="63" s="1"/>
  <c r="AC19" i="63" s="1"/>
  <c r="I57" i="63"/>
  <c r="J57" i="63" s="1"/>
  <c r="N57" i="63" s="1"/>
  <c r="AC57" i="63" s="1"/>
  <c r="I51" i="63"/>
  <c r="J51" i="63" s="1"/>
  <c r="I33" i="63"/>
  <c r="J33" i="63" s="1"/>
  <c r="I13" i="63"/>
  <c r="J13" i="63" s="1"/>
  <c r="N13" i="63" s="1"/>
  <c r="AC13" i="63" s="1"/>
  <c r="I42" i="63"/>
  <c r="J42" i="63" s="1"/>
  <c r="N42" i="63" s="1"/>
  <c r="AC42" i="63" s="1"/>
  <c r="I24" i="63"/>
  <c r="J24" i="63" s="1"/>
  <c r="N24" i="63" s="1"/>
  <c r="AC24" i="63" s="1"/>
  <c r="I8" i="63"/>
  <c r="J8" i="63" s="1"/>
  <c r="I56" i="63"/>
  <c r="J56" i="63" s="1"/>
  <c r="N56" i="63" s="1"/>
  <c r="AC56" i="63" s="1"/>
  <c r="I50" i="63"/>
  <c r="J50" i="63" s="1"/>
  <c r="N50" i="63" s="1"/>
  <c r="AC50" i="63" s="1"/>
  <c r="I45" i="63"/>
  <c r="J45" i="63" s="1"/>
  <c r="N45" i="63" s="1"/>
  <c r="AC45" i="63" s="1"/>
  <c r="I36" i="63"/>
  <c r="J36" i="63" s="1"/>
  <c r="N36" i="63" s="1"/>
  <c r="AC36" i="63" s="1"/>
  <c r="I10" i="63"/>
  <c r="J10" i="63" s="1"/>
  <c r="J7" i="63"/>
  <c r="N7" i="63" s="1"/>
  <c r="W17" i="63"/>
  <c r="W46" i="63"/>
  <c r="X46" i="63" s="1"/>
  <c r="X17" i="63"/>
  <c r="W50" i="63"/>
  <c r="W42" i="63"/>
  <c r="X42" i="63" s="1"/>
  <c r="S7" i="63"/>
  <c r="AC31" i="63"/>
  <c r="W32" i="63"/>
  <c r="X32" i="63" s="1"/>
  <c r="I47" i="63"/>
  <c r="J47" i="63" s="1"/>
  <c r="N51" i="63"/>
  <c r="AC51" i="63" s="1"/>
  <c r="N53" i="63"/>
  <c r="AC53" i="63" s="1"/>
  <c r="V58" i="63"/>
  <c r="W29" i="63" s="1"/>
  <c r="X29" i="63" s="1"/>
  <c r="R19" i="63"/>
  <c r="S19" i="63" s="1"/>
  <c r="R30" i="63"/>
  <c r="S30" i="63" s="1"/>
  <c r="R37" i="63"/>
  <c r="S37" i="63" s="1"/>
  <c r="R48" i="63"/>
  <c r="S48" i="63" s="1"/>
  <c r="R55" i="63"/>
  <c r="S55" i="63" s="1"/>
  <c r="R49" i="63"/>
  <c r="S49" i="63" s="1"/>
  <c r="R52" i="63"/>
  <c r="S52" i="63" s="1"/>
  <c r="R53" i="63"/>
  <c r="S53" i="63" s="1"/>
  <c r="R47" i="63"/>
  <c r="S47" i="63" s="1"/>
  <c r="R41" i="63"/>
  <c r="S41" i="63" s="1"/>
  <c r="R35" i="63"/>
  <c r="S35" i="63" s="1"/>
  <c r="R29" i="63"/>
  <c r="S29" i="63" s="1"/>
  <c r="R23" i="63"/>
  <c r="S23" i="63" s="1"/>
  <c r="W48" i="63"/>
  <c r="X48" i="63" s="1"/>
  <c r="W54" i="63"/>
  <c r="X54" i="63" s="1"/>
  <c r="R25" i="63"/>
  <c r="S25" i="63" s="1"/>
  <c r="R36" i="63"/>
  <c r="S36" i="63" s="1"/>
  <c r="R43" i="63"/>
  <c r="S43" i="63" s="1"/>
  <c r="R10" i="63"/>
  <c r="S10" i="63" s="1"/>
  <c r="W21" i="63"/>
  <c r="X21" i="63" s="1"/>
  <c r="R27" i="63"/>
  <c r="S27" i="63" s="1"/>
  <c r="W39" i="63"/>
  <c r="X39" i="63" s="1"/>
  <c r="R17" i="63"/>
  <c r="S17" i="63" s="1"/>
  <c r="R20" i="63"/>
  <c r="S20" i="63" s="1"/>
  <c r="R22" i="63"/>
  <c r="S22" i="63" s="1"/>
  <c r="R38" i="63"/>
  <c r="S38" i="63" s="1"/>
  <c r="R40" i="63"/>
  <c r="S40" i="63" s="1"/>
  <c r="W45" i="63"/>
  <c r="X45" i="63" s="1"/>
  <c r="R51" i="63"/>
  <c r="S51" i="63" s="1"/>
  <c r="R57" i="63"/>
  <c r="S57" i="63" s="1"/>
  <c r="R13" i="63"/>
  <c r="S13" i="63" s="1"/>
  <c r="R16" i="63"/>
  <c r="S16" i="63" s="1"/>
  <c r="N48" i="63"/>
  <c r="AC48" i="63" s="1"/>
  <c r="W51" i="63"/>
  <c r="X51" i="63" s="1"/>
  <c r="N54" i="63"/>
  <c r="AC54" i="63" s="1"/>
  <c r="L58" i="63"/>
  <c r="L23" i="63"/>
  <c r="M23" i="63" s="1"/>
  <c r="N23" i="63" s="1"/>
  <c r="AC23" i="63" s="1"/>
  <c r="L29" i="63"/>
  <c r="M29" i="63" s="1"/>
  <c r="N29" i="63" s="1"/>
  <c r="AC29" i="63" s="1"/>
  <c r="L35" i="63"/>
  <c r="M35" i="63" s="1"/>
  <c r="N35" i="63" s="1"/>
  <c r="AC35" i="63" s="1"/>
  <c r="L41" i="63"/>
  <c r="M41" i="63" s="1"/>
  <c r="N41" i="63" s="1"/>
  <c r="AC41" i="63" s="1"/>
  <c r="L47" i="63"/>
  <c r="M47" i="63" s="1"/>
  <c r="G28" i="63" l="1"/>
  <c r="AB28" i="63" s="1"/>
  <c r="G57" i="63"/>
  <c r="AB57" i="63" s="1"/>
  <c r="G43" i="63"/>
  <c r="AB43" i="63" s="1"/>
  <c r="G26" i="63"/>
  <c r="AB26" i="63" s="1"/>
  <c r="G47" i="63"/>
  <c r="AB47" i="63" s="1"/>
  <c r="G16" i="63"/>
  <c r="AB16" i="63" s="1"/>
  <c r="N58" i="63"/>
  <c r="AC7" i="63"/>
  <c r="G55" i="63"/>
  <c r="AB55" i="63" s="1"/>
  <c r="T37" i="63"/>
  <c r="U37" i="63" s="1"/>
  <c r="I58" i="63"/>
  <c r="G50" i="63"/>
  <c r="AB50" i="63" s="1"/>
  <c r="G35" i="63"/>
  <c r="AB35" i="63" s="1"/>
  <c r="G22" i="63"/>
  <c r="AB22" i="63" s="1"/>
  <c r="T17" i="63"/>
  <c r="U17" i="63" s="1"/>
  <c r="Y17" i="63" s="1"/>
  <c r="T23" i="63"/>
  <c r="U23" i="63" s="1"/>
  <c r="T19" i="63"/>
  <c r="U19" i="63" s="1"/>
  <c r="S58" i="63"/>
  <c r="T7" i="63"/>
  <c r="G27" i="63"/>
  <c r="AB27" i="63" s="1"/>
  <c r="G7" i="63"/>
  <c r="G32" i="63"/>
  <c r="AB32" i="63" s="1"/>
  <c r="G24" i="63"/>
  <c r="AB24" i="63" s="1"/>
  <c r="G44" i="63"/>
  <c r="AB44" i="63" s="1"/>
  <c r="G41" i="63"/>
  <c r="AB41" i="63" s="1"/>
  <c r="R58" i="63"/>
  <c r="T20" i="63"/>
  <c r="U20" i="63" s="1"/>
  <c r="G15" i="63"/>
  <c r="AB15" i="63" s="1"/>
  <c r="G11" i="63"/>
  <c r="AB11" i="63" s="1"/>
  <c r="G45" i="63"/>
  <c r="AB45" i="63" s="1"/>
  <c r="G31" i="63"/>
  <c r="AB31" i="63" s="1"/>
  <c r="G29" i="63"/>
  <c r="AB29" i="63" s="1"/>
  <c r="G21" i="63"/>
  <c r="AB21" i="63" s="1"/>
  <c r="G54" i="63"/>
  <c r="AB54" i="63" s="1"/>
  <c r="G48" i="63"/>
  <c r="AB48" i="63" s="1"/>
  <c r="G19" i="63"/>
  <c r="AB19" i="63" s="1"/>
  <c r="G39" i="63"/>
  <c r="AB39" i="63" s="1"/>
  <c r="G37" i="63"/>
  <c r="AB37" i="63" s="1"/>
  <c r="G10" i="63"/>
  <c r="AB10" i="63" s="1"/>
  <c r="G23" i="63"/>
  <c r="AB23" i="63" s="1"/>
  <c r="T35" i="63"/>
  <c r="U35" i="63" s="1"/>
  <c r="G14" i="63"/>
  <c r="AB14" i="63" s="1"/>
  <c r="G53" i="63"/>
  <c r="AB53" i="63" s="1"/>
  <c r="G12" i="63"/>
  <c r="AB12" i="63" s="1"/>
  <c r="G20" i="63"/>
  <c r="AB20" i="63" s="1"/>
  <c r="T30" i="63"/>
  <c r="U30" i="63" s="1"/>
  <c r="G49" i="63"/>
  <c r="AB49" i="63" s="1"/>
  <c r="N47" i="63"/>
  <c r="AC47" i="63" s="1"/>
  <c r="T16" i="63"/>
  <c r="U16" i="63" s="1"/>
  <c r="Y16" i="63" s="1"/>
  <c r="T27" i="63"/>
  <c r="U27" i="63" s="1"/>
  <c r="T41" i="63"/>
  <c r="U41" i="63" s="1"/>
  <c r="W55" i="63"/>
  <c r="X55" i="63" s="1"/>
  <c r="W49" i="63"/>
  <c r="X49" i="63" s="1"/>
  <c r="W37" i="63"/>
  <c r="X37" i="63" s="1"/>
  <c r="W19" i="63"/>
  <c r="X19" i="63" s="1"/>
  <c r="W31" i="63"/>
  <c r="X31" i="63" s="1"/>
  <c r="W11" i="63"/>
  <c r="X11" i="63" s="1"/>
  <c r="W34" i="63"/>
  <c r="X34" i="63" s="1"/>
  <c r="W8" i="63"/>
  <c r="X8" i="63" s="1"/>
  <c r="W25" i="63"/>
  <c r="X25" i="63" s="1"/>
  <c r="W18" i="63"/>
  <c r="X18" i="63" s="1"/>
  <c r="W52" i="63"/>
  <c r="X52" i="63" s="1"/>
  <c r="W43" i="63"/>
  <c r="X43" i="63" s="1"/>
  <c r="W38" i="63"/>
  <c r="X38" i="63" s="1"/>
  <c r="W12" i="63"/>
  <c r="X12" i="63" s="1"/>
  <c r="W41" i="63"/>
  <c r="X41" i="63" s="1"/>
  <c r="W36" i="63"/>
  <c r="X36" i="63" s="1"/>
  <c r="W23" i="63"/>
  <c r="X23" i="63" s="1"/>
  <c r="W53" i="63"/>
  <c r="X53" i="63" s="1"/>
  <c r="W47" i="63"/>
  <c r="X47" i="63" s="1"/>
  <c r="W20" i="63"/>
  <c r="X20" i="63" s="1"/>
  <c r="G51" i="63"/>
  <c r="AB51" i="63" s="1"/>
  <c r="W9" i="63"/>
  <c r="X9" i="63" s="1"/>
  <c r="W15" i="63"/>
  <c r="X15" i="63" s="1"/>
  <c r="G46" i="63"/>
  <c r="AB46" i="63" s="1"/>
  <c r="W24" i="63"/>
  <c r="X24" i="63" s="1"/>
  <c r="W35" i="63"/>
  <c r="X35" i="63" s="1"/>
  <c r="Y35" i="63" s="1"/>
  <c r="T13" i="63"/>
  <c r="U13" i="63" s="1"/>
  <c r="Y13" i="63" s="1"/>
  <c r="T47" i="63"/>
  <c r="U47" i="63" s="1"/>
  <c r="M58" i="63"/>
  <c r="G34" i="63"/>
  <c r="AB34" i="63" s="1"/>
  <c r="G33" i="63"/>
  <c r="AB33" i="63" s="1"/>
  <c r="T57" i="63"/>
  <c r="U57" i="63" s="1"/>
  <c r="T53" i="63"/>
  <c r="U53" i="63" s="1"/>
  <c r="W33" i="63"/>
  <c r="X33" i="63" s="1"/>
  <c r="W27" i="63"/>
  <c r="X27" i="63" s="1"/>
  <c r="W26" i="63"/>
  <c r="X26" i="63" s="1"/>
  <c r="T51" i="63"/>
  <c r="U51" i="63" s="1"/>
  <c r="Y51" i="63" s="1"/>
  <c r="T10" i="63"/>
  <c r="U10" i="63" s="1"/>
  <c r="Y10" i="63" s="1"/>
  <c r="T52" i="63"/>
  <c r="U52" i="63" s="1"/>
  <c r="G25" i="63"/>
  <c r="AB25" i="63" s="1"/>
  <c r="G18" i="63"/>
  <c r="AB18" i="63" s="1"/>
  <c r="T43" i="63"/>
  <c r="U43" i="63" s="1"/>
  <c r="T49" i="63"/>
  <c r="U49" i="63" s="1"/>
  <c r="G56" i="63"/>
  <c r="AB56" i="63" s="1"/>
  <c r="G13" i="63"/>
  <c r="AB13" i="63" s="1"/>
  <c r="T40" i="63"/>
  <c r="U40" i="63" s="1"/>
  <c r="Y40" i="63" s="1"/>
  <c r="T36" i="63"/>
  <c r="U36" i="63" s="1"/>
  <c r="T55" i="63"/>
  <c r="U55" i="63" s="1"/>
  <c r="G30" i="63"/>
  <c r="AB30" i="63" s="1"/>
  <c r="G40" i="63"/>
  <c r="AB40" i="63" s="1"/>
  <c r="G9" i="63"/>
  <c r="AB9" i="63" s="1"/>
  <c r="G8" i="63"/>
  <c r="AB8" i="63" s="1"/>
  <c r="W57" i="63"/>
  <c r="X57" i="63" s="1"/>
  <c r="T38" i="63"/>
  <c r="U38" i="63" s="1"/>
  <c r="T25" i="63"/>
  <c r="U25" i="63" s="1"/>
  <c r="T48" i="63"/>
  <c r="U48" i="63" s="1"/>
  <c r="Y48" i="63" s="1"/>
  <c r="G38" i="63"/>
  <c r="AB38" i="63" s="1"/>
  <c r="J58" i="63"/>
  <c r="G52" i="63"/>
  <c r="AB52" i="63" s="1"/>
  <c r="W30" i="63"/>
  <c r="X30" i="63" s="1"/>
  <c r="G42" i="63"/>
  <c r="AB42" i="63" s="1"/>
  <c r="G17" i="63"/>
  <c r="AB17" i="63" s="1"/>
  <c r="Y37" i="63" l="1"/>
  <c r="Y30" i="63"/>
  <c r="Y25" i="63"/>
  <c r="Y20" i="63"/>
  <c r="X58" i="63"/>
  <c r="Y36" i="63"/>
  <c r="Y19" i="63"/>
  <c r="Y41" i="63"/>
  <c r="Y57" i="63"/>
  <c r="Y49" i="63"/>
  <c r="G58" i="63"/>
  <c r="AB7" i="63"/>
  <c r="Y43" i="63"/>
  <c r="U7" i="63"/>
  <c r="Y38" i="63"/>
  <c r="Y55" i="63"/>
  <c r="Y52" i="63"/>
  <c r="T26" i="63"/>
  <c r="U26" i="63" s="1"/>
  <c r="T14" i="63"/>
  <c r="U14" i="63" s="1"/>
  <c r="Y14" i="63" s="1"/>
  <c r="T28" i="63"/>
  <c r="U28" i="63" s="1"/>
  <c r="Y28" i="63" s="1"/>
  <c r="T8" i="63"/>
  <c r="U8" i="63" s="1"/>
  <c r="Y8" i="63" s="1"/>
  <c r="T42" i="63"/>
  <c r="U42" i="63" s="1"/>
  <c r="Y42" i="63" s="1"/>
  <c r="T34" i="63"/>
  <c r="U34" i="63" s="1"/>
  <c r="Y34" i="63" s="1"/>
  <c r="T54" i="63"/>
  <c r="U54" i="63" s="1"/>
  <c r="Y54" i="63" s="1"/>
  <c r="T11" i="63"/>
  <c r="U11" i="63" s="1"/>
  <c r="Y11" i="63" s="1"/>
  <c r="T32" i="63"/>
  <c r="U32" i="63" s="1"/>
  <c r="Y32" i="63" s="1"/>
  <c r="T21" i="63"/>
  <c r="U21" i="63" s="1"/>
  <c r="Y21" i="63" s="1"/>
  <c r="T33" i="63"/>
  <c r="U33" i="63" s="1"/>
  <c r="Y33" i="63" s="1"/>
  <c r="T46" i="63"/>
  <c r="U46" i="63" s="1"/>
  <c r="Y46" i="63" s="1"/>
  <c r="T56" i="63"/>
  <c r="U56" i="63" s="1"/>
  <c r="Y56" i="63" s="1"/>
  <c r="T44" i="63"/>
  <c r="U44" i="63" s="1"/>
  <c r="Y44" i="63" s="1"/>
  <c r="T45" i="63"/>
  <c r="U45" i="63" s="1"/>
  <c r="Y45" i="63" s="1"/>
  <c r="T15" i="63"/>
  <c r="U15" i="63" s="1"/>
  <c r="Y15" i="63" s="1"/>
  <c r="T39" i="63"/>
  <c r="U39" i="63" s="1"/>
  <c r="Y39" i="63" s="1"/>
  <c r="T50" i="63"/>
  <c r="U50" i="63" s="1"/>
  <c r="Y50" i="63" s="1"/>
  <c r="T31" i="63"/>
  <c r="U31" i="63" s="1"/>
  <c r="Y31" i="63" s="1"/>
  <c r="T18" i="63"/>
  <c r="U18" i="63" s="1"/>
  <c r="Y18" i="63" s="1"/>
  <c r="T24" i="63"/>
  <c r="U24" i="63" s="1"/>
  <c r="Y24" i="63" s="1"/>
  <c r="T12" i="63"/>
  <c r="U12" i="63" s="1"/>
  <c r="Y12" i="63" s="1"/>
  <c r="T9" i="63"/>
  <c r="U9" i="63" s="1"/>
  <c r="Y9" i="63" s="1"/>
  <c r="T22" i="63"/>
  <c r="U22" i="63" s="1"/>
  <c r="Y22" i="63" s="1"/>
  <c r="AC58" i="63"/>
  <c r="Y47" i="63"/>
  <c r="Y27" i="63"/>
  <c r="Y53" i="63"/>
  <c r="T29" i="63"/>
  <c r="U29" i="63" s="1"/>
  <c r="Y29" i="63" s="1"/>
  <c r="Y26" i="63"/>
  <c r="W58" i="63"/>
  <c r="Y23" i="63"/>
  <c r="U58" i="63" l="1"/>
  <c r="Y7" i="63"/>
  <c r="AB58" i="63"/>
  <c r="T58" i="63"/>
  <c r="Y58" i="63" l="1"/>
  <c r="Z7" i="63"/>
  <c r="AD7" i="63" l="1"/>
  <c r="Z17" i="63"/>
  <c r="AD17" i="63" s="1"/>
  <c r="AE17" i="63" s="1"/>
  <c r="Z36" i="63"/>
  <c r="AD36" i="63" s="1"/>
  <c r="AE36" i="63" s="1"/>
  <c r="Z40" i="63"/>
  <c r="AD40" i="63" s="1"/>
  <c r="AE40" i="63" s="1"/>
  <c r="Z16" i="63"/>
  <c r="AD16" i="63" s="1"/>
  <c r="AE16" i="63" s="1"/>
  <c r="Z10" i="63"/>
  <c r="AD10" i="63" s="1"/>
  <c r="AE10" i="63" s="1"/>
  <c r="Z35" i="63"/>
  <c r="AD35" i="63" s="1"/>
  <c r="AE35" i="63" s="1"/>
  <c r="Z13" i="63"/>
  <c r="AD13" i="63" s="1"/>
  <c r="AE13" i="63" s="1"/>
  <c r="Z25" i="63"/>
  <c r="AD25" i="63" s="1"/>
  <c r="AE25" i="63" s="1"/>
  <c r="Z37" i="63"/>
  <c r="AD37" i="63" s="1"/>
  <c r="AE37" i="63" s="1"/>
  <c r="Z30" i="63"/>
  <c r="AD30" i="63" s="1"/>
  <c r="AE30" i="63" s="1"/>
  <c r="Z41" i="63"/>
  <c r="AD41" i="63" s="1"/>
  <c r="AE41" i="63" s="1"/>
  <c r="Z19" i="63"/>
  <c r="AD19" i="63" s="1"/>
  <c r="AE19" i="63" s="1"/>
  <c r="Z20" i="63"/>
  <c r="AD20" i="63" s="1"/>
  <c r="AE20" i="63" s="1"/>
  <c r="Z48" i="63"/>
  <c r="AD48" i="63" s="1"/>
  <c r="AE48" i="63" s="1"/>
  <c r="Z51" i="63"/>
  <c r="AD51" i="63" s="1"/>
  <c r="AE51" i="63" s="1"/>
  <c r="Z33" i="63"/>
  <c r="AD33" i="63" s="1"/>
  <c r="AE33" i="63" s="1"/>
  <c r="Z46" i="63"/>
  <c r="AD46" i="63" s="1"/>
  <c r="AE46" i="63" s="1"/>
  <c r="Z44" i="63"/>
  <c r="AD44" i="63" s="1"/>
  <c r="AE44" i="63" s="1"/>
  <c r="Z12" i="63"/>
  <c r="AD12" i="63" s="1"/>
  <c r="AE12" i="63" s="1"/>
  <c r="Z29" i="63"/>
  <c r="AD29" i="63" s="1"/>
  <c r="AE29" i="63" s="1"/>
  <c r="Z53" i="63"/>
  <c r="AD53" i="63" s="1"/>
  <c r="AE53" i="63" s="1"/>
  <c r="Z14" i="63"/>
  <c r="AD14" i="63" s="1"/>
  <c r="AE14" i="63" s="1"/>
  <c r="Z9" i="63"/>
  <c r="AD9" i="63" s="1"/>
  <c r="AE9" i="63" s="1"/>
  <c r="Z21" i="63"/>
  <c r="AD21" i="63" s="1"/>
  <c r="AE21" i="63" s="1"/>
  <c r="Z54" i="63"/>
  <c r="AD54" i="63" s="1"/>
  <c r="AE54" i="63" s="1"/>
  <c r="Z38" i="63"/>
  <c r="AD38" i="63" s="1"/>
  <c r="AE38" i="63" s="1"/>
  <c r="Z24" i="63"/>
  <c r="AD24" i="63" s="1"/>
  <c r="AE24" i="63" s="1"/>
  <c r="Z31" i="63"/>
  <c r="AD31" i="63" s="1"/>
  <c r="AE31" i="63" s="1"/>
  <c r="Z18" i="63"/>
  <c r="AD18" i="63" s="1"/>
  <c r="AE18" i="63" s="1"/>
  <c r="Z56" i="63"/>
  <c r="AD56" i="63" s="1"/>
  <c r="AE56" i="63" s="1"/>
  <c r="Z34" i="63"/>
  <c r="AD34" i="63" s="1"/>
  <c r="AE34" i="63" s="1"/>
  <c r="Z52" i="63"/>
  <c r="AD52" i="63" s="1"/>
  <c r="AE52" i="63" s="1"/>
  <c r="Z23" i="63"/>
  <c r="AD23" i="63" s="1"/>
  <c r="AE23" i="63" s="1"/>
  <c r="Z15" i="63"/>
  <c r="AD15" i="63" s="1"/>
  <c r="AE15" i="63" s="1"/>
  <c r="Z32" i="63"/>
  <c r="AD32" i="63" s="1"/>
  <c r="AE32" i="63" s="1"/>
  <c r="Z27" i="63"/>
  <c r="AD27" i="63" s="1"/>
  <c r="AE27" i="63" s="1"/>
  <c r="Z8" i="63"/>
  <c r="AD8" i="63" s="1"/>
  <c r="AE8" i="63" s="1"/>
  <c r="Z50" i="63"/>
  <c r="AD50" i="63" s="1"/>
  <c r="AE50" i="63" s="1"/>
  <c r="Z43" i="63"/>
  <c r="AD43" i="63" s="1"/>
  <c r="AE43" i="63" s="1"/>
  <c r="Z47" i="63"/>
  <c r="AD47" i="63" s="1"/>
  <c r="AE47" i="63" s="1"/>
  <c r="Z26" i="63"/>
  <c r="AD26" i="63" s="1"/>
  <c r="AE26" i="63" s="1"/>
  <c r="Z45" i="63"/>
  <c r="AD45" i="63" s="1"/>
  <c r="AE45" i="63" s="1"/>
  <c r="Z39" i="63"/>
  <c r="AD39" i="63" s="1"/>
  <c r="AE39" i="63" s="1"/>
  <c r="Z57" i="63"/>
  <c r="AD57" i="63" s="1"/>
  <c r="AE57" i="63" s="1"/>
  <c r="Z28" i="63"/>
  <c r="AD28" i="63" s="1"/>
  <c r="AE28" i="63" s="1"/>
  <c r="Z42" i="63"/>
  <c r="AD42" i="63" s="1"/>
  <c r="AE42" i="63" s="1"/>
  <c r="Z55" i="63"/>
  <c r="AD55" i="63" s="1"/>
  <c r="AE55" i="63" s="1"/>
  <c r="Z22" i="63"/>
  <c r="AD22" i="63" s="1"/>
  <c r="AE22" i="63" s="1"/>
  <c r="Z11" i="63"/>
  <c r="AD11" i="63" s="1"/>
  <c r="AE11" i="63" s="1"/>
  <c r="Z49" i="63"/>
  <c r="AD49" i="63" s="1"/>
  <c r="AE49" i="63" s="1"/>
  <c r="Z58" i="63" l="1"/>
  <c r="AD58" i="63"/>
  <c r="AE7" i="63"/>
  <c r="AE58" i="63" l="1"/>
  <c r="AF7" i="63" s="1"/>
  <c r="G7" i="53" l="1"/>
  <c r="AF37" i="63"/>
  <c r="AF56" i="63"/>
  <c r="AF30" i="63"/>
  <c r="AF38" i="63"/>
  <c r="AF32" i="63"/>
  <c r="AF9" i="63"/>
  <c r="AF33" i="63"/>
  <c r="AF22" i="63"/>
  <c r="AF44" i="63"/>
  <c r="AF24" i="63"/>
  <c r="AF15" i="63"/>
  <c r="AF50" i="63"/>
  <c r="AF52" i="63"/>
  <c r="AF51" i="63"/>
  <c r="AF19" i="63"/>
  <c r="AF42" i="63"/>
  <c r="AF53" i="63"/>
  <c r="AF46" i="63"/>
  <c r="AF39" i="63"/>
  <c r="AF31" i="63"/>
  <c r="AF57" i="63"/>
  <c r="AF11" i="63"/>
  <c r="AF41" i="63"/>
  <c r="AF16" i="63"/>
  <c r="AF27" i="63"/>
  <c r="AF8" i="63"/>
  <c r="AF40" i="63"/>
  <c r="AF17" i="63"/>
  <c r="AF10" i="63"/>
  <c r="AF23" i="63"/>
  <c r="AF34" i="63"/>
  <c r="AF29" i="63"/>
  <c r="AF28" i="63"/>
  <c r="AF47" i="63"/>
  <c r="AF13" i="63"/>
  <c r="AF21" i="63"/>
  <c r="AF54" i="63"/>
  <c r="AF18" i="63"/>
  <c r="AF20" i="63"/>
  <c r="AF25" i="63"/>
  <c r="AF12" i="63"/>
  <c r="AF35" i="63"/>
  <c r="AF26" i="63"/>
  <c r="AF14" i="63"/>
  <c r="AF49" i="63"/>
  <c r="AF36" i="63"/>
  <c r="AF55" i="63"/>
  <c r="AF45" i="63"/>
  <c r="AF43" i="63"/>
  <c r="AF48" i="63"/>
  <c r="G25" i="53" l="1"/>
  <c r="G48" i="53"/>
  <c r="G42" i="53"/>
  <c r="G30" i="53"/>
  <c r="G54" i="53"/>
  <c r="G20" i="53"/>
  <c r="G56" i="53"/>
  <c r="G52" i="53"/>
  <c r="G21" i="53"/>
  <c r="G13" i="53"/>
  <c r="G11" i="53"/>
  <c r="G57" i="53"/>
  <c r="G14" i="53"/>
  <c r="G31" i="53"/>
  <c r="G22" i="53"/>
  <c r="G17" i="53"/>
  <c r="G40" i="53"/>
  <c r="AF58" i="63"/>
  <c r="G8" i="53"/>
  <c r="G27" i="53"/>
  <c r="G50" i="53"/>
  <c r="G15" i="53"/>
  <c r="G47" i="53"/>
  <c r="G28" i="53"/>
  <c r="G26" i="53"/>
  <c r="G33" i="53"/>
  <c r="G38" i="53"/>
  <c r="G18" i="53"/>
  <c r="G43" i="53"/>
  <c r="G45" i="53"/>
  <c r="G55" i="53"/>
  <c r="G36" i="53"/>
  <c r="G44" i="53"/>
  <c r="G29" i="53"/>
  <c r="G34" i="53"/>
  <c r="G39" i="53"/>
  <c r="G35" i="53"/>
  <c r="G23" i="53"/>
  <c r="G46" i="53"/>
  <c r="G9" i="53"/>
  <c r="G19" i="53"/>
  <c r="G51" i="53"/>
  <c r="G37" i="53"/>
  <c r="G16" i="53"/>
  <c r="G41" i="53"/>
  <c r="G24" i="53"/>
  <c r="G49" i="53"/>
  <c r="G12" i="53"/>
  <c r="G10" i="53"/>
  <c r="G53" i="53"/>
  <c r="G32" i="53"/>
  <c r="W47" i="61"/>
  <c r="B14" i="41"/>
  <c r="B10" i="41"/>
  <c r="C10" i="41" s="1"/>
  <c r="E11" i="41"/>
  <c r="P3" i="55" s="1"/>
  <c r="E12" i="41"/>
  <c r="W51" i="61" l="1"/>
  <c r="W16" i="61"/>
  <c r="W12" i="61"/>
  <c r="W24" i="61"/>
  <c r="W36" i="61"/>
  <c r="W48" i="61"/>
  <c r="W13" i="61"/>
  <c r="W25" i="61"/>
  <c r="W37" i="61"/>
  <c r="W49" i="61"/>
  <c r="W14" i="61"/>
  <c r="W26" i="61"/>
  <c r="W38" i="61"/>
  <c r="W50" i="61"/>
  <c r="W39" i="61"/>
  <c r="W40" i="61"/>
  <c r="W17" i="61"/>
  <c r="W41" i="61"/>
  <c r="W53" i="61"/>
  <c r="W6" i="61"/>
  <c r="W18" i="61"/>
  <c r="W30" i="61"/>
  <c r="W42" i="61"/>
  <c r="W54" i="61"/>
  <c r="W15" i="61"/>
  <c r="W52" i="61"/>
  <c r="W31" i="61"/>
  <c r="W55" i="61"/>
  <c r="W8" i="61"/>
  <c r="W20" i="61"/>
  <c r="W32" i="61"/>
  <c r="W44" i="61"/>
  <c r="W56" i="61"/>
  <c r="W27" i="61"/>
  <c r="W28" i="61"/>
  <c r="W19" i="61"/>
  <c r="W43" i="61"/>
  <c r="W9" i="61"/>
  <c r="W21" i="61"/>
  <c r="W33" i="61"/>
  <c r="W45" i="61"/>
  <c r="W29" i="61"/>
  <c r="W7" i="61"/>
  <c r="W10" i="61"/>
  <c r="W22" i="61"/>
  <c r="W34" i="61"/>
  <c r="W46" i="61"/>
  <c r="W11" i="61"/>
  <c r="W23" i="61"/>
  <c r="W35" i="61"/>
  <c r="B15" i="41"/>
  <c r="K5" i="53" l="1"/>
  <c r="C22" i="62"/>
  <c r="B22" i="62"/>
  <c r="B23" i="62" s="1"/>
  <c r="B14" i="62"/>
  <c r="B15" i="62" s="1"/>
  <c r="D13" i="62"/>
  <c r="D14" i="62" s="1"/>
  <c r="D12" i="62"/>
  <c r="D11" i="62"/>
  <c r="E10" i="62"/>
  <c r="B10" i="62"/>
  <c r="F9" i="62"/>
  <c r="D9" i="62"/>
  <c r="D8" i="62"/>
  <c r="F8" i="62" s="1"/>
  <c r="D7" i="62"/>
  <c r="F7" i="62" s="1"/>
  <c r="F6" i="62"/>
  <c r="D6" i="62"/>
  <c r="D5" i="62"/>
  <c r="F5" i="62" s="1"/>
  <c r="D4" i="62"/>
  <c r="F4" i="62" s="1"/>
  <c r="F10" i="62" s="1"/>
  <c r="F15" i="62" s="1"/>
  <c r="K57" i="61"/>
  <c r="J57" i="61"/>
  <c r="I57" i="61"/>
  <c r="G57" i="61"/>
  <c r="E57" i="61"/>
  <c r="C57" i="61"/>
  <c r="L56" i="61"/>
  <c r="L55" i="61"/>
  <c r="L54" i="61"/>
  <c r="L53" i="61"/>
  <c r="L52" i="61"/>
  <c r="L51" i="61"/>
  <c r="L50" i="61"/>
  <c r="L49" i="61"/>
  <c r="L48" i="61"/>
  <c r="L47" i="61"/>
  <c r="L46" i="61"/>
  <c r="L45" i="61"/>
  <c r="L44" i="61"/>
  <c r="L43" i="61"/>
  <c r="L42" i="61"/>
  <c r="L41" i="61"/>
  <c r="L40" i="61"/>
  <c r="L39" i="61"/>
  <c r="L38" i="61"/>
  <c r="L37" i="61"/>
  <c r="L36" i="61"/>
  <c r="L35" i="61"/>
  <c r="L34" i="61"/>
  <c r="L33" i="61"/>
  <c r="L32" i="61"/>
  <c r="L31" i="61"/>
  <c r="L30" i="61"/>
  <c r="L29" i="61"/>
  <c r="L28" i="61"/>
  <c r="L27" i="61"/>
  <c r="L26" i="61"/>
  <c r="L25" i="61"/>
  <c r="L24" i="61"/>
  <c r="L23" i="61"/>
  <c r="L22" i="61"/>
  <c r="L21" i="61"/>
  <c r="L20" i="61"/>
  <c r="L19" i="61"/>
  <c r="L18" i="61"/>
  <c r="L17" i="61"/>
  <c r="L16" i="61"/>
  <c r="L15" i="61"/>
  <c r="L14" i="61"/>
  <c r="L13" i="61"/>
  <c r="L12" i="61"/>
  <c r="L11" i="61"/>
  <c r="L10" i="61"/>
  <c r="L9" i="61"/>
  <c r="L8" i="61"/>
  <c r="L7" i="61"/>
  <c r="L6" i="61"/>
  <c r="L57" i="61" l="1"/>
  <c r="D10" i="62"/>
  <c r="D15" i="62" s="1"/>
  <c r="C14" i="41" l="1"/>
  <c r="C15" i="41" l="1"/>
  <c r="V58" i="59"/>
  <c r="U58" i="59"/>
  <c r="T58" i="59"/>
  <c r="S58" i="59"/>
  <c r="R58" i="59"/>
  <c r="Q58" i="59"/>
  <c r="P58" i="59"/>
  <c r="O58" i="59"/>
  <c r="N58" i="59"/>
  <c r="J58" i="59"/>
  <c r="I58" i="59"/>
  <c r="H58" i="59"/>
  <c r="G58" i="59"/>
  <c r="F58" i="59"/>
  <c r="E58" i="59"/>
  <c r="D58" i="59"/>
  <c r="C58" i="59"/>
  <c r="B58" i="59"/>
  <c r="AH57" i="59"/>
  <c r="AT57" i="59" s="1"/>
  <c r="AG57" i="59"/>
  <c r="AS57" i="59" s="1"/>
  <c r="AF57" i="59"/>
  <c r="AR57" i="59" s="1"/>
  <c r="AE57" i="59"/>
  <c r="AQ57" i="59" s="1"/>
  <c r="G56" i="46" s="1"/>
  <c r="AD57" i="59"/>
  <c r="AP57" i="59" s="1"/>
  <c r="AC57" i="59"/>
  <c r="AO57" i="59" s="1"/>
  <c r="AB57" i="59"/>
  <c r="AN57" i="59" s="1"/>
  <c r="AA57" i="59"/>
  <c r="AM57" i="59" s="1"/>
  <c r="Z57" i="59"/>
  <c r="AL57" i="59" s="1"/>
  <c r="W57" i="59"/>
  <c r="K57" i="59"/>
  <c r="AH56" i="59"/>
  <c r="AT56" i="59" s="1"/>
  <c r="AG56" i="59"/>
  <c r="AS56" i="59" s="1"/>
  <c r="AF56" i="59"/>
  <c r="AR56" i="59" s="1"/>
  <c r="AE56" i="59"/>
  <c r="AQ56" i="59" s="1"/>
  <c r="G55" i="46" s="1"/>
  <c r="AD56" i="59"/>
  <c r="AP56" i="59" s="1"/>
  <c r="AC56" i="59"/>
  <c r="AO56" i="59" s="1"/>
  <c r="AB56" i="59"/>
  <c r="AN56" i="59" s="1"/>
  <c r="AA56" i="59"/>
  <c r="AM56" i="59" s="1"/>
  <c r="Z56" i="59"/>
  <c r="AL56" i="59" s="1"/>
  <c r="W56" i="59"/>
  <c r="K56" i="59"/>
  <c r="AH55" i="59"/>
  <c r="AT55" i="59" s="1"/>
  <c r="AG55" i="59"/>
  <c r="AS55" i="59" s="1"/>
  <c r="AF55" i="59"/>
  <c r="AR55" i="59" s="1"/>
  <c r="AE55" i="59"/>
  <c r="AQ55" i="59" s="1"/>
  <c r="G54" i="46" s="1"/>
  <c r="AD55" i="59"/>
  <c r="AP55" i="59" s="1"/>
  <c r="AC55" i="59"/>
  <c r="AO55" i="59" s="1"/>
  <c r="AB55" i="59"/>
  <c r="AN55" i="59" s="1"/>
  <c r="AA55" i="59"/>
  <c r="AM55" i="59" s="1"/>
  <c r="Z55" i="59"/>
  <c r="AL55" i="59" s="1"/>
  <c r="W55" i="59"/>
  <c r="K55" i="59"/>
  <c r="AH54" i="59"/>
  <c r="AT54" i="59" s="1"/>
  <c r="AG54" i="59"/>
  <c r="AS54" i="59" s="1"/>
  <c r="AF54" i="59"/>
  <c r="AR54" i="59" s="1"/>
  <c r="AE54" i="59"/>
  <c r="AQ54" i="59" s="1"/>
  <c r="G53" i="46" s="1"/>
  <c r="AD54" i="59"/>
  <c r="AP54" i="59" s="1"/>
  <c r="AC54" i="59"/>
  <c r="AO54" i="59" s="1"/>
  <c r="AB54" i="59"/>
  <c r="AN54" i="59" s="1"/>
  <c r="AA54" i="59"/>
  <c r="AM54" i="59" s="1"/>
  <c r="Z54" i="59"/>
  <c r="AL54" i="59" s="1"/>
  <c r="W54" i="59"/>
  <c r="K54" i="59"/>
  <c r="AH53" i="59"/>
  <c r="AT53" i="59" s="1"/>
  <c r="AG53" i="59"/>
  <c r="AS53" i="59" s="1"/>
  <c r="AF53" i="59"/>
  <c r="AR53" i="59" s="1"/>
  <c r="AE53" i="59"/>
  <c r="AQ53" i="59" s="1"/>
  <c r="G52" i="46" s="1"/>
  <c r="AD53" i="59"/>
  <c r="AP53" i="59" s="1"/>
  <c r="AC53" i="59"/>
  <c r="AO53" i="59" s="1"/>
  <c r="AB53" i="59"/>
  <c r="AN53" i="59" s="1"/>
  <c r="AA53" i="59"/>
  <c r="AM53" i="59" s="1"/>
  <c r="Z53" i="59"/>
  <c r="AL53" i="59" s="1"/>
  <c r="W53" i="59"/>
  <c r="K53" i="59"/>
  <c r="AL52" i="59"/>
  <c r="AH52" i="59"/>
  <c r="AT52" i="59" s="1"/>
  <c r="AG52" i="59"/>
  <c r="AS52" i="59" s="1"/>
  <c r="AF52" i="59"/>
  <c r="AR52" i="59" s="1"/>
  <c r="AE52" i="59"/>
  <c r="AQ52" i="59" s="1"/>
  <c r="G51" i="46" s="1"/>
  <c r="AD52" i="59"/>
  <c r="AP52" i="59" s="1"/>
  <c r="AC52" i="59"/>
  <c r="AO52" i="59" s="1"/>
  <c r="AB52" i="59"/>
  <c r="AN52" i="59" s="1"/>
  <c r="AA52" i="59"/>
  <c r="AM52" i="59" s="1"/>
  <c r="Z52" i="59"/>
  <c r="W52" i="59"/>
  <c r="K52" i="59"/>
  <c r="AH51" i="59"/>
  <c r="AT51" i="59" s="1"/>
  <c r="AG51" i="59"/>
  <c r="AS51" i="59" s="1"/>
  <c r="AF51" i="59"/>
  <c r="AR51" i="59" s="1"/>
  <c r="AE51" i="59"/>
  <c r="AQ51" i="59" s="1"/>
  <c r="G50" i="46" s="1"/>
  <c r="AD51" i="59"/>
  <c r="AP51" i="59" s="1"/>
  <c r="AC51" i="59"/>
  <c r="AO51" i="59" s="1"/>
  <c r="AB51" i="59"/>
  <c r="AN51" i="59" s="1"/>
  <c r="AA51" i="59"/>
  <c r="AM51" i="59" s="1"/>
  <c r="Z51" i="59"/>
  <c r="AL51" i="59" s="1"/>
  <c r="W51" i="59"/>
  <c r="K51" i="59"/>
  <c r="AH50" i="59"/>
  <c r="AT50" i="59" s="1"/>
  <c r="AG50" i="59"/>
  <c r="AS50" i="59" s="1"/>
  <c r="AF50" i="59"/>
  <c r="AR50" i="59" s="1"/>
  <c r="AE50" i="59"/>
  <c r="AQ50" i="59" s="1"/>
  <c r="G49" i="46" s="1"/>
  <c r="AD50" i="59"/>
  <c r="AP50" i="59" s="1"/>
  <c r="AC50" i="59"/>
  <c r="AO50" i="59" s="1"/>
  <c r="AB50" i="59"/>
  <c r="AN50" i="59" s="1"/>
  <c r="AA50" i="59"/>
  <c r="AM50" i="59" s="1"/>
  <c r="Z50" i="59"/>
  <c r="AL50" i="59" s="1"/>
  <c r="W50" i="59"/>
  <c r="K50" i="59"/>
  <c r="AH49" i="59"/>
  <c r="AT49" i="59" s="1"/>
  <c r="AG49" i="59"/>
  <c r="AS49" i="59" s="1"/>
  <c r="AF49" i="59"/>
  <c r="AR49" i="59" s="1"/>
  <c r="AE49" i="59"/>
  <c r="AQ49" i="59" s="1"/>
  <c r="G48" i="46" s="1"/>
  <c r="AD49" i="59"/>
  <c r="AP49" i="59" s="1"/>
  <c r="AC49" i="59"/>
  <c r="AO49" i="59" s="1"/>
  <c r="AB49" i="59"/>
  <c r="AN49" i="59" s="1"/>
  <c r="AA49" i="59"/>
  <c r="AM49" i="59" s="1"/>
  <c r="Z49" i="59"/>
  <c r="AL49" i="59" s="1"/>
  <c r="W49" i="59"/>
  <c r="K49" i="59"/>
  <c r="AH48" i="59"/>
  <c r="AT48" i="59" s="1"/>
  <c r="AG48" i="59"/>
  <c r="AS48" i="59" s="1"/>
  <c r="AF48" i="59"/>
  <c r="AR48" i="59" s="1"/>
  <c r="AE48" i="59"/>
  <c r="AQ48" i="59" s="1"/>
  <c r="G47" i="46" s="1"/>
  <c r="AD48" i="59"/>
  <c r="AP48" i="59" s="1"/>
  <c r="AC48" i="59"/>
  <c r="AO48" i="59" s="1"/>
  <c r="AB48" i="59"/>
  <c r="AN48" i="59" s="1"/>
  <c r="AA48" i="59"/>
  <c r="AM48" i="59" s="1"/>
  <c r="Z48" i="59"/>
  <c r="AL48" i="59" s="1"/>
  <c r="W48" i="59"/>
  <c r="K48" i="59"/>
  <c r="AH47" i="59"/>
  <c r="AT47" i="59" s="1"/>
  <c r="AG47" i="59"/>
  <c r="AS47" i="59" s="1"/>
  <c r="AF47" i="59"/>
  <c r="AR47" i="59" s="1"/>
  <c r="AE47" i="59"/>
  <c r="AQ47" i="59" s="1"/>
  <c r="G46" i="46" s="1"/>
  <c r="AD47" i="59"/>
  <c r="AP47" i="59" s="1"/>
  <c r="AC47" i="59"/>
  <c r="AO47" i="59" s="1"/>
  <c r="AB47" i="59"/>
  <c r="AN47" i="59" s="1"/>
  <c r="AA47" i="59"/>
  <c r="AM47" i="59" s="1"/>
  <c r="Z47" i="59"/>
  <c r="AL47" i="59" s="1"/>
  <c r="W47" i="59"/>
  <c r="K47" i="59"/>
  <c r="AH46" i="59"/>
  <c r="AT46" i="59" s="1"/>
  <c r="AG46" i="59"/>
  <c r="AS46" i="59" s="1"/>
  <c r="AF46" i="59"/>
  <c r="AR46" i="59" s="1"/>
  <c r="AE46" i="59"/>
  <c r="AQ46" i="59" s="1"/>
  <c r="G45" i="46" s="1"/>
  <c r="AD46" i="59"/>
  <c r="AP46" i="59" s="1"/>
  <c r="AC46" i="59"/>
  <c r="AO46" i="59" s="1"/>
  <c r="AB46" i="59"/>
  <c r="AN46" i="59" s="1"/>
  <c r="AA46" i="59"/>
  <c r="AM46" i="59" s="1"/>
  <c r="Z46" i="59"/>
  <c r="AL46" i="59" s="1"/>
  <c r="W46" i="59"/>
  <c r="K46" i="59"/>
  <c r="AH45" i="59"/>
  <c r="AT45" i="59" s="1"/>
  <c r="AG45" i="59"/>
  <c r="AS45" i="59" s="1"/>
  <c r="AF45" i="59"/>
  <c r="AR45" i="59" s="1"/>
  <c r="AE45" i="59"/>
  <c r="AQ45" i="59" s="1"/>
  <c r="G44" i="46" s="1"/>
  <c r="AD45" i="59"/>
  <c r="AP45" i="59" s="1"/>
  <c r="AC45" i="59"/>
  <c r="AO45" i="59" s="1"/>
  <c r="AB45" i="59"/>
  <c r="AN45" i="59" s="1"/>
  <c r="AA45" i="59"/>
  <c r="AM45" i="59" s="1"/>
  <c r="Z45" i="59"/>
  <c r="AL45" i="59" s="1"/>
  <c r="W45" i="59"/>
  <c r="K45" i="59"/>
  <c r="AM44" i="59"/>
  <c r="AH44" i="59"/>
  <c r="AT44" i="59" s="1"/>
  <c r="AG44" i="59"/>
  <c r="AS44" i="59" s="1"/>
  <c r="AF44" i="59"/>
  <c r="AR44" i="59" s="1"/>
  <c r="AE44" i="59"/>
  <c r="AQ44" i="59" s="1"/>
  <c r="G43" i="46" s="1"/>
  <c r="AD44" i="59"/>
  <c r="AP44" i="59" s="1"/>
  <c r="AC44" i="59"/>
  <c r="AO44" i="59" s="1"/>
  <c r="AB44" i="59"/>
  <c r="AN44" i="59" s="1"/>
  <c r="AA44" i="59"/>
  <c r="Z44" i="59"/>
  <c r="AL44" i="59" s="1"/>
  <c r="W44" i="59"/>
  <c r="K44" i="59"/>
  <c r="AH43" i="59"/>
  <c r="AT43" i="59" s="1"/>
  <c r="AG43" i="59"/>
  <c r="AS43" i="59" s="1"/>
  <c r="AF43" i="59"/>
  <c r="AR43" i="59" s="1"/>
  <c r="AE43" i="59"/>
  <c r="AQ43" i="59" s="1"/>
  <c r="G42" i="46" s="1"/>
  <c r="AD43" i="59"/>
  <c r="AP43" i="59" s="1"/>
  <c r="AC43" i="59"/>
  <c r="AO43" i="59" s="1"/>
  <c r="AB43" i="59"/>
  <c r="AN43" i="59" s="1"/>
  <c r="AA43" i="59"/>
  <c r="AM43" i="59" s="1"/>
  <c r="Z43" i="59"/>
  <c r="AL43" i="59" s="1"/>
  <c r="W43" i="59"/>
  <c r="K43" i="59"/>
  <c r="AH42" i="59"/>
  <c r="AT42" i="59" s="1"/>
  <c r="AG42" i="59"/>
  <c r="AS42" i="59" s="1"/>
  <c r="AF42" i="59"/>
  <c r="AR42" i="59" s="1"/>
  <c r="AE42" i="59"/>
  <c r="AQ42" i="59" s="1"/>
  <c r="G41" i="46" s="1"/>
  <c r="AD42" i="59"/>
  <c r="AP42" i="59" s="1"/>
  <c r="AC42" i="59"/>
  <c r="AO42" i="59" s="1"/>
  <c r="AB42" i="59"/>
  <c r="AN42" i="59" s="1"/>
  <c r="AA42" i="59"/>
  <c r="AM42" i="59" s="1"/>
  <c r="Z42" i="59"/>
  <c r="AL42" i="59" s="1"/>
  <c r="W42" i="59"/>
  <c r="K42" i="59"/>
  <c r="AS41" i="59"/>
  <c r="AH41" i="59"/>
  <c r="AT41" i="59" s="1"/>
  <c r="AG41" i="59"/>
  <c r="AF41" i="59"/>
  <c r="AR41" i="59" s="1"/>
  <c r="AE41" i="59"/>
  <c r="AQ41" i="59" s="1"/>
  <c r="G40" i="46" s="1"/>
  <c r="AD41" i="59"/>
  <c r="AP41" i="59" s="1"/>
  <c r="AC41" i="59"/>
  <c r="AO41" i="59" s="1"/>
  <c r="AB41" i="59"/>
  <c r="AN41" i="59" s="1"/>
  <c r="AA41" i="59"/>
  <c r="AM41" i="59" s="1"/>
  <c r="Z41" i="59"/>
  <c r="AL41" i="59" s="1"/>
  <c r="W41" i="59"/>
  <c r="K41" i="59"/>
  <c r="AH40" i="59"/>
  <c r="AT40" i="59" s="1"/>
  <c r="AG40" i="59"/>
  <c r="AS40" i="59" s="1"/>
  <c r="AF40" i="59"/>
  <c r="AR40" i="59" s="1"/>
  <c r="AE40" i="59"/>
  <c r="AQ40" i="59" s="1"/>
  <c r="G39" i="46" s="1"/>
  <c r="AD40" i="59"/>
  <c r="AP40" i="59" s="1"/>
  <c r="AC40" i="59"/>
  <c r="AO40" i="59" s="1"/>
  <c r="AB40" i="59"/>
  <c r="AN40" i="59" s="1"/>
  <c r="AA40" i="59"/>
  <c r="AM40" i="59" s="1"/>
  <c r="Z40" i="59"/>
  <c r="AL40" i="59" s="1"/>
  <c r="W40" i="59"/>
  <c r="K40" i="59"/>
  <c r="AH39" i="59"/>
  <c r="AT39" i="59" s="1"/>
  <c r="AG39" i="59"/>
  <c r="AS39" i="59" s="1"/>
  <c r="AF39" i="59"/>
  <c r="AR39" i="59" s="1"/>
  <c r="AE39" i="59"/>
  <c r="AQ39" i="59" s="1"/>
  <c r="G38" i="46" s="1"/>
  <c r="AD39" i="59"/>
  <c r="AP39" i="59" s="1"/>
  <c r="AC39" i="59"/>
  <c r="AO39" i="59" s="1"/>
  <c r="AB39" i="59"/>
  <c r="AN39" i="59" s="1"/>
  <c r="AA39" i="59"/>
  <c r="AM39" i="59" s="1"/>
  <c r="Z39" i="59"/>
  <c r="AL39" i="59" s="1"/>
  <c r="W39" i="59"/>
  <c r="K39" i="59"/>
  <c r="AH38" i="59"/>
  <c r="AT38" i="59" s="1"/>
  <c r="AG38" i="59"/>
  <c r="AS38" i="59" s="1"/>
  <c r="AF38" i="59"/>
  <c r="AR38" i="59" s="1"/>
  <c r="AE38" i="59"/>
  <c r="AQ38" i="59" s="1"/>
  <c r="G37" i="46" s="1"/>
  <c r="AD38" i="59"/>
  <c r="AP38" i="59" s="1"/>
  <c r="AC38" i="59"/>
  <c r="AO38" i="59" s="1"/>
  <c r="AB38" i="59"/>
  <c r="AN38" i="59" s="1"/>
  <c r="AA38" i="59"/>
  <c r="AM38" i="59" s="1"/>
  <c r="Z38" i="59"/>
  <c r="AL38" i="59" s="1"/>
  <c r="W38" i="59"/>
  <c r="K38" i="59"/>
  <c r="AH37" i="59"/>
  <c r="AT37" i="59" s="1"/>
  <c r="AG37" i="59"/>
  <c r="AS37" i="59" s="1"/>
  <c r="AF37" i="59"/>
  <c r="AR37" i="59" s="1"/>
  <c r="AE37" i="59"/>
  <c r="AQ37" i="59" s="1"/>
  <c r="G36" i="46" s="1"/>
  <c r="AD37" i="59"/>
  <c r="AP37" i="59" s="1"/>
  <c r="AC37" i="59"/>
  <c r="AO37" i="59" s="1"/>
  <c r="AB37" i="59"/>
  <c r="AN37" i="59" s="1"/>
  <c r="AA37" i="59"/>
  <c r="AM37" i="59" s="1"/>
  <c r="Z37" i="59"/>
  <c r="AL37" i="59" s="1"/>
  <c r="W37" i="59"/>
  <c r="K37" i="59"/>
  <c r="AH36" i="59"/>
  <c r="AT36" i="59" s="1"/>
  <c r="AG36" i="59"/>
  <c r="AS36" i="59" s="1"/>
  <c r="AF36" i="59"/>
  <c r="AR36" i="59" s="1"/>
  <c r="AE36" i="59"/>
  <c r="AQ36" i="59" s="1"/>
  <c r="G35" i="46" s="1"/>
  <c r="AD36" i="59"/>
  <c r="AP36" i="59" s="1"/>
  <c r="AC36" i="59"/>
  <c r="AO36" i="59" s="1"/>
  <c r="AB36" i="59"/>
  <c r="AN36" i="59" s="1"/>
  <c r="AA36" i="59"/>
  <c r="AM36" i="59" s="1"/>
  <c r="Z36" i="59"/>
  <c r="AL36" i="59" s="1"/>
  <c r="W36" i="59"/>
  <c r="K36" i="59"/>
  <c r="AH35" i="59"/>
  <c r="AT35" i="59" s="1"/>
  <c r="AG35" i="59"/>
  <c r="AS35" i="59" s="1"/>
  <c r="AF35" i="59"/>
  <c r="AR35" i="59" s="1"/>
  <c r="AE35" i="59"/>
  <c r="AQ35" i="59" s="1"/>
  <c r="G34" i="46" s="1"/>
  <c r="AD35" i="59"/>
  <c r="AP35" i="59" s="1"/>
  <c r="AC35" i="59"/>
  <c r="AO35" i="59" s="1"/>
  <c r="AB35" i="59"/>
  <c r="AN35" i="59" s="1"/>
  <c r="AA35" i="59"/>
  <c r="AM35" i="59" s="1"/>
  <c r="Z35" i="59"/>
  <c r="AL35" i="59" s="1"/>
  <c r="W35" i="59"/>
  <c r="K35" i="59"/>
  <c r="AH34" i="59"/>
  <c r="AT34" i="59" s="1"/>
  <c r="AG34" i="59"/>
  <c r="AS34" i="59" s="1"/>
  <c r="AF34" i="59"/>
  <c r="AR34" i="59" s="1"/>
  <c r="AE34" i="59"/>
  <c r="AQ34" i="59" s="1"/>
  <c r="G33" i="46" s="1"/>
  <c r="AD34" i="59"/>
  <c r="AP34" i="59" s="1"/>
  <c r="AC34" i="59"/>
  <c r="AO34" i="59" s="1"/>
  <c r="AB34" i="59"/>
  <c r="AN34" i="59" s="1"/>
  <c r="AA34" i="59"/>
  <c r="AM34" i="59" s="1"/>
  <c r="Z34" i="59"/>
  <c r="AL34" i="59" s="1"/>
  <c r="W34" i="59"/>
  <c r="K34" i="59"/>
  <c r="AH33" i="59"/>
  <c r="AT33" i="59" s="1"/>
  <c r="AG33" i="59"/>
  <c r="AS33" i="59" s="1"/>
  <c r="AF33" i="59"/>
  <c r="AR33" i="59" s="1"/>
  <c r="AE33" i="59"/>
  <c r="AQ33" i="59" s="1"/>
  <c r="G32" i="46" s="1"/>
  <c r="AD33" i="59"/>
  <c r="AP33" i="59" s="1"/>
  <c r="AC33" i="59"/>
  <c r="AO33" i="59" s="1"/>
  <c r="AB33" i="59"/>
  <c r="AN33" i="59" s="1"/>
  <c r="AA33" i="59"/>
  <c r="AM33" i="59" s="1"/>
  <c r="Z33" i="59"/>
  <c r="AL33" i="59" s="1"/>
  <c r="W33" i="59"/>
  <c r="K33" i="59"/>
  <c r="AH32" i="59"/>
  <c r="AT32" i="59" s="1"/>
  <c r="AG32" i="59"/>
  <c r="AS32" i="59" s="1"/>
  <c r="AF32" i="59"/>
  <c r="AR32" i="59" s="1"/>
  <c r="AE32" i="59"/>
  <c r="AQ32" i="59" s="1"/>
  <c r="G31" i="46" s="1"/>
  <c r="AD32" i="59"/>
  <c r="AP32" i="59" s="1"/>
  <c r="AC32" i="59"/>
  <c r="AO32" i="59" s="1"/>
  <c r="AB32" i="59"/>
  <c r="AN32" i="59" s="1"/>
  <c r="AA32" i="59"/>
  <c r="AM32" i="59" s="1"/>
  <c r="Z32" i="59"/>
  <c r="AL32" i="59" s="1"/>
  <c r="W32" i="59"/>
  <c r="K32" i="59"/>
  <c r="AH31" i="59"/>
  <c r="AT31" i="59" s="1"/>
  <c r="AG31" i="59"/>
  <c r="AS31" i="59" s="1"/>
  <c r="AF31" i="59"/>
  <c r="AR31" i="59" s="1"/>
  <c r="AE31" i="59"/>
  <c r="AQ31" i="59" s="1"/>
  <c r="G30" i="46" s="1"/>
  <c r="AD31" i="59"/>
  <c r="AP31" i="59" s="1"/>
  <c r="AC31" i="59"/>
  <c r="AO31" i="59" s="1"/>
  <c r="AB31" i="59"/>
  <c r="AN31" i="59" s="1"/>
  <c r="AA31" i="59"/>
  <c r="AM31" i="59" s="1"/>
  <c r="Z31" i="59"/>
  <c r="AL31" i="59" s="1"/>
  <c r="W31" i="59"/>
  <c r="K31" i="59"/>
  <c r="AH30" i="59"/>
  <c r="AT30" i="59" s="1"/>
  <c r="AG30" i="59"/>
  <c r="AS30" i="59" s="1"/>
  <c r="AF30" i="59"/>
  <c r="AR30" i="59" s="1"/>
  <c r="AE30" i="59"/>
  <c r="AQ30" i="59" s="1"/>
  <c r="G29" i="46" s="1"/>
  <c r="AD30" i="59"/>
  <c r="AP30" i="59" s="1"/>
  <c r="AC30" i="59"/>
  <c r="AO30" i="59" s="1"/>
  <c r="AB30" i="59"/>
  <c r="AN30" i="59" s="1"/>
  <c r="AA30" i="59"/>
  <c r="AM30" i="59" s="1"/>
  <c r="Z30" i="59"/>
  <c r="W30" i="59"/>
  <c r="K30" i="59"/>
  <c r="AS29" i="59"/>
  <c r="AH29" i="59"/>
  <c r="AT29" i="59" s="1"/>
  <c r="AG29" i="59"/>
  <c r="AF29" i="59"/>
  <c r="AR29" i="59" s="1"/>
  <c r="AE29" i="59"/>
  <c r="AQ29" i="59" s="1"/>
  <c r="G28" i="46" s="1"/>
  <c r="AD29" i="59"/>
  <c r="AP29" i="59" s="1"/>
  <c r="AC29" i="59"/>
  <c r="AO29" i="59" s="1"/>
  <c r="AB29" i="59"/>
  <c r="AN29" i="59" s="1"/>
  <c r="AA29" i="59"/>
  <c r="AM29" i="59" s="1"/>
  <c r="Z29" i="59"/>
  <c r="AL29" i="59" s="1"/>
  <c r="W29" i="59"/>
  <c r="K29" i="59"/>
  <c r="AT28" i="59"/>
  <c r="AH28" i="59"/>
  <c r="AG28" i="59"/>
  <c r="AS28" i="59" s="1"/>
  <c r="AF28" i="59"/>
  <c r="AR28" i="59" s="1"/>
  <c r="AE28" i="59"/>
  <c r="AQ28" i="59" s="1"/>
  <c r="G27" i="46" s="1"/>
  <c r="AD28" i="59"/>
  <c r="AP28" i="59" s="1"/>
  <c r="AC28" i="59"/>
  <c r="AO28" i="59" s="1"/>
  <c r="AB28" i="59"/>
  <c r="AN28" i="59" s="1"/>
  <c r="AA28" i="59"/>
  <c r="AM28" i="59" s="1"/>
  <c r="Z28" i="59"/>
  <c r="AL28" i="59" s="1"/>
  <c r="W28" i="59"/>
  <c r="K28" i="59"/>
  <c r="AH27" i="59"/>
  <c r="AT27" i="59" s="1"/>
  <c r="AG27" i="59"/>
  <c r="AS27" i="59" s="1"/>
  <c r="AF27" i="59"/>
  <c r="AR27" i="59" s="1"/>
  <c r="AE27" i="59"/>
  <c r="AQ27" i="59" s="1"/>
  <c r="G26" i="46" s="1"/>
  <c r="AD27" i="59"/>
  <c r="AP27" i="59" s="1"/>
  <c r="AC27" i="59"/>
  <c r="AO27" i="59" s="1"/>
  <c r="AB27" i="59"/>
  <c r="AN27" i="59" s="1"/>
  <c r="AA27" i="59"/>
  <c r="AM27" i="59" s="1"/>
  <c r="Z27" i="59"/>
  <c r="AL27" i="59" s="1"/>
  <c r="W27" i="59"/>
  <c r="K27" i="59"/>
  <c r="AM26" i="59"/>
  <c r="AH26" i="59"/>
  <c r="AT26" i="59" s="1"/>
  <c r="AG26" i="59"/>
  <c r="AS26" i="59" s="1"/>
  <c r="AF26" i="59"/>
  <c r="AR26" i="59" s="1"/>
  <c r="AE26" i="59"/>
  <c r="AQ26" i="59" s="1"/>
  <c r="G25" i="46" s="1"/>
  <c r="AD26" i="59"/>
  <c r="AP26" i="59" s="1"/>
  <c r="AC26" i="59"/>
  <c r="AO26" i="59" s="1"/>
  <c r="AB26" i="59"/>
  <c r="AN26" i="59" s="1"/>
  <c r="AA26" i="59"/>
  <c r="Z26" i="59"/>
  <c r="AL26" i="59" s="1"/>
  <c r="W26" i="59"/>
  <c r="K26" i="59"/>
  <c r="AL25" i="59"/>
  <c r="AH25" i="59"/>
  <c r="AT25" i="59" s="1"/>
  <c r="AG25" i="59"/>
  <c r="AS25" i="59" s="1"/>
  <c r="AF25" i="59"/>
  <c r="AR25" i="59" s="1"/>
  <c r="AE25" i="59"/>
  <c r="AQ25" i="59" s="1"/>
  <c r="G24" i="46" s="1"/>
  <c r="AD25" i="59"/>
  <c r="AP25" i="59" s="1"/>
  <c r="AC25" i="59"/>
  <c r="AO25" i="59" s="1"/>
  <c r="AB25" i="59"/>
  <c r="AN25" i="59" s="1"/>
  <c r="AA25" i="59"/>
  <c r="AM25" i="59" s="1"/>
  <c r="Z25" i="59"/>
  <c r="W25" i="59"/>
  <c r="K25" i="59"/>
  <c r="AH24" i="59"/>
  <c r="AT24" i="59" s="1"/>
  <c r="AG24" i="59"/>
  <c r="AS24" i="59" s="1"/>
  <c r="AF24" i="59"/>
  <c r="AR24" i="59" s="1"/>
  <c r="AE24" i="59"/>
  <c r="AQ24" i="59" s="1"/>
  <c r="G23" i="46" s="1"/>
  <c r="AD24" i="59"/>
  <c r="AP24" i="59" s="1"/>
  <c r="AC24" i="59"/>
  <c r="AO24" i="59" s="1"/>
  <c r="AB24" i="59"/>
  <c r="AN24" i="59" s="1"/>
  <c r="AA24" i="59"/>
  <c r="AM24" i="59" s="1"/>
  <c r="Z24" i="59"/>
  <c r="AL24" i="59" s="1"/>
  <c r="W24" i="59"/>
  <c r="K24" i="59"/>
  <c r="AH23" i="59"/>
  <c r="AT23" i="59" s="1"/>
  <c r="AG23" i="59"/>
  <c r="AS23" i="59" s="1"/>
  <c r="AF23" i="59"/>
  <c r="AR23" i="59" s="1"/>
  <c r="AE23" i="59"/>
  <c r="AQ23" i="59" s="1"/>
  <c r="G22" i="46" s="1"/>
  <c r="AD23" i="59"/>
  <c r="AP23" i="59" s="1"/>
  <c r="AC23" i="59"/>
  <c r="AO23" i="59" s="1"/>
  <c r="AB23" i="59"/>
  <c r="AN23" i="59" s="1"/>
  <c r="AA23" i="59"/>
  <c r="AM23" i="59" s="1"/>
  <c r="Z23" i="59"/>
  <c r="AL23" i="59" s="1"/>
  <c r="W23" i="59"/>
  <c r="K23" i="59"/>
  <c r="AH22" i="59"/>
  <c r="AT22" i="59" s="1"/>
  <c r="AG22" i="59"/>
  <c r="AS22" i="59" s="1"/>
  <c r="AF22" i="59"/>
  <c r="AR22" i="59" s="1"/>
  <c r="AE22" i="59"/>
  <c r="AQ22" i="59" s="1"/>
  <c r="G21" i="46" s="1"/>
  <c r="AD22" i="59"/>
  <c r="AP22" i="59" s="1"/>
  <c r="AC22" i="59"/>
  <c r="AO22" i="59" s="1"/>
  <c r="AB22" i="59"/>
  <c r="AN22" i="59" s="1"/>
  <c r="AA22" i="59"/>
  <c r="AM22" i="59" s="1"/>
  <c r="Z22" i="59"/>
  <c r="AL22" i="59" s="1"/>
  <c r="W22" i="59"/>
  <c r="K22" i="59"/>
  <c r="AR21" i="59"/>
  <c r="AH21" i="59"/>
  <c r="AT21" i="59" s="1"/>
  <c r="AG21" i="59"/>
  <c r="AS21" i="59" s="1"/>
  <c r="AF21" i="59"/>
  <c r="AE21" i="59"/>
  <c r="AQ21" i="59" s="1"/>
  <c r="G20" i="46" s="1"/>
  <c r="AD21" i="59"/>
  <c r="AP21" i="59" s="1"/>
  <c r="AC21" i="59"/>
  <c r="AO21" i="59" s="1"/>
  <c r="AB21" i="59"/>
  <c r="AN21" i="59" s="1"/>
  <c r="AA21" i="59"/>
  <c r="AM21" i="59" s="1"/>
  <c r="Z21" i="59"/>
  <c r="AL21" i="59" s="1"/>
  <c r="W21" i="59"/>
  <c r="K21" i="59"/>
  <c r="AH20" i="59"/>
  <c r="AT20" i="59" s="1"/>
  <c r="AG20" i="59"/>
  <c r="AS20" i="59" s="1"/>
  <c r="AF20" i="59"/>
  <c r="AR20" i="59" s="1"/>
  <c r="AE20" i="59"/>
  <c r="AQ20" i="59" s="1"/>
  <c r="G19" i="46" s="1"/>
  <c r="AD20" i="59"/>
  <c r="AP20" i="59" s="1"/>
  <c r="AC20" i="59"/>
  <c r="AO20" i="59" s="1"/>
  <c r="AB20" i="59"/>
  <c r="AN20" i="59" s="1"/>
  <c r="AA20" i="59"/>
  <c r="AM20" i="59" s="1"/>
  <c r="Z20" i="59"/>
  <c r="AL20" i="59" s="1"/>
  <c r="W20" i="59"/>
  <c r="K20" i="59"/>
  <c r="AL19" i="59"/>
  <c r="AH19" i="59"/>
  <c r="AT19" i="59" s="1"/>
  <c r="AG19" i="59"/>
  <c r="AS19" i="59" s="1"/>
  <c r="AF19" i="59"/>
  <c r="AR19" i="59" s="1"/>
  <c r="AE19" i="59"/>
  <c r="AQ19" i="59" s="1"/>
  <c r="G18" i="46" s="1"/>
  <c r="AD19" i="59"/>
  <c r="AP19" i="59" s="1"/>
  <c r="AC19" i="59"/>
  <c r="AO19" i="59" s="1"/>
  <c r="AB19" i="59"/>
  <c r="AN19" i="59" s="1"/>
  <c r="AA19" i="59"/>
  <c r="AM19" i="59" s="1"/>
  <c r="Z19" i="59"/>
  <c r="W19" i="59"/>
  <c r="K19" i="59"/>
  <c r="AH18" i="59"/>
  <c r="AT18" i="59" s="1"/>
  <c r="AG18" i="59"/>
  <c r="AS18" i="59" s="1"/>
  <c r="AF18" i="59"/>
  <c r="AR18" i="59" s="1"/>
  <c r="AE18" i="59"/>
  <c r="AQ18" i="59" s="1"/>
  <c r="G17" i="46" s="1"/>
  <c r="AD18" i="59"/>
  <c r="AP18" i="59" s="1"/>
  <c r="AC18" i="59"/>
  <c r="AO18" i="59" s="1"/>
  <c r="AB18" i="59"/>
  <c r="AN18" i="59" s="1"/>
  <c r="AA18" i="59"/>
  <c r="AM18" i="59" s="1"/>
  <c r="Z18" i="59"/>
  <c r="AL18" i="59" s="1"/>
  <c r="W18" i="59"/>
  <c r="K18" i="59"/>
  <c r="AH17" i="59"/>
  <c r="AT17" i="59" s="1"/>
  <c r="AG17" i="59"/>
  <c r="AS17" i="59" s="1"/>
  <c r="AF17" i="59"/>
  <c r="AR17" i="59" s="1"/>
  <c r="AE17" i="59"/>
  <c r="AQ17" i="59" s="1"/>
  <c r="G16" i="46" s="1"/>
  <c r="AD17" i="59"/>
  <c r="AP17" i="59" s="1"/>
  <c r="AC17" i="59"/>
  <c r="AO17" i="59" s="1"/>
  <c r="AB17" i="59"/>
  <c r="AN17" i="59" s="1"/>
  <c r="AA17" i="59"/>
  <c r="AM17" i="59" s="1"/>
  <c r="Z17" i="59"/>
  <c r="AL17" i="59" s="1"/>
  <c r="W17" i="59"/>
  <c r="K17" i="59"/>
  <c r="AH16" i="59"/>
  <c r="AT16" i="59" s="1"/>
  <c r="AG16" i="59"/>
  <c r="AS16" i="59" s="1"/>
  <c r="AF16" i="59"/>
  <c r="AR16" i="59" s="1"/>
  <c r="AE16" i="59"/>
  <c r="AQ16" i="59" s="1"/>
  <c r="G15" i="46" s="1"/>
  <c r="AD16" i="59"/>
  <c r="AP16" i="59" s="1"/>
  <c r="AC16" i="59"/>
  <c r="AO16" i="59" s="1"/>
  <c r="AB16" i="59"/>
  <c r="AN16" i="59" s="1"/>
  <c r="AA16" i="59"/>
  <c r="AM16" i="59" s="1"/>
  <c r="Z16" i="59"/>
  <c r="AL16" i="59" s="1"/>
  <c r="W16" i="59"/>
  <c r="K16" i="59"/>
  <c r="AH15" i="59"/>
  <c r="AT15" i="59" s="1"/>
  <c r="AG15" i="59"/>
  <c r="AS15" i="59" s="1"/>
  <c r="AF15" i="59"/>
  <c r="AR15" i="59" s="1"/>
  <c r="AE15" i="59"/>
  <c r="AQ15" i="59" s="1"/>
  <c r="G14" i="46" s="1"/>
  <c r="AD15" i="59"/>
  <c r="AP15" i="59" s="1"/>
  <c r="AC15" i="59"/>
  <c r="AO15" i="59" s="1"/>
  <c r="AB15" i="59"/>
  <c r="AN15" i="59" s="1"/>
  <c r="AA15" i="59"/>
  <c r="AM15" i="59" s="1"/>
  <c r="Z15" i="59"/>
  <c r="AL15" i="59" s="1"/>
  <c r="W15" i="59"/>
  <c r="K15" i="59"/>
  <c r="AH14" i="59"/>
  <c r="AT14" i="59" s="1"/>
  <c r="AG14" i="59"/>
  <c r="AS14" i="59" s="1"/>
  <c r="AF14" i="59"/>
  <c r="AR14" i="59" s="1"/>
  <c r="AE14" i="59"/>
  <c r="AQ14" i="59" s="1"/>
  <c r="G13" i="46" s="1"/>
  <c r="AD14" i="59"/>
  <c r="AP14" i="59" s="1"/>
  <c r="AC14" i="59"/>
  <c r="AO14" i="59" s="1"/>
  <c r="AB14" i="59"/>
  <c r="AN14" i="59" s="1"/>
  <c r="AA14" i="59"/>
  <c r="AM14" i="59" s="1"/>
  <c r="Z14" i="59"/>
  <c r="AL14" i="59" s="1"/>
  <c r="W14" i="59"/>
  <c r="K14" i="59"/>
  <c r="AH13" i="59"/>
  <c r="AT13" i="59" s="1"/>
  <c r="AG13" i="59"/>
  <c r="AS13" i="59" s="1"/>
  <c r="AF13" i="59"/>
  <c r="AR13" i="59" s="1"/>
  <c r="AE13" i="59"/>
  <c r="AQ13" i="59" s="1"/>
  <c r="G12" i="46" s="1"/>
  <c r="AD13" i="59"/>
  <c r="AP13" i="59" s="1"/>
  <c r="AC13" i="59"/>
  <c r="AO13" i="59" s="1"/>
  <c r="AB13" i="59"/>
  <c r="AN13" i="59" s="1"/>
  <c r="AA13" i="59"/>
  <c r="AM13" i="59" s="1"/>
  <c r="Z13" i="59"/>
  <c r="AL13" i="59" s="1"/>
  <c r="W13" i="59"/>
  <c r="K13" i="59"/>
  <c r="AH12" i="59"/>
  <c r="AT12" i="59" s="1"/>
  <c r="AG12" i="59"/>
  <c r="AS12" i="59" s="1"/>
  <c r="AF12" i="59"/>
  <c r="AR12" i="59" s="1"/>
  <c r="AE12" i="59"/>
  <c r="AQ12" i="59" s="1"/>
  <c r="G11" i="46" s="1"/>
  <c r="AD12" i="59"/>
  <c r="AP12" i="59" s="1"/>
  <c r="AC12" i="59"/>
  <c r="AO12" i="59" s="1"/>
  <c r="AB12" i="59"/>
  <c r="AN12" i="59" s="1"/>
  <c r="AA12" i="59"/>
  <c r="AM12" i="59" s="1"/>
  <c r="Z12" i="59"/>
  <c r="AL12" i="59" s="1"/>
  <c r="W12" i="59"/>
  <c r="K12" i="59"/>
  <c r="AH11" i="59"/>
  <c r="AT11" i="59" s="1"/>
  <c r="AG11" i="59"/>
  <c r="AS11" i="59" s="1"/>
  <c r="AF11" i="59"/>
  <c r="AR11" i="59" s="1"/>
  <c r="AE11" i="59"/>
  <c r="AQ11" i="59" s="1"/>
  <c r="G10" i="46" s="1"/>
  <c r="AD11" i="59"/>
  <c r="AP11" i="59" s="1"/>
  <c r="AC11" i="59"/>
  <c r="AO11" i="59" s="1"/>
  <c r="AB11" i="59"/>
  <c r="AN11" i="59" s="1"/>
  <c r="AA11" i="59"/>
  <c r="AM11" i="59" s="1"/>
  <c r="Z11" i="59"/>
  <c r="AL11" i="59" s="1"/>
  <c r="W11" i="59"/>
  <c r="K11" i="59"/>
  <c r="AH10" i="59"/>
  <c r="AT10" i="59" s="1"/>
  <c r="AG10" i="59"/>
  <c r="AS10" i="59" s="1"/>
  <c r="AF10" i="59"/>
  <c r="AR10" i="59" s="1"/>
  <c r="AE10" i="59"/>
  <c r="AQ10" i="59" s="1"/>
  <c r="G9" i="46" s="1"/>
  <c r="AD10" i="59"/>
  <c r="AP10" i="59" s="1"/>
  <c r="AC10" i="59"/>
  <c r="AO10" i="59" s="1"/>
  <c r="AB10" i="59"/>
  <c r="AN10" i="59" s="1"/>
  <c r="AA10" i="59"/>
  <c r="AM10" i="59" s="1"/>
  <c r="Z10" i="59"/>
  <c r="AL10" i="59" s="1"/>
  <c r="W10" i="59"/>
  <c r="K10" i="59"/>
  <c r="AH9" i="59"/>
  <c r="AT9" i="59" s="1"/>
  <c r="AG9" i="59"/>
  <c r="AS9" i="59" s="1"/>
  <c r="AF9" i="59"/>
  <c r="AR9" i="59" s="1"/>
  <c r="AE9" i="59"/>
  <c r="AQ9" i="59" s="1"/>
  <c r="G8" i="46" s="1"/>
  <c r="AD9" i="59"/>
  <c r="AP9" i="59" s="1"/>
  <c r="AC9" i="59"/>
  <c r="AO9" i="59" s="1"/>
  <c r="AB9" i="59"/>
  <c r="AN9" i="59" s="1"/>
  <c r="AA9" i="59"/>
  <c r="AM9" i="59" s="1"/>
  <c r="Z9" i="59"/>
  <c r="AL9" i="59" s="1"/>
  <c r="W9" i="59"/>
  <c r="K9" i="59"/>
  <c r="AH8" i="59"/>
  <c r="AT8" i="59" s="1"/>
  <c r="AG8" i="59"/>
  <c r="AS8" i="59" s="1"/>
  <c r="AF8" i="59"/>
  <c r="AR8" i="59" s="1"/>
  <c r="AE8" i="59"/>
  <c r="AQ8" i="59" s="1"/>
  <c r="G7" i="46" s="1"/>
  <c r="AD8" i="59"/>
  <c r="AP8" i="59" s="1"/>
  <c r="AC8" i="59"/>
  <c r="AO8" i="59" s="1"/>
  <c r="AB8" i="59"/>
  <c r="AN8" i="59" s="1"/>
  <c r="AA8" i="59"/>
  <c r="AM8" i="59" s="1"/>
  <c r="Z8" i="59"/>
  <c r="AL8" i="59" s="1"/>
  <c r="W8" i="59"/>
  <c r="K8" i="59"/>
  <c r="AH7" i="59"/>
  <c r="AG7" i="59"/>
  <c r="AF7" i="59"/>
  <c r="AE7" i="59"/>
  <c r="AD7" i="59"/>
  <c r="AC7" i="59"/>
  <c r="AB7" i="59"/>
  <c r="AA7" i="59"/>
  <c r="Z7" i="59"/>
  <c r="AL7" i="59" s="1"/>
  <c r="W7" i="59"/>
  <c r="K7" i="59"/>
  <c r="AI7" i="59" l="1"/>
  <c r="AG58" i="59"/>
  <c r="AB58" i="59"/>
  <c r="AI55" i="59"/>
  <c r="AI31" i="59"/>
  <c r="AI19" i="59"/>
  <c r="K58" i="59"/>
  <c r="K59" i="59" s="1"/>
  <c r="AU21" i="59"/>
  <c r="AU29" i="59"/>
  <c r="AU42" i="59"/>
  <c r="AU44" i="59"/>
  <c r="AI49" i="59"/>
  <c r="AU54" i="59"/>
  <c r="W58" i="59"/>
  <c r="AI30" i="59"/>
  <c r="Z58" i="59"/>
  <c r="AU45" i="59"/>
  <c r="AU18" i="59"/>
  <c r="AU31" i="59"/>
  <c r="AA58" i="59"/>
  <c r="AI13" i="59"/>
  <c r="AU22" i="59"/>
  <c r="AI25" i="59"/>
  <c r="AU46" i="59"/>
  <c r="AI37" i="59"/>
  <c r="AU47" i="59"/>
  <c r="AC58" i="59"/>
  <c r="AD58" i="59"/>
  <c r="AE58" i="59"/>
  <c r="AF58" i="59"/>
  <c r="AI43" i="59"/>
  <c r="AI52" i="59"/>
  <c r="AH58" i="59"/>
  <c r="AL30" i="59"/>
  <c r="AU20" i="59"/>
  <c r="AU9" i="59"/>
  <c r="AU13" i="59"/>
  <c r="AU25" i="59"/>
  <c r="AU56" i="59"/>
  <c r="AU10" i="59"/>
  <c r="AU33" i="59"/>
  <c r="AU37" i="59"/>
  <c r="AU48" i="59"/>
  <c r="AU50" i="59"/>
  <c r="AU52" i="59"/>
  <c r="AU49" i="59"/>
  <c r="AU11" i="59"/>
  <c r="AU23" i="59"/>
  <c r="AU34" i="59"/>
  <c r="AU12" i="59"/>
  <c r="AU14" i="59"/>
  <c r="AU24" i="59"/>
  <c r="AU26" i="59"/>
  <c r="AU35" i="59"/>
  <c r="AU51" i="59"/>
  <c r="AU15" i="59"/>
  <c r="AU19" i="59"/>
  <c r="AU36" i="59"/>
  <c r="AU38" i="59"/>
  <c r="AU16" i="59"/>
  <c r="AU27" i="59"/>
  <c r="AU39" i="59"/>
  <c r="AU43" i="59"/>
  <c r="AU57" i="59"/>
  <c r="AU8" i="59"/>
  <c r="AU32" i="59"/>
  <c r="AU17" i="59"/>
  <c r="AU28" i="59"/>
  <c r="AU40" i="59"/>
  <c r="AU53" i="59"/>
  <c r="AU41" i="59"/>
  <c r="AU55" i="59"/>
  <c r="AM7" i="59"/>
  <c r="AI12" i="59"/>
  <c r="AI18" i="59"/>
  <c r="AI24" i="59"/>
  <c r="AI36" i="59"/>
  <c r="AI42" i="59"/>
  <c r="AI48" i="59"/>
  <c r="AI54" i="59"/>
  <c r="AN7" i="59"/>
  <c r="AO7" i="59"/>
  <c r="AI11" i="59"/>
  <c r="AI17" i="59"/>
  <c r="AI23" i="59"/>
  <c r="AI29" i="59"/>
  <c r="AI35" i="59"/>
  <c r="AI41" i="59"/>
  <c r="AI47" i="59"/>
  <c r="AI53" i="59"/>
  <c r="AP7" i="59"/>
  <c r="AQ7" i="59"/>
  <c r="AI10" i="59"/>
  <c r="AI16" i="59"/>
  <c r="AI22" i="59"/>
  <c r="AI28" i="59"/>
  <c r="AI34" i="59"/>
  <c r="AI40" i="59"/>
  <c r="AI46" i="59"/>
  <c r="AR7" i="59"/>
  <c r="AS7" i="59"/>
  <c r="AI9" i="59"/>
  <c r="AI15" i="59"/>
  <c r="AI21" i="59"/>
  <c r="AI27" i="59"/>
  <c r="AI33" i="59"/>
  <c r="AI39" i="59"/>
  <c r="AI45" i="59"/>
  <c r="AI51" i="59"/>
  <c r="AI57" i="59"/>
  <c r="AT7" i="59"/>
  <c r="AI8" i="59"/>
  <c r="AI14" i="59"/>
  <c r="AI20" i="59"/>
  <c r="AI26" i="59"/>
  <c r="AI32" i="59"/>
  <c r="AI38" i="59"/>
  <c r="AI44" i="59"/>
  <c r="AI50" i="59"/>
  <c r="AI56" i="59"/>
  <c r="AS58" i="59" l="1"/>
  <c r="AU30" i="59"/>
  <c r="AT58" i="59"/>
  <c r="AL58" i="59"/>
  <c r="AN58" i="59"/>
  <c r="AP58" i="59"/>
  <c r="AI58" i="59"/>
  <c r="AM58" i="59"/>
  <c r="AR58" i="59"/>
  <c r="AO58" i="59"/>
  <c r="AQ58" i="59"/>
  <c r="G6" i="46"/>
  <c r="G57" i="46" s="1"/>
  <c r="AU7" i="59"/>
  <c r="AU58" i="59" l="1"/>
  <c r="D56" i="54"/>
  <c r="D55" i="54"/>
  <c r="D54" i="54"/>
  <c r="D53" i="54"/>
  <c r="D52" i="54"/>
  <c r="D51" i="54"/>
  <c r="D50" i="54"/>
  <c r="D49" i="54"/>
  <c r="D48" i="54"/>
  <c r="D47" i="54"/>
  <c r="D46" i="54"/>
  <c r="D45" i="54"/>
  <c r="D44" i="54"/>
  <c r="D43" i="54"/>
  <c r="D42" i="54"/>
  <c r="D41" i="54"/>
  <c r="D40" i="54"/>
  <c r="D39" i="54"/>
  <c r="D38" i="54"/>
  <c r="D37" i="54"/>
  <c r="D36" i="54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D6" i="54"/>
  <c r="K46" i="46" l="1"/>
  <c r="K45" i="46"/>
  <c r="K34" i="46"/>
  <c r="K33" i="46"/>
  <c r="K22" i="46"/>
  <c r="K21" i="46"/>
  <c r="K10" i="46"/>
  <c r="K9" i="46"/>
  <c r="K56" i="46"/>
  <c r="K55" i="46"/>
  <c r="K54" i="46"/>
  <c r="K53" i="46"/>
  <c r="K52" i="46"/>
  <c r="K51" i="46"/>
  <c r="K50" i="46"/>
  <c r="K49" i="46"/>
  <c r="K48" i="46"/>
  <c r="K47" i="46"/>
  <c r="K44" i="46"/>
  <c r="K43" i="46"/>
  <c r="K42" i="46"/>
  <c r="K41" i="46"/>
  <c r="K40" i="46"/>
  <c r="K39" i="46"/>
  <c r="K38" i="46"/>
  <c r="K37" i="46"/>
  <c r="K36" i="46"/>
  <c r="K35" i="46"/>
  <c r="K32" i="46"/>
  <c r="K31" i="46"/>
  <c r="K30" i="46"/>
  <c r="K29" i="46"/>
  <c r="K28" i="46"/>
  <c r="K27" i="46"/>
  <c r="K26" i="46"/>
  <c r="K25" i="46"/>
  <c r="K24" i="46"/>
  <c r="K23" i="46"/>
  <c r="K20" i="46"/>
  <c r="K19" i="46"/>
  <c r="K18" i="46"/>
  <c r="K17" i="46"/>
  <c r="K16" i="46"/>
  <c r="K15" i="46"/>
  <c r="K14" i="46"/>
  <c r="K13" i="46"/>
  <c r="K12" i="46"/>
  <c r="K11" i="46"/>
  <c r="K8" i="46"/>
  <c r="K7" i="46"/>
  <c r="K6" i="46"/>
  <c r="E5" i="41" l="1"/>
  <c r="E4" i="41"/>
  <c r="B52" i="46" l="1"/>
  <c r="B16" i="46"/>
  <c r="B51" i="46"/>
  <c r="B39" i="46"/>
  <c r="B27" i="46"/>
  <c r="B15" i="46"/>
  <c r="B48" i="46"/>
  <c r="B12" i="46"/>
  <c r="B23" i="46"/>
  <c r="B19" i="46"/>
  <c r="B18" i="46"/>
  <c r="B53" i="46"/>
  <c r="B50" i="46"/>
  <c r="B38" i="46"/>
  <c r="B26" i="46"/>
  <c r="B14" i="46"/>
  <c r="B36" i="46"/>
  <c r="B35" i="46"/>
  <c r="B31" i="46"/>
  <c r="B17" i="46"/>
  <c r="B49" i="46"/>
  <c r="B37" i="46"/>
  <c r="B25" i="46"/>
  <c r="B13" i="46"/>
  <c r="B24" i="46"/>
  <c r="B47" i="46"/>
  <c r="B11" i="46"/>
  <c r="B43" i="46"/>
  <c r="B42" i="46"/>
  <c r="B41" i="46"/>
  <c r="B40" i="46"/>
  <c r="B46" i="46"/>
  <c r="B34" i="46"/>
  <c r="B22" i="46"/>
  <c r="B10" i="46"/>
  <c r="B44" i="46"/>
  <c r="B20" i="46"/>
  <c r="B7" i="46"/>
  <c r="B30" i="46"/>
  <c r="B28" i="46"/>
  <c r="B45" i="46"/>
  <c r="B33" i="46"/>
  <c r="B21" i="46"/>
  <c r="B9" i="46"/>
  <c r="B56" i="46"/>
  <c r="B32" i="46"/>
  <c r="B8" i="46"/>
  <c r="B55" i="46"/>
  <c r="B54" i="46"/>
  <c r="B6" i="46"/>
  <c r="B29" i="46"/>
  <c r="I5" i="41"/>
  <c r="C49" i="46"/>
  <c r="C48" i="46"/>
  <c r="C36" i="46"/>
  <c r="C24" i="46"/>
  <c r="C12" i="46"/>
  <c r="C33" i="46"/>
  <c r="C32" i="46"/>
  <c r="C8" i="46"/>
  <c r="C28" i="46"/>
  <c r="C15" i="46"/>
  <c r="C25" i="46"/>
  <c r="C47" i="46"/>
  <c r="C35" i="46"/>
  <c r="C23" i="46"/>
  <c r="C11" i="46"/>
  <c r="C21" i="46"/>
  <c r="C44" i="46"/>
  <c r="C27" i="46"/>
  <c r="C14" i="46"/>
  <c r="C37" i="46"/>
  <c r="C46" i="46"/>
  <c r="C34" i="46"/>
  <c r="C22" i="46"/>
  <c r="C10" i="46"/>
  <c r="C45" i="46"/>
  <c r="C9" i="46"/>
  <c r="C56" i="46"/>
  <c r="C20" i="46"/>
  <c r="C52" i="46"/>
  <c r="C51" i="46"/>
  <c r="C50" i="46"/>
  <c r="C55" i="46"/>
  <c r="C43" i="46"/>
  <c r="C31" i="46"/>
  <c r="C19" i="46"/>
  <c r="C7" i="46"/>
  <c r="C53" i="46"/>
  <c r="C29" i="46"/>
  <c r="C16" i="46"/>
  <c r="C39" i="46"/>
  <c r="C26" i="46"/>
  <c r="C54" i="46"/>
  <c r="C42" i="46"/>
  <c r="C30" i="46"/>
  <c r="C18" i="46"/>
  <c r="C6" i="46"/>
  <c r="C41" i="46"/>
  <c r="C17" i="46"/>
  <c r="C40" i="46"/>
  <c r="C38" i="46"/>
  <c r="C13" i="46"/>
  <c r="N6" i="61"/>
  <c r="N20" i="61"/>
  <c r="N10" i="61"/>
  <c r="N38" i="61"/>
  <c r="N45" i="61"/>
  <c r="N31" i="61"/>
  <c r="N24" i="61"/>
  <c r="N18" i="61"/>
  <c r="N11" i="61"/>
  <c r="N51" i="61"/>
  <c r="N49" i="61"/>
  <c r="N32" i="61"/>
  <c r="N42" i="61"/>
  <c r="N23" i="61"/>
  <c r="N52" i="61"/>
  <c r="N40" i="61"/>
  <c r="N41" i="61"/>
  <c r="N13" i="61"/>
  <c r="N39" i="61"/>
  <c r="N7" i="61"/>
  <c r="N17" i="61"/>
  <c r="N54" i="61"/>
  <c r="N43" i="61"/>
  <c r="N53" i="61"/>
  <c r="N12" i="61"/>
  <c r="N21" i="61"/>
  <c r="N22" i="61"/>
  <c r="N55" i="61"/>
  <c r="N33" i="61"/>
  <c r="N8" i="61"/>
  <c r="N48" i="61"/>
  <c r="N46" i="61"/>
  <c r="N34" i="61"/>
  <c r="N26" i="61"/>
  <c r="N15" i="61"/>
  <c r="N50" i="61"/>
  <c r="N30" i="61"/>
  <c r="N44" i="61"/>
  <c r="N56" i="61"/>
  <c r="N47" i="61"/>
  <c r="N29" i="61"/>
  <c r="N16" i="61"/>
  <c r="N25" i="61"/>
  <c r="N37" i="61"/>
  <c r="N9" i="61"/>
  <c r="N19" i="61"/>
  <c r="N14" i="61"/>
  <c r="N27" i="61"/>
  <c r="N35" i="61"/>
  <c r="N28" i="61"/>
  <c r="N36" i="61"/>
  <c r="I4" i="41"/>
  <c r="F56" i="55"/>
  <c r="C56" i="55"/>
  <c r="J49" i="55" s="1"/>
  <c r="B56" i="55"/>
  <c r="G55" i="55"/>
  <c r="H55" i="55" s="1"/>
  <c r="D55" i="55"/>
  <c r="G54" i="55"/>
  <c r="H54" i="55" s="1"/>
  <c r="D54" i="55"/>
  <c r="G53" i="55"/>
  <c r="H53" i="55" s="1"/>
  <c r="D53" i="55"/>
  <c r="G52" i="55"/>
  <c r="H52" i="55" s="1"/>
  <c r="D52" i="55"/>
  <c r="G51" i="55"/>
  <c r="H51" i="55" s="1"/>
  <c r="D51" i="55"/>
  <c r="G50" i="55"/>
  <c r="H50" i="55" s="1"/>
  <c r="D50" i="55"/>
  <c r="G49" i="55"/>
  <c r="H49" i="55" s="1"/>
  <c r="D49" i="55"/>
  <c r="G48" i="55"/>
  <c r="H48" i="55" s="1"/>
  <c r="D48" i="55"/>
  <c r="G47" i="55"/>
  <c r="H47" i="55" s="1"/>
  <c r="D47" i="55"/>
  <c r="G46" i="55"/>
  <c r="H46" i="55" s="1"/>
  <c r="D46" i="55"/>
  <c r="G45" i="55"/>
  <c r="H45" i="55" s="1"/>
  <c r="D45" i="55"/>
  <c r="G44" i="55"/>
  <c r="H44" i="55" s="1"/>
  <c r="D44" i="55"/>
  <c r="G43" i="55"/>
  <c r="H43" i="55" s="1"/>
  <c r="D43" i="55"/>
  <c r="G42" i="55"/>
  <c r="H42" i="55" s="1"/>
  <c r="D42" i="55"/>
  <c r="G41" i="55"/>
  <c r="H41" i="55" s="1"/>
  <c r="D41" i="55"/>
  <c r="G40" i="55"/>
  <c r="H40" i="55" s="1"/>
  <c r="D40" i="55"/>
  <c r="G39" i="55"/>
  <c r="H39" i="55" s="1"/>
  <c r="D39" i="55"/>
  <c r="G38" i="55"/>
  <c r="H38" i="55" s="1"/>
  <c r="D38" i="55"/>
  <c r="G37" i="55"/>
  <c r="H37" i="55" s="1"/>
  <c r="D37" i="55"/>
  <c r="G36" i="55"/>
  <c r="H36" i="55" s="1"/>
  <c r="D36" i="55"/>
  <c r="G35" i="55"/>
  <c r="H35" i="55" s="1"/>
  <c r="D35" i="55"/>
  <c r="G34" i="55"/>
  <c r="H34" i="55" s="1"/>
  <c r="D34" i="55"/>
  <c r="G33" i="55"/>
  <c r="H33" i="55" s="1"/>
  <c r="D33" i="55"/>
  <c r="G32" i="55"/>
  <c r="H32" i="55" s="1"/>
  <c r="D32" i="55"/>
  <c r="G31" i="55"/>
  <c r="H31" i="55" s="1"/>
  <c r="D31" i="55"/>
  <c r="G30" i="55"/>
  <c r="H30" i="55" s="1"/>
  <c r="D30" i="55"/>
  <c r="G29" i="55"/>
  <c r="H29" i="55" s="1"/>
  <c r="D29" i="55"/>
  <c r="G28" i="55"/>
  <c r="H28" i="55" s="1"/>
  <c r="D28" i="55"/>
  <c r="G27" i="55"/>
  <c r="H27" i="55" s="1"/>
  <c r="D27" i="55"/>
  <c r="G26" i="55"/>
  <c r="H26" i="55" s="1"/>
  <c r="D26" i="55"/>
  <c r="H25" i="55"/>
  <c r="G25" i="55"/>
  <c r="D25" i="55"/>
  <c r="G24" i="55"/>
  <c r="H24" i="55" s="1"/>
  <c r="D24" i="55"/>
  <c r="G23" i="55"/>
  <c r="H23" i="55" s="1"/>
  <c r="D23" i="55"/>
  <c r="G22" i="55"/>
  <c r="H22" i="55" s="1"/>
  <c r="D22" i="55"/>
  <c r="G21" i="55"/>
  <c r="H21" i="55" s="1"/>
  <c r="D21" i="55"/>
  <c r="G20" i="55"/>
  <c r="H20" i="55" s="1"/>
  <c r="D20" i="55"/>
  <c r="G19" i="55"/>
  <c r="H19" i="55" s="1"/>
  <c r="D19" i="55"/>
  <c r="G18" i="55"/>
  <c r="H18" i="55" s="1"/>
  <c r="D18" i="55"/>
  <c r="G17" i="55"/>
  <c r="H17" i="55" s="1"/>
  <c r="D17" i="55"/>
  <c r="G16" i="55"/>
  <c r="H16" i="55" s="1"/>
  <c r="D16" i="55"/>
  <c r="G15" i="55"/>
  <c r="H15" i="55" s="1"/>
  <c r="D15" i="55"/>
  <c r="G14" i="55"/>
  <c r="H14" i="55" s="1"/>
  <c r="D14" i="55"/>
  <c r="J13" i="55"/>
  <c r="G13" i="55"/>
  <c r="H13" i="55" s="1"/>
  <c r="D13" i="55"/>
  <c r="J12" i="55"/>
  <c r="G12" i="55"/>
  <c r="H12" i="55" s="1"/>
  <c r="D12" i="55"/>
  <c r="G11" i="55"/>
  <c r="H11" i="55" s="1"/>
  <c r="D11" i="55"/>
  <c r="G10" i="55"/>
  <c r="H10" i="55" s="1"/>
  <c r="D10" i="55"/>
  <c r="G9" i="55"/>
  <c r="H9" i="55" s="1"/>
  <c r="D9" i="55"/>
  <c r="G8" i="55"/>
  <c r="H8" i="55" s="1"/>
  <c r="D8" i="55"/>
  <c r="G7" i="55"/>
  <c r="H7" i="55" s="1"/>
  <c r="D7" i="55"/>
  <c r="G6" i="55"/>
  <c r="H6" i="55" s="1"/>
  <c r="D6" i="55"/>
  <c r="G5" i="55"/>
  <c r="H5" i="55" s="1"/>
  <c r="D5" i="55"/>
  <c r="J24" i="55" l="1"/>
  <c r="J48" i="55"/>
  <c r="M6" i="61"/>
  <c r="M51" i="61"/>
  <c r="M30" i="61"/>
  <c r="M32" i="61"/>
  <c r="M23" i="61"/>
  <c r="M55" i="61"/>
  <c r="M37" i="61"/>
  <c r="M38" i="61"/>
  <c r="M22" i="61"/>
  <c r="M18" i="61"/>
  <c r="M11" i="61"/>
  <c r="M12" i="61"/>
  <c r="M49" i="61"/>
  <c r="M50" i="61"/>
  <c r="M40" i="61"/>
  <c r="M42" i="61"/>
  <c r="M24" i="61"/>
  <c r="M13" i="61"/>
  <c r="M46" i="61"/>
  <c r="M56" i="61"/>
  <c r="M16" i="61"/>
  <c r="M36" i="61"/>
  <c r="M9" i="61"/>
  <c r="M26" i="61"/>
  <c r="M35" i="61"/>
  <c r="M33" i="61"/>
  <c r="M52" i="61"/>
  <c r="M17" i="61"/>
  <c r="M20" i="61"/>
  <c r="M15" i="61"/>
  <c r="M54" i="61"/>
  <c r="M8" i="61"/>
  <c r="M48" i="61"/>
  <c r="M7" i="61"/>
  <c r="M19" i="61"/>
  <c r="M21" i="61"/>
  <c r="M47" i="61"/>
  <c r="M41" i="61"/>
  <c r="M25" i="61"/>
  <c r="M14" i="61"/>
  <c r="M44" i="61"/>
  <c r="M28" i="61"/>
  <c r="M34" i="61"/>
  <c r="M45" i="61"/>
  <c r="M31" i="61"/>
  <c r="M53" i="61"/>
  <c r="M10" i="61"/>
  <c r="M39" i="61"/>
  <c r="M43" i="61"/>
  <c r="M27" i="61"/>
  <c r="M29" i="61"/>
  <c r="J36" i="55"/>
  <c r="H56" i="55"/>
  <c r="I5" i="55" s="1"/>
  <c r="J35" i="55"/>
  <c r="J47" i="55"/>
  <c r="D56" i="55"/>
  <c r="E28" i="55" s="1"/>
  <c r="J10" i="55"/>
  <c r="J22" i="55"/>
  <c r="J34" i="55"/>
  <c r="J46" i="55"/>
  <c r="J21" i="55"/>
  <c r="J8" i="55"/>
  <c r="J20" i="55"/>
  <c r="J32" i="55"/>
  <c r="J44" i="55"/>
  <c r="J11" i="55"/>
  <c r="J23" i="55"/>
  <c r="J33" i="55"/>
  <c r="J45" i="55"/>
  <c r="J7" i="55"/>
  <c r="J19" i="55"/>
  <c r="J31" i="55"/>
  <c r="J43" i="55"/>
  <c r="J55" i="55"/>
  <c r="J6" i="55"/>
  <c r="J18" i="55"/>
  <c r="J30" i="55"/>
  <c r="J42" i="55"/>
  <c r="J54" i="55"/>
  <c r="J9" i="55"/>
  <c r="J5" i="55"/>
  <c r="J17" i="55"/>
  <c r="J29" i="55"/>
  <c r="J41" i="55"/>
  <c r="J53" i="55"/>
  <c r="J16" i="55"/>
  <c r="J28" i="55"/>
  <c r="J40" i="55"/>
  <c r="J52" i="55"/>
  <c r="J15" i="55"/>
  <c r="J27" i="55"/>
  <c r="J39" i="55"/>
  <c r="J51" i="55"/>
  <c r="J14" i="55"/>
  <c r="J26" i="55"/>
  <c r="J38" i="55"/>
  <c r="J50" i="55"/>
  <c r="J25" i="55"/>
  <c r="J37" i="55"/>
  <c r="I18" i="55" l="1"/>
  <c r="I9" i="55"/>
  <c r="I49" i="55"/>
  <c r="E54" i="55"/>
  <c r="I46" i="55"/>
  <c r="I16" i="55"/>
  <c r="I39" i="55"/>
  <c r="I41" i="55"/>
  <c r="I21" i="55"/>
  <c r="I30" i="55"/>
  <c r="I32" i="55"/>
  <c r="I15" i="55"/>
  <c r="I27" i="55"/>
  <c r="I54" i="55"/>
  <c r="I13" i="55"/>
  <c r="I24" i="55"/>
  <c r="E12" i="55"/>
  <c r="I55" i="55"/>
  <c r="E40" i="55"/>
  <c r="E43" i="55"/>
  <c r="I17" i="55"/>
  <c r="I25" i="55"/>
  <c r="E34" i="55"/>
  <c r="I8" i="55"/>
  <c r="I53" i="55"/>
  <c r="I33" i="55"/>
  <c r="I31" i="55"/>
  <c r="I6" i="55"/>
  <c r="I26" i="55"/>
  <c r="I34" i="55"/>
  <c r="I50" i="55"/>
  <c r="I12" i="55"/>
  <c r="I52" i="55"/>
  <c r="I28" i="55"/>
  <c r="I22" i="55"/>
  <c r="I7" i="55"/>
  <c r="I10" i="55"/>
  <c r="I42" i="55"/>
  <c r="I37" i="55"/>
  <c r="I40" i="55"/>
  <c r="I20" i="55"/>
  <c r="I36" i="55"/>
  <c r="I48" i="55"/>
  <c r="I44" i="55"/>
  <c r="E22" i="55"/>
  <c r="E42" i="55"/>
  <c r="E49" i="55"/>
  <c r="E31" i="55"/>
  <c r="E25" i="55"/>
  <c r="E24" i="55"/>
  <c r="E37" i="55"/>
  <c r="E16" i="55"/>
  <c r="E18" i="55"/>
  <c r="I51" i="55"/>
  <c r="E7" i="55"/>
  <c r="I19" i="55"/>
  <c r="I43" i="55"/>
  <c r="E10" i="55"/>
  <c r="I14" i="55"/>
  <c r="E15" i="55"/>
  <c r="E27" i="55"/>
  <c r="I45" i="55"/>
  <c r="I29" i="55"/>
  <c r="J56" i="55"/>
  <c r="E45" i="55"/>
  <c r="E33" i="55"/>
  <c r="E21" i="55"/>
  <c r="E9" i="55"/>
  <c r="E47" i="55"/>
  <c r="E35" i="55"/>
  <c r="E23" i="55"/>
  <c r="E11" i="55"/>
  <c r="E36" i="55"/>
  <c r="E14" i="55"/>
  <c r="E50" i="55"/>
  <c r="E38" i="55"/>
  <c r="E26" i="55"/>
  <c r="E53" i="55"/>
  <c r="E20" i="55"/>
  <c r="E41" i="55"/>
  <c r="E44" i="55"/>
  <c r="E32" i="55"/>
  <c r="E29" i="55"/>
  <c r="E17" i="55"/>
  <c r="E5" i="55"/>
  <c r="E8" i="55"/>
  <c r="E51" i="55"/>
  <c r="E55" i="55"/>
  <c r="E39" i="55"/>
  <c r="E6" i="55"/>
  <c r="E52" i="55"/>
  <c r="E13" i="55"/>
  <c r="E30" i="55"/>
  <c r="E46" i="55"/>
  <c r="I38" i="55"/>
  <c r="I47" i="55"/>
  <c r="I11" i="55"/>
  <c r="I35" i="55"/>
  <c r="I23" i="55"/>
  <c r="E48" i="55"/>
  <c r="E19" i="55"/>
  <c r="E56" i="55" l="1"/>
  <c r="I56" i="55"/>
  <c r="E13" i="41" l="1"/>
  <c r="E14" i="41" s="1"/>
  <c r="E9" i="41"/>
  <c r="I9" i="41" s="1"/>
  <c r="E8" i="41"/>
  <c r="I8" i="41" s="1"/>
  <c r="E7" i="41"/>
  <c r="E6" i="41"/>
  <c r="E23" i="46" l="1"/>
  <c r="E46" i="46"/>
  <c r="E34" i="46"/>
  <c r="E22" i="46"/>
  <c r="E45" i="46"/>
  <c r="E33" i="46"/>
  <c r="E21" i="46"/>
  <c r="E9" i="46"/>
  <c r="E30" i="46"/>
  <c r="E18" i="46"/>
  <c r="E53" i="46"/>
  <c r="E17" i="46"/>
  <c r="E12" i="46"/>
  <c r="E11" i="46"/>
  <c r="E56" i="46"/>
  <c r="E44" i="46"/>
  <c r="E32" i="46"/>
  <c r="E20" i="46"/>
  <c r="E8" i="46"/>
  <c r="E42" i="46"/>
  <c r="E6" i="46"/>
  <c r="E41" i="46"/>
  <c r="E13" i="46"/>
  <c r="E48" i="46"/>
  <c r="E36" i="46"/>
  <c r="E35" i="46"/>
  <c r="E55" i="46"/>
  <c r="E43" i="46"/>
  <c r="E31" i="46"/>
  <c r="E19" i="46"/>
  <c r="E7" i="46"/>
  <c r="E54" i="46"/>
  <c r="E29" i="46"/>
  <c r="E10" i="46"/>
  <c r="E52" i="46"/>
  <c r="E40" i="46"/>
  <c r="E28" i="46"/>
  <c r="E16" i="46"/>
  <c r="E26" i="46"/>
  <c r="E49" i="46"/>
  <c r="E25" i="46"/>
  <c r="E51" i="46"/>
  <c r="E39" i="46"/>
  <c r="E27" i="46"/>
  <c r="E15" i="46"/>
  <c r="E50" i="46"/>
  <c r="E38" i="46"/>
  <c r="E14" i="46"/>
  <c r="E37" i="46"/>
  <c r="E24" i="46"/>
  <c r="E47" i="46"/>
  <c r="F56" i="46"/>
  <c r="F55" i="46"/>
  <c r="F43" i="46"/>
  <c r="F31" i="46"/>
  <c r="F19" i="46"/>
  <c r="F7" i="46"/>
  <c r="F54" i="46"/>
  <c r="F42" i="46"/>
  <c r="F30" i="46"/>
  <c r="F18" i="46"/>
  <c r="F6" i="46"/>
  <c r="F27" i="46"/>
  <c r="F15" i="46"/>
  <c r="F38" i="46"/>
  <c r="F9" i="46"/>
  <c r="F20" i="46"/>
  <c r="F53" i="46"/>
  <c r="F41" i="46"/>
  <c r="F29" i="46"/>
  <c r="F17" i="46"/>
  <c r="F51" i="46"/>
  <c r="F26" i="46"/>
  <c r="F44" i="46"/>
  <c r="F52" i="46"/>
  <c r="F40" i="46"/>
  <c r="F28" i="46"/>
  <c r="F16" i="46"/>
  <c r="F39" i="46"/>
  <c r="F50" i="46"/>
  <c r="F14" i="46"/>
  <c r="F21" i="46"/>
  <c r="F32" i="46"/>
  <c r="F49" i="46"/>
  <c r="F37" i="46"/>
  <c r="F25" i="46"/>
  <c r="F13" i="46"/>
  <c r="F35" i="46"/>
  <c r="F11" i="46"/>
  <c r="F34" i="46"/>
  <c r="F22" i="46"/>
  <c r="F33" i="46"/>
  <c r="F8" i="46"/>
  <c r="F48" i="46"/>
  <c r="F36" i="46"/>
  <c r="F24" i="46"/>
  <c r="F12" i="46"/>
  <c r="F47" i="46"/>
  <c r="F23" i="46"/>
  <c r="F46" i="46"/>
  <c r="F10" i="46"/>
  <c r="F45" i="46"/>
  <c r="R6" i="61"/>
  <c r="R24" i="61"/>
  <c r="R55" i="61"/>
  <c r="R13" i="61"/>
  <c r="R52" i="61"/>
  <c r="R30" i="61"/>
  <c r="R10" i="61"/>
  <c r="R26" i="61"/>
  <c r="R32" i="61"/>
  <c r="R35" i="61"/>
  <c r="R22" i="61"/>
  <c r="R15" i="61"/>
  <c r="R51" i="61"/>
  <c r="R42" i="61"/>
  <c r="R18" i="61"/>
  <c r="R53" i="61"/>
  <c r="R27" i="61"/>
  <c r="R19" i="61"/>
  <c r="R25" i="61"/>
  <c r="R47" i="61"/>
  <c r="R38" i="61"/>
  <c r="R54" i="61"/>
  <c r="R49" i="61"/>
  <c r="R37" i="61"/>
  <c r="R43" i="61"/>
  <c r="R45" i="61"/>
  <c r="R40" i="61"/>
  <c r="R31" i="61"/>
  <c r="R46" i="61"/>
  <c r="R48" i="61"/>
  <c r="R39" i="61"/>
  <c r="R41" i="61"/>
  <c r="R20" i="61"/>
  <c r="R21" i="61"/>
  <c r="R33" i="61"/>
  <c r="R50" i="61"/>
  <c r="R7" i="61"/>
  <c r="R14" i="61"/>
  <c r="R17" i="61"/>
  <c r="R28" i="61"/>
  <c r="R8" i="61"/>
  <c r="R23" i="61"/>
  <c r="R12" i="61"/>
  <c r="R16" i="61"/>
  <c r="R44" i="61"/>
  <c r="R56" i="61"/>
  <c r="R34" i="61"/>
  <c r="R29" i="61"/>
  <c r="R11" i="61"/>
  <c r="R9" i="61"/>
  <c r="R36" i="61"/>
  <c r="I7" i="41"/>
  <c r="P29" i="61" s="1"/>
  <c r="Q6" i="61"/>
  <c r="Q51" i="61"/>
  <c r="Q21" i="61"/>
  <c r="Q17" i="61"/>
  <c r="Q48" i="61"/>
  <c r="Q11" i="61"/>
  <c r="Q55" i="61"/>
  <c r="Q31" i="61"/>
  <c r="Q24" i="61"/>
  <c r="Q32" i="61"/>
  <c r="Q43" i="61"/>
  <c r="Q40" i="61"/>
  <c r="Q42" i="61"/>
  <c r="Q14" i="61"/>
  <c r="Q23" i="61"/>
  <c r="Q19" i="61"/>
  <c r="Q13" i="61"/>
  <c r="Q7" i="61"/>
  <c r="Q49" i="61"/>
  <c r="Q52" i="61"/>
  <c r="Q45" i="61"/>
  <c r="Q54" i="61"/>
  <c r="Q22" i="61"/>
  <c r="Q28" i="61"/>
  <c r="Q29" i="61"/>
  <c r="Q20" i="61"/>
  <c r="Q10" i="61"/>
  <c r="Q16" i="61"/>
  <c r="Q27" i="61"/>
  <c r="Q38" i="61"/>
  <c r="Q18" i="61"/>
  <c r="Q36" i="61"/>
  <c r="Q30" i="61"/>
  <c r="Q47" i="61"/>
  <c r="Q56" i="61"/>
  <c r="Q37" i="61"/>
  <c r="Q35" i="61"/>
  <c r="Q41" i="61"/>
  <c r="Q50" i="61"/>
  <c r="Q15" i="61"/>
  <c r="Q9" i="61"/>
  <c r="Q12" i="61"/>
  <c r="Q53" i="61"/>
  <c r="Q39" i="61"/>
  <c r="Q26" i="61"/>
  <c r="Q25" i="61"/>
  <c r="Q44" i="61"/>
  <c r="Q46" i="61"/>
  <c r="Q34" i="61"/>
  <c r="Q33" i="61"/>
  <c r="Q8" i="61"/>
  <c r="I6" i="41"/>
  <c r="E10" i="41"/>
  <c r="E15" i="41" s="1"/>
  <c r="C57" i="54"/>
  <c r="B57" i="54"/>
  <c r="P15" i="61" l="1"/>
  <c r="P38" i="61"/>
  <c r="P39" i="61"/>
  <c r="P42" i="61"/>
  <c r="P18" i="61"/>
  <c r="P49" i="61"/>
  <c r="P25" i="61"/>
  <c r="P43" i="61"/>
  <c r="P30" i="61"/>
  <c r="P26" i="61"/>
  <c r="P22" i="61"/>
  <c r="P44" i="61"/>
  <c r="P50" i="61"/>
  <c r="P14" i="61"/>
  <c r="P23" i="61"/>
  <c r="P37" i="61"/>
  <c r="P51" i="61"/>
  <c r="P33" i="61"/>
  <c r="P13" i="61"/>
  <c r="P41" i="61"/>
  <c r="P27" i="61"/>
  <c r="P53" i="61"/>
  <c r="P35" i="61"/>
  <c r="P6" i="61"/>
  <c r="P56" i="61"/>
  <c r="P32" i="61"/>
  <c r="P20" i="61"/>
  <c r="P34" i="61"/>
  <c r="P10" i="61"/>
  <c r="P46" i="61"/>
  <c r="P24" i="61"/>
  <c r="P54" i="61"/>
  <c r="P19" i="61"/>
  <c r="P21" i="61"/>
  <c r="P47" i="61"/>
  <c r="P16" i="61"/>
  <c r="P48" i="61"/>
  <c r="P7" i="61"/>
  <c r="P28" i="61"/>
  <c r="P17" i="61"/>
  <c r="P11" i="61"/>
  <c r="P36" i="61"/>
  <c r="P55" i="61"/>
  <c r="P40" i="61"/>
  <c r="P9" i="61"/>
  <c r="P31" i="61"/>
  <c r="P12" i="61"/>
  <c r="P8" i="61"/>
  <c r="P45" i="61"/>
  <c r="P52" i="61"/>
  <c r="O6" i="61"/>
  <c r="O24" i="61"/>
  <c r="O41" i="61"/>
  <c r="O14" i="61"/>
  <c r="O53" i="61"/>
  <c r="O20" i="61"/>
  <c r="O21" i="61"/>
  <c r="O22" i="61"/>
  <c r="O10" i="61"/>
  <c r="O39" i="61"/>
  <c r="O27" i="61"/>
  <c r="O17" i="61"/>
  <c r="O35" i="61"/>
  <c r="O49" i="61"/>
  <c r="O32" i="61"/>
  <c r="O44" i="61"/>
  <c r="O8" i="61"/>
  <c r="O52" i="61"/>
  <c r="O37" i="61"/>
  <c r="O48" i="61"/>
  <c r="O56" i="61"/>
  <c r="O33" i="61"/>
  <c r="O51" i="61"/>
  <c r="O12" i="61"/>
  <c r="O30" i="61"/>
  <c r="O47" i="61"/>
  <c r="O25" i="61"/>
  <c r="O16" i="61"/>
  <c r="O36" i="61"/>
  <c r="O11" i="61"/>
  <c r="O19" i="61"/>
  <c r="O29" i="61"/>
  <c r="O7" i="61"/>
  <c r="O46" i="61"/>
  <c r="O34" i="61"/>
  <c r="O45" i="61"/>
  <c r="O18" i="61"/>
  <c r="O9" i="61"/>
  <c r="O31" i="61"/>
  <c r="O42" i="61"/>
  <c r="O54" i="61"/>
  <c r="O43" i="61"/>
  <c r="O40" i="61"/>
  <c r="O38" i="61"/>
  <c r="O15" i="61"/>
  <c r="O55" i="61"/>
  <c r="O13" i="61"/>
  <c r="O26" i="61"/>
  <c r="O28" i="61"/>
  <c r="O50" i="61"/>
  <c r="O23" i="61"/>
  <c r="I10" i="41"/>
  <c r="I15" i="41" s="1"/>
  <c r="D57" i="54"/>
  <c r="O3" i="55" l="1"/>
  <c r="M3" i="55"/>
  <c r="N3" i="55"/>
  <c r="D58" i="53"/>
  <c r="E56" i="53" s="1"/>
  <c r="B58" i="53"/>
  <c r="C57" i="53" s="1"/>
  <c r="C47" i="53"/>
  <c r="C46" i="53"/>
  <c r="C21" i="53" l="1"/>
  <c r="C42" i="53"/>
  <c r="C14" i="53"/>
  <c r="C15" i="53"/>
  <c r="C17" i="53"/>
  <c r="C49" i="53"/>
  <c r="C34" i="53"/>
  <c r="C19" i="53"/>
  <c r="C51" i="53"/>
  <c r="C53" i="53"/>
  <c r="C38" i="53"/>
  <c r="C55" i="53"/>
  <c r="C7" i="53"/>
  <c r="C23" i="53"/>
  <c r="C39" i="53"/>
  <c r="C9" i="53"/>
  <c r="C25" i="53"/>
  <c r="C41" i="53"/>
  <c r="C43" i="53"/>
  <c r="C30" i="53"/>
  <c r="C31" i="53"/>
  <c r="C33" i="53"/>
  <c r="C18" i="53"/>
  <c r="C50" i="53"/>
  <c r="C35" i="53"/>
  <c r="C37" i="53"/>
  <c r="C22" i="53"/>
  <c r="C10" i="53"/>
  <c r="C26" i="53"/>
  <c r="C11" i="53"/>
  <c r="C27" i="53"/>
  <c r="C13" i="53"/>
  <c r="C29" i="53"/>
  <c r="C45" i="53"/>
  <c r="E43" i="53"/>
  <c r="E51" i="53"/>
  <c r="E9" i="53"/>
  <c r="E23" i="53"/>
  <c r="E24" i="53"/>
  <c r="E18" i="53"/>
  <c r="E40" i="53"/>
  <c r="E50" i="53"/>
  <c r="E30" i="53"/>
  <c r="E10" i="53"/>
  <c r="E52" i="53"/>
  <c r="E32" i="53"/>
  <c r="E46" i="53"/>
  <c r="E33" i="53"/>
  <c r="E47" i="53"/>
  <c r="E27" i="53"/>
  <c r="E34" i="53"/>
  <c r="E41" i="53"/>
  <c r="E48" i="53"/>
  <c r="E38" i="53"/>
  <c r="E25" i="53"/>
  <c r="E39" i="53"/>
  <c r="E26" i="53"/>
  <c r="E13" i="53"/>
  <c r="E7" i="53"/>
  <c r="E14" i="53"/>
  <c r="E21" i="53"/>
  <c r="E28" i="53"/>
  <c r="E37" i="53"/>
  <c r="E17" i="53"/>
  <c r="E45" i="53"/>
  <c r="E11" i="53"/>
  <c r="E12" i="53"/>
  <c r="E19" i="53"/>
  <c r="E20" i="53"/>
  <c r="E8" i="53"/>
  <c r="E35" i="53"/>
  <c r="E42" i="53"/>
  <c r="E49" i="53"/>
  <c r="E16" i="53"/>
  <c r="E44" i="53"/>
  <c r="E31" i="53"/>
  <c r="E15" i="53"/>
  <c r="E22" i="53"/>
  <c r="E29" i="53"/>
  <c r="E36" i="53"/>
  <c r="O38" i="55"/>
  <c r="O22" i="55"/>
  <c r="O24" i="55"/>
  <c r="O29" i="55"/>
  <c r="O53" i="55"/>
  <c r="O20" i="55"/>
  <c r="O6" i="55"/>
  <c r="O36" i="55"/>
  <c r="O49" i="55"/>
  <c r="O10" i="55"/>
  <c r="O13" i="55"/>
  <c r="O34" i="55"/>
  <c r="O12" i="55"/>
  <c r="O18" i="55"/>
  <c r="O39" i="55"/>
  <c r="O7" i="55"/>
  <c r="O48" i="55"/>
  <c r="O47" i="55"/>
  <c r="O8" i="55"/>
  <c r="O43" i="55"/>
  <c r="O35" i="55"/>
  <c r="O40" i="55"/>
  <c r="O26" i="55"/>
  <c r="O41" i="55"/>
  <c r="O11" i="55"/>
  <c r="O37" i="55"/>
  <c r="O21" i="55"/>
  <c r="O15" i="55"/>
  <c r="O52" i="55"/>
  <c r="O16" i="55"/>
  <c r="O46" i="55"/>
  <c r="O19" i="55"/>
  <c r="O31" i="55"/>
  <c r="O25" i="55"/>
  <c r="O23" i="55"/>
  <c r="O45" i="55"/>
  <c r="O9" i="55"/>
  <c r="O14" i="55"/>
  <c r="O28" i="55"/>
  <c r="O55" i="55"/>
  <c r="O27" i="55"/>
  <c r="O50" i="55"/>
  <c r="O32" i="55"/>
  <c r="O5" i="55"/>
  <c r="O51" i="55"/>
  <c r="O44" i="55"/>
  <c r="O54" i="55"/>
  <c r="O42" i="55"/>
  <c r="O30" i="55"/>
  <c r="O33" i="55"/>
  <c r="O17" i="55"/>
  <c r="N30" i="55"/>
  <c r="N41" i="55"/>
  <c r="N55" i="55"/>
  <c r="N9" i="55"/>
  <c r="N53" i="55"/>
  <c r="N49" i="55"/>
  <c r="N32" i="55"/>
  <c r="N27" i="55"/>
  <c r="N8" i="55"/>
  <c r="N26" i="55"/>
  <c r="N39" i="55"/>
  <c r="N33" i="55"/>
  <c r="N18" i="55"/>
  <c r="N6" i="55"/>
  <c r="N17" i="55"/>
  <c r="N25" i="55"/>
  <c r="N14" i="55"/>
  <c r="N34" i="55"/>
  <c r="N13" i="55"/>
  <c r="N31" i="55"/>
  <c r="N24" i="55"/>
  <c r="N16" i="55"/>
  <c r="N15" i="55"/>
  <c r="N54" i="55"/>
  <c r="N21" i="55"/>
  <c r="N46" i="55"/>
  <c r="N5" i="55"/>
  <c r="N48" i="55"/>
  <c r="N50" i="55"/>
  <c r="N19" i="55"/>
  <c r="N22" i="55"/>
  <c r="N51" i="55"/>
  <c r="N47" i="55"/>
  <c r="N38" i="55"/>
  <c r="N43" i="55"/>
  <c r="N37" i="55"/>
  <c r="N40" i="55"/>
  <c r="N12" i="55"/>
  <c r="N36" i="55"/>
  <c r="N20" i="55"/>
  <c r="N35" i="55"/>
  <c r="N23" i="55"/>
  <c r="N44" i="55"/>
  <c r="N28" i="55"/>
  <c r="N10" i="55"/>
  <c r="N29" i="55"/>
  <c r="N52" i="55"/>
  <c r="N42" i="55"/>
  <c r="N11" i="55"/>
  <c r="N7" i="55"/>
  <c r="N45" i="55"/>
  <c r="M12" i="55"/>
  <c r="M43" i="55"/>
  <c r="M40" i="55"/>
  <c r="M54" i="55"/>
  <c r="M34" i="55"/>
  <c r="M28" i="55"/>
  <c r="M23" i="55"/>
  <c r="M6" i="55"/>
  <c r="M38" i="55"/>
  <c r="M29" i="55"/>
  <c r="M11" i="55"/>
  <c r="M33" i="55"/>
  <c r="M8" i="55"/>
  <c r="M50" i="55"/>
  <c r="M14" i="55"/>
  <c r="M19" i="55"/>
  <c r="M10" i="55"/>
  <c r="M52" i="55"/>
  <c r="M45" i="55"/>
  <c r="M42" i="55"/>
  <c r="M49" i="55"/>
  <c r="M30" i="55"/>
  <c r="M51" i="55"/>
  <c r="M37" i="55"/>
  <c r="M48" i="55"/>
  <c r="M16" i="55"/>
  <c r="M36" i="55"/>
  <c r="M5" i="55"/>
  <c r="M7" i="55"/>
  <c r="M35" i="55"/>
  <c r="M47" i="55"/>
  <c r="M18" i="55"/>
  <c r="M39" i="55"/>
  <c r="M13" i="55"/>
  <c r="M20" i="55"/>
  <c r="M9" i="55"/>
  <c r="M44" i="55"/>
  <c r="M41" i="55"/>
  <c r="M26" i="55"/>
  <c r="M22" i="55"/>
  <c r="M21" i="55"/>
  <c r="M15" i="55"/>
  <c r="M17" i="55"/>
  <c r="M31" i="55"/>
  <c r="M27" i="55"/>
  <c r="M24" i="55"/>
  <c r="M55" i="55"/>
  <c r="M46" i="55"/>
  <c r="M32" i="55"/>
  <c r="M53" i="55"/>
  <c r="M25" i="55"/>
  <c r="C8" i="53"/>
  <c r="C12" i="53"/>
  <c r="C16" i="53"/>
  <c r="C20" i="53"/>
  <c r="C24" i="53"/>
  <c r="C28" i="53"/>
  <c r="C32" i="53"/>
  <c r="C36" i="53"/>
  <c r="C40" i="53"/>
  <c r="C44" i="53"/>
  <c r="C48" i="53"/>
  <c r="C52" i="53"/>
  <c r="C56" i="53"/>
  <c r="E55" i="53"/>
  <c r="E58" i="53"/>
  <c r="C54" i="53"/>
  <c r="E54" i="53"/>
  <c r="E57" i="53"/>
  <c r="E53" i="53"/>
  <c r="P22" i="55" l="1"/>
  <c r="D23" i="46" s="1"/>
  <c r="P48" i="55"/>
  <c r="D49" i="46" s="1"/>
  <c r="P52" i="55"/>
  <c r="D53" i="46" s="1"/>
  <c r="P15" i="55"/>
  <c r="D16" i="46" s="1"/>
  <c r="P30" i="55"/>
  <c r="D31" i="46" s="1"/>
  <c r="P53" i="55"/>
  <c r="D54" i="46" s="1"/>
  <c r="P39" i="55"/>
  <c r="D40" i="46" s="1"/>
  <c r="P35" i="55"/>
  <c r="D36" i="46" s="1"/>
  <c r="P19" i="55"/>
  <c r="D20" i="46" s="1"/>
  <c r="P14" i="55"/>
  <c r="D15" i="46" s="1"/>
  <c r="P43" i="55"/>
  <c r="D44" i="46" s="1"/>
  <c r="P24" i="55"/>
  <c r="D25" i="46" s="1"/>
  <c r="P28" i="55"/>
  <c r="D29" i="46" s="1"/>
  <c r="P54" i="55"/>
  <c r="D55" i="46" s="1"/>
  <c r="P26" i="55"/>
  <c r="D27" i="46" s="1"/>
  <c r="P36" i="55"/>
  <c r="D37" i="46" s="1"/>
  <c r="P16" i="55"/>
  <c r="D17" i="46" s="1"/>
  <c r="P50" i="55"/>
  <c r="D51" i="46" s="1"/>
  <c r="P13" i="55"/>
  <c r="D14" i="46" s="1"/>
  <c r="P27" i="55"/>
  <c r="D28" i="46" s="1"/>
  <c r="P38" i="55"/>
  <c r="D39" i="46" s="1"/>
  <c r="P17" i="55"/>
  <c r="D18" i="46" s="1"/>
  <c r="P21" i="55"/>
  <c r="D22" i="46" s="1"/>
  <c r="P7" i="55"/>
  <c r="D8" i="46" s="1"/>
  <c r="P10" i="55"/>
  <c r="D11" i="46" s="1"/>
  <c r="P34" i="55"/>
  <c r="D35" i="46" s="1"/>
  <c r="P41" i="55"/>
  <c r="D42" i="46" s="1"/>
  <c r="O56" i="55"/>
  <c r="P5" i="55"/>
  <c r="D6" i="46" s="1"/>
  <c r="M56" i="55"/>
  <c r="P44" i="55"/>
  <c r="D45" i="46" s="1"/>
  <c r="P8" i="55"/>
  <c r="D9" i="46" s="1"/>
  <c r="P46" i="55"/>
  <c r="D47" i="46" s="1"/>
  <c r="P9" i="55"/>
  <c r="D10" i="46" s="1"/>
  <c r="P37" i="55"/>
  <c r="D38" i="46" s="1"/>
  <c r="P33" i="55"/>
  <c r="D34" i="46" s="1"/>
  <c r="N56" i="55"/>
  <c r="P25" i="55"/>
  <c r="D26" i="46" s="1"/>
  <c r="P32" i="55"/>
  <c r="D33" i="46" s="1"/>
  <c r="P55" i="55"/>
  <c r="D56" i="46" s="1"/>
  <c r="P20" i="55"/>
  <c r="D21" i="46" s="1"/>
  <c r="P51" i="55"/>
  <c r="D52" i="46" s="1"/>
  <c r="P11" i="55"/>
  <c r="D12" i="46" s="1"/>
  <c r="P12" i="55"/>
  <c r="D13" i="46" s="1"/>
  <c r="P49" i="55"/>
  <c r="D50" i="46" s="1"/>
  <c r="P42" i="55"/>
  <c r="D43" i="46" s="1"/>
  <c r="P31" i="55"/>
  <c r="D32" i="46" s="1"/>
  <c r="P18" i="55"/>
  <c r="D19" i="46" s="1"/>
  <c r="P6" i="55"/>
  <c r="D7" i="46" s="1"/>
  <c r="P29" i="55"/>
  <c r="D30" i="46" s="1"/>
  <c r="P40" i="55"/>
  <c r="D41" i="46" s="1"/>
  <c r="P47" i="55"/>
  <c r="D48" i="46" s="1"/>
  <c r="P45" i="55"/>
  <c r="D46" i="46" s="1"/>
  <c r="P23" i="55"/>
  <c r="D24" i="46" s="1"/>
  <c r="C58" i="53"/>
  <c r="B57" i="47"/>
  <c r="B58" i="47" s="1"/>
  <c r="B55" i="47"/>
  <c r="C50" i="47" s="1"/>
  <c r="P56" i="55" l="1"/>
  <c r="Q10" i="55" s="1"/>
  <c r="I5" i="53"/>
  <c r="H5" i="53"/>
  <c r="J5" i="53"/>
  <c r="C54" i="47"/>
  <c r="D54" i="47" s="1"/>
  <c r="L56" i="46" s="1"/>
  <c r="C16" i="47"/>
  <c r="D16" i="47" s="1"/>
  <c r="L18" i="46" s="1"/>
  <c r="C33" i="47"/>
  <c r="D33" i="47" s="1"/>
  <c r="L35" i="46" s="1"/>
  <c r="C4" i="47"/>
  <c r="D4" i="47" s="1"/>
  <c r="L6" i="46" s="1"/>
  <c r="C24" i="47"/>
  <c r="D24" i="47" s="1"/>
  <c r="L26" i="46" s="1"/>
  <c r="C37" i="47"/>
  <c r="D37" i="47" s="1"/>
  <c r="L39" i="46" s="1"/>
  <c r="C12" i="47"/>
  <c r="D12" i="47" s="1"/>
  <c r="L14" i="46" s="1"/>
  <c r="C32" i="47"/>
  <c r="D32" i="47" s="1"/>
  <c r="L34" i="46" s="1"/>
  <c r="C41" i="47"/>
  <c r="D41" i="47" s="1"/>
  <c r="L43" i="46" s="1"/>
  <c r="C20" i="47"/>
  <c r="D20" i="47" s="1"/>
  <c r="L22" i="46" s="1"/>
  <c r="C40" i="47"/>
  <c r="D40" i="47" s="1"/>
  <c r="L42" i="46" s="1"/>
  <c r="C45" i="47"/>
  <c r="D45" i="47" s="1"/>
  <c r="L47" i="46" s="1"/>
  <c r="C28" i="47"/>
  <c r="D28" i="47" s="1"/>
  <c r="L30" i="46" s="1"/>
  <c r="C52" i="47"/>
  <c r="D52" i="47" s="1"/>
  <c r="L54" i="46" s="1"/>
  <c r="C49" i="47"/>
  <c r="D49" i="47" s="1"/>
  <c r="L51" i="46" s="1"/>
  <c r="C36" i="47"/>
  <c r="D36" i="47" s="1"/>
  <c r="L38" i="46" s="1"/>
  <c r="C7" i="47"/>
  <c r="D7" i="47" s="1"/>
  <c r="L9" i="46" s="1"/>
  <c r="C5" i="47"/>
  <c r="D5" i="47" s="1"/>
  <c r="L7" i="46" s="1"/>
  <c r="C53" i="47"/>
  <c r="D53" i="47" s="1"/>
  <c r="L55" i="46" s="1"/>
  <c r="C44" i="47"/>
  <c r="D44" i="47" s="1"/>
  <c r="L46" i="46" s="1"/>
  <c r="C15" i="47"/>
  <c r="D15" i="47" s="1"/>
  <c r="L17" i="46" s="1"/>
  <c r="C9" i="47"/>
  <c r="D9" i="47" s="1"/>
  <c r="L11" i="46" s="1"/>
  <c r="C11" i="47"/>
  <c r="D11" i="47" s="1"/>
  <c r="L13" i="46" s="1"/>
  <c r="C6" i="47"/>
  <c r="D6" i="47" s="1"/>
  <c r="L8" i="46" s="1"/>
  <c r="C10" i="47"/>
  <c r="D10" i="47" s="1"/>
  <c r="L12" i="46" s="1"/>
  <c r="C23" i="47"/>
  <c r="D23" i="47" s="1"/>
  <c r="L25" i="46" s="1"/>
  <c r="C31" i="47"/>
  <c r="D31" i="47" s="1"/>
  <c r="L33" i="46" s="1"/>
  <c r="C17" i="47"/>
  <c r="D17" i="47" s="1"/>
  <c r="L19" i="46" s="1"/>
  <c r="C27" i="47"/>
  <c r="D27" i="47" s="1"/>
  <c r="L29" i="46" s="1"/>
  <c r="C22" i="47"/>
  <c r="D22" i="47" s="1"/>
  <c r="L24" i="46" s="1"/>
  <c r="C19" i="47"/>
  <c r="D19" i="47" s="1"/>
  <c r="L21" i="46" s="1"/>
  <c r="C43" i="47"/>
  <c r="D43" i="47" s="1"/>
  <c r="L45" i="46" s="1"/>
  <c r="C21" i="47"/>
  <c r="D21" i="47" s="1"/>
  <c r="L23" i="46" s="1"/>
  <c r="C35" i="47"/>
  <c r="D35" i="47" s="1"/>
  <c r="L37" i="46" s="1"/>
  <c r="C26" i="47"/>
  <c r="D26" i="47" s="1"/>
  <c r="L28" i="46" s="1"/>
  <c r="C51" i="47"/>
  <c r="D51" i="47" s="1"/>
  <c r="L53" i="46" s="1"/>
  <c r="C25" i="47"/>
  <c r="D25" i="47" s="1"/>
  <c r="L27" i="46" s="1"/>
  <c r="C39" i="47"/>
  <c r="D39" i="47" s="1"/>
  <c r="L41" i="46" s="1"/>
  <c r="C38" i="47"/>
  <c r="D38" i="47" s="1"/>
  <c r="L40" i="46" s="1"/>
  <c r="C13" i="47"/>
  <c r="D13" i="47" s="1"/>
  <c r="L15" i="46" s="1"/>
  <c r="C8" i="47"/>
  <c r="D8" i="47" s="1"/>
  <c r="L10" i="46" s="1"/>
  <c r="C29" i="47"/>
  <c r="D29" i="47" s="1"/>
  <c r="L31" i="46" s="1"/>
  <c r="C47" i="47"/>
  <c r="D47" i="47" s="1"/>
  <c r="L49" i="46" s="1"/>
  <c r="C42" i="47"/>
  <c r="D42" i="47" s="1"/>
  <c r="L44" i="46" s="1"/>
  <c r="C14" i="47"/>
  <c r="D14" i="47" s="1"/>
  <c r="L16" i="46" s="1"/>
  <c r="C30" i="47"/>
  <c r="D30" i="47" s="1"/>
  <c r="L32" i="46" s="1"/>
  <c r="C46" i="47"/>
  <c r="D46" i="47" s="1"/>
  <c r="L48" i="46" s="1"/>
  <c r="C48" i="47"/>
  <c r="D48" i="47" s="1"/>
  <c r="L50" i="46" s="1"/>
  <c r="C18" i="47"/>
  <c r="D18" i="47" s="1"/>
  <c r="L20" i="46" s="1"/>
  <c r="C34" i="47"/>
  <c r="D34" i="47" s="1"/>
  <c r="L36" i="46" s="1"/>
  <c r="K57" i="46"/>
  <c r="D50" i="47"/>
  <c r="L52" i="46" s="1"/>
  <c r="Q34" i="55" l="1"/>
  <c r="Q18" i="55"/>
  <c r="Q44" i="55"/>
  <c r="Q9" i="55"/>
  <c r="Q46" i="55"/>
  <c r="Q55" i="55"/>
  <c r="Q11" i="55"/>
  <c r="Q25" i="55"/>
  <c r="Q7" i="55"/>
  <c r="Q31" i="55"/>
  <c r="Q33" i="55"/>
  <c r="Q45" i="55"/>
  <c r="Q29" i="55"/>
  <c r="Q8" i="55"/>
  <c r="Q12" i="55"/>
  <c r="Q20" i="55"/>
  <c r="Q47" i="55"/>
  <c r="Q23" i="55"/>
  <c r="Q40" i="55"/>
  <c r="Q5" i="55"/>
  <c r="Q16" i="55"/>
  <c r="Q17" i="55"/>
  <c r="Q15" i="55"/>
  <c r="Q22" i="55"/>
  <c r="Q50" i="55"/>
  <c r="Q13" i="55"/>
  <c r="Q35" i="55"/>
  <c r="Q19" i="55"/>
  <c r="Q27" i="55"/>
  <c r="Q43" i="55"/>
  <c r="Q54" i="55"/>
  <c r="Q30" i="55"/>
  <c r="Q52" i="55"/>
  <c r="Q26" i="55"/>
  <c r="Q24" i="55"/>
  <c r="Q28" i="55"/>
  <c r="Q36" i="55"/>
  <c r="Q14" i="55"/>
  <c r="Q39" i="55"/>
  <c r="Q53" i="55"/>
  <c r="Q48" i="55"/>
  <c r="Q38" i="55"/>
  <c r="Q6" i="55"/>
  <c r="Q32" i="55"/>
  <c r="Q49" i="55"/>
  <c r="Q21" i="55"/>
  <c r="Q41" i="55"/>
  <c r="Q37" i="55"/>
  <c r="Q51" i="55"/>
  <c r="Q42" i="55"/>
  <c r="H25" i="53"/>
  <c r="H54" i="53"/>
  <c r="H26" i="53"/>
  <c r="H9" i="53"/>
  <c r="H56" i="53"/>
  <c r="H12" i="53"/>
  <c r="H35" i="53"/>
  <c r="H51" i="53"/>
  <c r="H17" i="53"/>
  <c r="H43" i="53"/>
  <c r="H50" i="53"/>
  <c r="H31" i="53"/>
  <c r="H23" i="53"/>
  <c r="H8" i="53"/>
  <c r="H49" i="53"/>
  <c r="H13" i="53"/>
  <c r="H19" i="53"/>
  <c r="H38" i="53"/>
  <c r="H28" i="53"/>
  <c r="H52" i="53"/>
  <c r="H46" i="53"/>
  <c r="H24" i="53"/>
  <c r="H37" i="53"/>
  <c r="H36" i="53"/>
  <c r="H27" i="53"/>
  <c r="H32" i="53"/>
  <c r="H15" i="53"/>
  <c r="H44" i="53"/>
  <c r="H30" i="53"/>
  <c r="H48" i="53"/>
  <c r="H42" i="53"/>
  <c r="H10" i="53"/>
  <c r="H11" i="53"/>
  <c r="H22" i="53"/>
  <c r="H29" i="53"/>
  <c r="H39" i="53"/>
  <c r="H41" i="53"/>
  <c r="H40" i="53"/>
  <c r="H34" i="53"/>
  <c r="H14" i="53"/>
  <c r="H57" i="53"/>
  <c r="H16" i="53"/>
  <c r="H18" i="53"/>
  <c r="H45" i="53"/>
  <c r="H55" i="53"/>
  <c r="H20" i="53"/>
  <c r="H7" i="53"/>
  <c r="H33" i="53"/>
  <c r="H47" i="53"/>
  <c r="H53" i="53"/>
  <c r="H21" i="53"/>
  <c r="I18" i="53"/>
  <c r="I16" i="53"/>
  <c r="I37" i="53"/>
  <c r="I46" i="53"/>
  <c r="I39" i="53"/>
  <c r="I21" i="53"/>
  <c r="I28" i="53"/>
  <c r="I47" i="53"/>
  <c r="I32" i="53"/>
  <c r="I7" i="53"/>
  <c r="I8" i="53"/>
  <c r="I11" i="53"/>
  <c r="I22" i="53"/>
  <c r="I51" i="53"/>
  <c r="I48" i="53"/>
  <c r="I35" i="53"/>
  <c r="I14" i="53"/>
  <c r="I20" i="53"/>
  <c r="I13" i="53"/>
  <c r="I43" i="53"/>
  <c r="I10" i="53"/>
  <c r="I24" i="53"/>
  <c r="I50" i="53"/>
  <c r="I29" i="53"/>
  <c r="I56" i="53"/>
  <c r="I44" i="53"/>
  <c r="I38" i="53"/>
  <c r="I27" i="53"/>
  <c r="I12" i="53"/>
  <c r="I25" i="53"/>
  <c r="I36" i="53"/>
  <c r="I15" i="53"/>
  <c r="I30" i="53"/>
  <c r="I26" i="53"/>
  <c r="I9" i="53"/>
  <c r="I34" i="53"/>
  <c r="I33" i="53"/>
  <c r="I52" i="53"/>
  <c r="I42" i="53"/>
  <c r="I41" i="53"/>
  <c r="I17" i="53"/>
  <c r="I40" i="53"/>
  <c r="I19" i="53"/>
  <c r="I23" i="53"/>
  <c r="I45" i="53"/>
  <c r="I31" i="53"/>
  <c r="I49" i="53"/>
  <c r="I57" i="53"/>
  <c r="I54" i="53"/>
  <c r="I53" i="53"/>
  <c r="I55" i="53"/>
  <c r="C55" i="47"/>
  <c r="D55" i="47"/>
  <c r="Q56" i="55" l="1"/>
  <c r="H58" i="53"/>
  <c r="I58" i="53"/>
  <c r="J7" i="53" l="1"/>
  <c r="I45" i="46" l="1"/>
  <c r="H45" i="46"/>
  <c r="I11" i="46"/>
  <c r="H11" i="46"/>
  <c r="I21" i="46"/>
  <c r="H21" i="46"/>
  <c r="I43" i="46"/>
  <c r="H43" i="46"/>
  <c r="H28" i="46"/>
  <c r="I28" i="46"/>
  <c r="I42" i="46"/>
  <c r="H42" i="46"/>
  <c r="I55" i="46"/>
  <c r="H55" i="46"/>
  <c r="H50" i="46"/>
  <c r="I50" i="46"/>
  <c r="H54" i="46"/>
  <c r="I54" i="46"/>
  <c r="I22" i="46"/>
  <c r="H22" i="46"/>
  <c r="I25" i="46"/>
  <c r="H25" i="46"/>
  <c r="I9" i="46"/>
  <c r="H9" i="46"/>
  <c r="I56" i="46"/>
  <c r="H56" i="46"/>
  <c r="I47" i="46"/>
  <c r="H47" i="46"/>
  <c r="I13" i="46"/>
  <c r="H13" i="46"/>
  <c r="S6" i="61"/>
  <c r="I7" i="46"/>
  <c r="H7" i="46"/>
  <c r="I49" i="46"/>
  <c r="H49" i="46"/>
  <c r="H15" i="46"/>
  <c r="I15" i="46"/>
  <c r="I27" i="46"/>
  <c r="H27" i="46"/>
  <c r="H52" i="46"/>
  <c r="I52" i="46"/>
  <c r="I53" i="46"/>
  <c r="H53" i="46"/>
  <c r="H14" i="46"/>
  <c r="I14" i="46"/>
  <c r="I33" i="46"/>
  <c r="H33" i="46"/>
  <c r="I6" i="46"/>
  <c r="I36" i="46"/>
  <c r="H36" i="46"/>
  <c r="I34" i="46"/>
  <c r="H34" i="46"/>
  <c r="I48" i="46"/>
  <c r="H48" i="46"/>
  <c r="I35" i="46"/>
  <c r="H35" i="46"/>
  <c r="I19" i="46"/>
  <c r="H19" i="46"/>
  <c r="I37" i="46"/>
  <c r="H37" i="46"/>
  <c r="I17" i="46"/>
  <c r="H17" i="46"/>
  <c r="H20" i="46"/>
  <c r="I20" i="46"/>
  <c r="H16" i="46"/>
  <c r="I16" i="46"/>
  <c r="H39" i="46"/>
  <c r="I39" i="46"/>
  <c r="H38" i="46"/>
  <c r="I38" i="46"/>
  <c r="H6" i="46"/>
  <c r="I10" i="46"/>
  <c r="H10" i="46"/>
  <c r="H26" i="46"/>
  <c r="I26" i="46"/>
  <c r="I31" i="46"/>
  <c r="H31" i="46"/>
  <c r="H40" i="46"/>
  <c r="I40" i="46"/>
  <c r="H32" i="46"/>
  <c r="I32" i="46"/>
  <c r="H51" i="46"/>
  <c r="I51" i="46"/>
  <c r="H18" i="46"/>
  <c r="I18" i="46"/>
  <c r="H30" i="46"/>
  <c r="I30" i="46"/>
  <c r="H44" i="46"/>
  <c r="I44" i="46"/>
  <c r="H8" i="46"/>
  <c r="I8" i="46"/>
  <c r="I23" i="46"/>
  <c r="H23" i="46"/>
  <c r="I41" i="46"/>
  <c r="H41" i="46"/>
  <c r="I29" i="46"/>
  <c r="H29" i="46"/>
  <c r="I24" i="46"/>
  <c r="H24" i="46"/>
  <c r="I12" i="46"/>
  <c r="H12" i="46"/>
  <c r="I46" i="46"/>
  <c r="H46" i="46"/>
  <c r="J30" i="53"/>
  <c r="K30" i="53" s="1"/>
  <c r="J10" i="53"/>
  <c r="K10" i="53" s="1"/>
  <c r="J56" i="53"/>
  <c r="K56" i="53" s="1"/>
  <c r="J25" i="53"/>
  <c r="K25" i="53" s="1"/>
  <c r="J37" i="53"/>
  <c r="K37" i="53" s="1"/>
  <c r="J48" i="53"/>
  <c r="K48" i="53" s="1"/>
  <c r="J46" i="53"/>
  <c r="K46" i="53" s="1"/>
  <c r="J12" i="53"/>
  <c r="K12" i="53" s="1"/>
  <c r="J55" i="53"/>
  <c r="K55" i="53" s="1"/>
  <c r="J47" i="53"/>
  <c r="K47" i="53" s="1"/>
  <c r="J8" i="53"/>
  <c r="K8" i="53" s="1"/>
  <c r="J32" i="53"/>
  <c r="K32" i="53" s="1"/>
  <c r="J13" i="53"/>
  <c r="K13" i="53" s="1"/>
  <c r="J11" i="53"/>
  <c r="K11" i="53" s="1"/>
  <c r="J27" i="53"/>
  <c r="K27" i="53" s="1"/>
  <c r="J22" i="53"/>
  <c r="K22" i="53" s="1"/>
  <c r="J57" i="53"/>
  <c r="K57" i="53" s="1"/>
  <c r="J51" i="53"/>
  <c r="K51" i="53" s="1"/>
  <c r="J44" i="53"/>
  <c r="K44" i="53" s="1"/>
  <c r="J14" i="53"/>
  <c r="K14" i="53" s="1"/>
  <c r="J41" i="53"/>
  <c r="K41" i="53" s="1"/>
  <c r="J29" i="53"/>
  <c r="K29" i="53" s="1"/>
  <c r="J43" i="53"/>
  <c r="K43" i="53" s="1"/>
  <c r="J23" i="53"/>
  <c r="K23" i="53" s="1"/>
  <c r="J35" i="53"/>
  <c r="K35" i="53" s="1"/>
  <c r="J33" i="53"/>
  <c r="K33" i="53" s="1"/>
  <c r="J49" i="53"/>
  <c r="K49" i="53" s="1"/>
  <c r="J52" i="53"/>
  <c r="K52" i="53" s="1"/>
  <c r="J16" i="53"/>
  <c r="K16" i="53" s="1"/>
  <c r="J31" i="53"/>
  <c r="K31" i="53" s="1"/>
  <c r="J45" i="53"/>
  <c r="K45" i="53" s="1"/>
  <c r="J50" i="53"/>
  <c r="K50" i="53" s="1"/>
  <c r="J36" i="53"/>
  <c r="K36" i="53" s="1"/>
  <c r="J20" i="53"/>
  <c r="K20" i="53" s="1"/>
  <c r="J19" i="53"/>
  <c r="K19" i="53" s="1"/>
  <c r="J38" i="53"/>
  <c r="K38" i="53" s="1"/>
  <c r="J26" i="53"/>
  <c r="K26" i="53" s="1"/>
  <c r="J18" i="53"/>
  <c r="K18" i="53" s="1"/>
  <c r="J28" i="53"/>
  <c r="K28" i="53" s="1"/>
  <c r="J9" i="53"/>
  <c r="K9" i="53" s="1"/>
  <c r="J53" i="53"/>
  <c r="K53" i="53" s="1"/>
  <c r="J24" i="53"/>
  <c r="K24" i="53" s="1"/>
  <c r="J42" i="53"/>
  <c r="K42" i="53" s="1"/>
  <c r="J54" i="53"/>
  <c r="K54" i="53" s="1"/>
  <c r="J15" i="53"/>
  <c r="K15" i="53" s="1"/>
  <c r="J34" i="53"/>
  <c r="K34" i="53" s="1"/>
  <c r="J21" i="53"/>
  <c r="K21" i="53" s="1"/>
  <c r="J17" i="53"/>
  <c r="K17" i="53" s="1"/>
  <c r="J40" i="53"/>
  <c r="K40" i="53" s="1"/>
  <c r="J39" i="53"/>
  <c r="K39" i="53" s="1"/>
  <c r="K7" i="53"/>
  <c r="O57" i="61" l="1"/>
  <c r="P57" i="61"/>
  <c r="S47" i="61"/>
  <c r="T47" i="61" s="1"/>
  <c r="S9" i="61"/>
  <c r="T9" i="61" s="1"/>
  <c r="S22" i="61"/>
  <c r="T22" i="61" s="1"/>
  <c r="S43" i="61"/>
  <c r="T43" i="61" s="1"/>
  <c r="S11" i="61"/>
  <c r="T11" i="61" s="1"/>
  <c r="S24" i="61"/>
  <c r="T24" i="61" s="1"/>
  <c r="S8" i="61"/>
  <c r="T8" i="61" s="1"/>
  <c r="Q57" i="61"/>
  <c r="T6" i="61"/>
  <c r="S53" i="61"/>
  <c r="T53" i="61" s="1"/>
  <c r="S42" i="61"/>
  <c r="T42" i="61" s="1"/>
  <c r="S46" i="61"/>
  <c r="T46" i="61" s="1"/>
  <c r="S41" i="61"/>
  <c r="T41" i="61" s="1"/>
  <c r="S30" i="61"/>
  <c r="T30" i="61" s="1"/>
  <c r="S51" i="61"/>
  <c r="T51" i="61" s="1"/>
  <c r="S40" i="61"/>
  <c r="T40" i="61" s="1"/>
  <c r="S26" i="61"/>
  <c r="T26" i="61" s="1"/>
  <c r="S49" i="61"/>
  <c r="T49" i="61" s="1"/>
  <c r="M57" i="61"/>
  <c r="S38" i="61"/>
  <c r="T38" i="61" s="1"/>
  <c r="S16" i="61"/>
  <c r="T16" i="61" s="1"/>
  <c r="S19" i="61"/>
  <c r="T19" i="61" s="1"/>
  <c r="S36" i="61"/>
  <c r="T36" i="61" s="1"/>
  <c r="S17" i="61"/>
  <c r="T17" i="61" s="1"/>
  <c r="S48" i="61"/>
  <c r="T48" i="61" s="1"/>
  <c r="S13" i="61"/>
  <c r="T13" i="61" s="1"/>
  <c r="S56" i="61"/>
  <c r="T56" i="61" s="1"/>
  <c r="S25" i="61"/>
  <c r="T25" i="61" s="1"/>
  <c r="S14" i="61"/>
  <c r="T14" i="61" s="1"/>
  <c r="S52" i="61"/>
  <c r="T52" i="61" s="1"/>
  <c r="N57" i="61"/>
  <c r="S54" i="61"/>
  <c r="T54" i="61" s="1"/>
  <c r="S55" i="61"/>
  <c r="T55" i="61" s="1"/>
  <c r="S28" i="61"/>
  <c r="T28" i="61" s="1"/>
  <c r="S21" i="61"/>
  <c r="T21" i="61" s="1"/>
  <c r="S45" i="61"/>
  <c r="T45" i="61" s="1"/>
  <c r="S27" i="61"/>
  <c r="T27" i="61" s="1"/>
  <c r="S18" i="61"/>
  <c r="T18" i="61" s="1"/>
  <c r="S32" i="61"/>
  <c r="T32" i="61" s="1"/>
  <c r="S15" i="61"/>
  <c r="T15" i="61" s="1"/>
  <c r="S7" i="61"/>
  <c r="T7" i="61" s="1"/>
  <c r="S12" i="61"/>
  <c r="T12" i="61" s="1"/>
  <c r="S29" i="61"/>
  <c r="T29" i="61" s="1"/>
  <c r="S44" i="61"/>
  <c r="T44" i="61" s="1"/>
  <c r="S31" i="61"/>
  <c r="T31" i="61" s="1"/>
  <c r="S10" i="61"/>
  <c r="T10" i="61" s="1"/>
  <c r="S33" i="61"/>
  <c r="T33" i="61" s="1"/>
  <c r="S23" i="61"/>
  <c r="T23" i="61" s="1"/>
  <c r="S39" i="61"/>
  <c r="T39" i="61" s="1"/>
  <c r="S37" i="61"/>
  <c r="T37" i="61" s="1"/>
  <c r="R57" i="61"/>
  <c r="S20" i="61"/>
  <c r="T20" i="61" s="1"/>
  <c r="S35" i="61"/>
  <c r="T35" i="61" s="1"/>
  <c r="S34" i="61"/>
  <c r="T34" i="61" s="1"/>
  <c r="S50" i="61"/>
  <c r="T50" i="61" s="1"/>
  <c r="G58" i="53"/>
  <c r="J58" i="53"/>
  <c r="K58" i="53"/>
  <c r="T57" i="61" l="1"/>
  <c r="S57" i="61"/>
  <c r="L50" i="53"/>
  <c r="L20" i="53"/>
  <c r="L46" i="53"/>
  <c r="L49" i="53"/>
  <c r="L17" i="53"/>
  <c r="L31" i="53"/>
  <c r="L53" i="53"/>
  <c r="L52" i="53"/>
  <c r="L39" i="53"/>
  <c r="L42" i="53"/>
  <c r="L26" i="53"/>
  <c r="L45" i="53"/>
  <c r="L14" i="53"/>
  <c r="L36" i="53"/>
  <c r="L40" i="53"/>
  <c r="L9" i="53"/>
  <c r="L41" i="53"/>
  <c r="L54" i="53"/>
  <c r="L55" i="53"/>
  <c r="L30" i="53"/>
  <c r="L27" i="53"/>
  <c r="L8" i="53"/>
  <c r="L29" i="53"/>
  <c r="L28" i="53"/>
  <c r="L25" i="53"/>
  <c r="L22" i="53"/>
  <c r="L15" i="53"/>
  <c r="L13" i="53"/>
  <c r="L57" i="53"/>
  <c r="L34" i="53"/>
  <c r="L56" i="53"/>
  <c r="L43" i="53"/>
  <c r="L38" i="53"/>
  <c r="L10" i="53"/>
  <c r="L35" i="53"/>
  <c r="L12" i="53"/>
  <c r="L44" i="53"/>
  <c r="L33" i="53"/>
  <c r="L37" i="53"/>
  <c r="L51" i="53"/>
  <c r="L23" i="53"/>
  <c r="L19" i="53"/>
  <c r="L11" i="53"/>
  <c r="L48" i="53"/>
  <c r="L18" i="53"/>
  <c r="L24" i="53"/>
  <c r="L32" i="53"/>
  <c r="L21" i="53"/>
  <c r="L16" i="53"/>
  <c r="L47" i="53"/>
  <c r="L7" i="53"/>
  <c r="J26" i="46" l="1"/>
  <c r="N26" i="46" s="1"/>
  <c r="J51" i="46"/>
  <c r="N51" i="46" s="1"/>
  <c r="J52" i="46"/>
  <c r="N52" i="46" s="1"/>
  <c r="J40" i="46"/>
  <c r="N40" i="46" s="1"/>
  <c r="J36" i="46"/>
  <c r="N36" i="46" s="1"/>
  <c r="J23" i="46"/>
  <c r="N23" i="46" s="1"/>
  <c r="J17" i="46"/>
  <c r="N17" i="46" s="1"/>
  <c r="J42" i="46"/>
  <c r="N42" i="46" s="1"/>
  <c r="J54" i="46"/>
  <c r="N54" i="46" s="1"/>
  <c r="J18" i="46"/>
  <c r="N18" i="46" s="1"/>
  <c r="J22" i="46"/>
  <c r="N22" i="46" s="1"/>
  <c r="J50" i="46"/>
  <c r="N50" i="46" s="1"/>
  <c r="J48" i="46"/>
  <c r="N48" i="46" s="1"/>
  <c r="J14" i="46"/>
  <c r="N14" i="46" s="1"/>
  <c r="J45" i="46"/>
  <c r="N45" i="46" s="1"/>
  <c r="J46" i="46"/>
  <c r="N46" i="46" s="1"/>
  <c r="J32" i="46"/>
  <c r="N32" i="46" s="1"/>
  <c r="J21" i="46"/>
  <c r="N21" i="46" s="1"/>
  <c r="J35" i="46"/>
  <c r="N35" i="46" s="1"/>
  <c r="J19" i="46"/>
  <c r="N19" i="46" s="1"/>
  <c r="J9" i="46"/>
  <c r="N9" i="46" s="1"/>
  <c r="J29" i="46"/>
  <c r="N29" i="46" s="1"/>
  <c r="J30" i="46"/>
  <c r="N30" i="46" s="1"/>
  <c r="J12" i="46"/>
  <c r="N12" i="46" s="1"/>
  <c r="J39" i="46"/>
  <c r="N39" i="46" s="1"/>
  <c r="J15" i="46"/>
  <c r="N15" i="46" s="1"/>
  <c r="J43" i="46"/>
  <c r="N43" i="46" s="1"/>
  <c r="J24" i="46"/>
  <c r="N24" i="46" s="1"/>
  <c r="J13" i="46"/>
  <c r="N13" i="46" s="1"/>
  <c r="J49" i="46"/>
  <c r="N49" i="46" s="1"/>
  <c r="J7" i="46"/>
  <c r="N7" i="46" s="1"/>
  <c r="J37" i="46"/>
  <c r="N37" i="46" s="1"/>
  <c r="J47" i="46"/>
  <c r="N47" i="46" s="1"/>
  <c r="J10" i="46"/>
  <c r="N10" i="46" s="1"/>
  <c r="J53" i="46"/>
  <c r="N53" i="46" s="1"/>
  <c r="J16" i="46"/>
  <c r="N16" i="46" s="1"/>
  <c r="J11" i="46"/>
  <c r="N11" i="46" s="1"/>
  <c r="J44" i="46"/>
  <c r="N44" i="46" s="1"/>
  <c r="J41" i="46"/>
  <c r="N41" i="46" s="1"/>
  <c r="J38" i="46"/>
  <c r="N38" i="46" s="1"/>
  <c r="J55" i="46"/>
  <c r="N55" i="46" s="1"/>
  <c r="J33" i="46"/>
  <c r="N33" i="46" s="1"/>
  <c r="J56" i="46"/>
  <c r="N56" i="46" s="1"/>
  <c r="J8" i="46"/>
  <c r="N8" i="46" s="1"/>
  <c r="J6" i="46"/>
  <c r="N6" i="46" s="1"/>
  <c r="J20" i="46"/>
  <c r="N20" i="46" s="1"/>
  <c r="J27" i="46"/>
  <c r="N27" i="46" s="1"/>
  <c r="J31" i="46"/>
  <c r="N31" i="46" s="1"/>
  <c r="J34" i="46"/>
  <c r="N34" i="46" s="1"/>
  <c r="J28" i="46"/>
  <c r="N28" i="46" s="1"/>
  <c r="J25" i="46"/>
  <c r="N25" i="46" s="1"/>
  <c r="L58" i="53"/>
  <c r="J57" i="46" l="1"/>
  <c r="L57" i="46" l="1"/>
  <c r="H57" i="46" l="1"/>
  <c r="E57" i="46"/>
  <c r="I57" i="46"/>
  <c r="F57" i="46"/>
  <c r="C57" i="46"/>
  <c r="B57" i="46"/>
  <c r="N57" i="46" l="1"/>
  <c r="D57" i="46"/>
</calcChain>
</file>

<file path=xl/sharedStrings.xml><?xml version="1.0" encoding="utf-8"?>
<sst xmlns="http://schemas.openxmlformats.org/spreadsheetml/2006/main" count="977" uniqueCount="357">
  <si>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</si>
  <si>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</si>
  <si>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</si>
  <si>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</si>
  <si>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</si>
  <si>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</si>
  <si>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</si>
  <si>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</si>
  <si>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</si>
  <si>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</si>
  <si>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</si>
  <si>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</si>
  <si>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</si>
  <si>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</si>
  <si>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</si>
  <si>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</si>
  <si>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</si>
  <si>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</si>
  <si>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</si>
  <si>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</si>
  <si>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</si>
  <si>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</si>
  <si>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</si>
  <si>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</si>
  <si>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</si>
  <si>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</si>
  <si>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</si>
  <si>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</si>
  <si>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</si>
  <si>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</si>
  <si>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</si>
  <si>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</si>
  <si>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</si>
  <si>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</si>
  <si>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</si>
  <si>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</si>
  <si>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</si>
  <si>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</si>
  <si>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</si>
  <si>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</si>
  <si>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</si>
  <si>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</si>
  <si>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</si>
  <si>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</si>
  <si>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</si>
  <si>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</si>
  <si>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</si>
  <si>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</si>
  <si>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</si>
  <si>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</si>
  <si>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</si>
  <si>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</si>
  <si>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</si>
  <si>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</si>
  <si>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P=RP/BG</t>
  </si>
  <si>
    <t>ER=P*RP</t>
  </si>
  <si>
    <t>PC</t>
  </si>
  <si>
    <t>PO</t>
  </si>
  <si>
    <t>TERRITORIO (KM2)</t>
  </si>
  <si>
    <t>TE</t>
  </si>
  <si>
    <t>POBLACIÓN Y TERRITORIO</t>
  </si>
  <si>
    <t>CEPT=0.85(PO/∑PO)+0.15(TE/∑TE)</t>
  </si>
  <si>
    <t>PC*35%</t>
  </si>
  <si>
    <t>CEP= MAE1/∑MAE1</t>
  </si>
  <si>
    <t>CEG=MAE2/∑MAE2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</si>
  <si>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</si>
  <si>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</si>
  <si>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PC/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PC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</si>
  <si>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</si>
  <si>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</si>
  <si>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</si>
  <si>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</si>
  <si>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 xml:space="preserve">FUENTE: </t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</si>
  <si>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</si>
  <si>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</si>
  <si>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</si>
  <si>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</si>
  <si>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</si>
  <si>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</si>
  <si>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COEFICIENTE POBLACIÓN</t>
  </si>
  <si>
    <t>COEFICIENTE PROYECCIÓN POBLACIÓN</t>
  </si>
  <si>
    <t>PO*35%</t>
  </si>
  <si>
    <t>CEP*30%</t>
  </si>
  <si>
    <t>DISTRIBUCIÓN POR POBLACIÓN</t>
  </si>
  <si>
    <t>DISTRIBUCIÓN POR PROYECCIÓN DE POBLACIÓN</t>
  </si>
  <si>
    <t>DISTRIBUCIÓN POR COEFICIENTE REGLA I</t>
  </si>
  <si>
    <t>COEFICIENTE ESTIMADO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</si>
  <si>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</si>
  <si>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</si>
  <si>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</si>
  <si>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</si>
  <si>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 xml:space="preserve">POBLACIÓN </t>
  </si>
  <si>
    <t>REGLA I</t>
  </si>
  <si>
    <t>PROYECCIÓN DE POBLACIÓN</t>
  </si>
  <si>
    <t>$</t>
  </si>
  <si>
    <t>MAE2=(PI*35%)+(PC*35%)+(CD*30%)</t>
  </si>
  <si>
    <t>FGP</t>
  </si>
  <si>
    <t>FFM</t>
  </si>
  <si>
    <t>IEPS</t>
  </si>
  <si>
    <t xml:space="preserve">  Proyecciones de la Población 2010-2030, CONSEJO NACIONAL DE POBLACIÓN</t>
  </si>
  <si>
    <t>EFECTIVIDAD RECAUDACIÓN DE PREDIAL</t>
  </si>
  <si>
    <t>CER*50%</t>
  </si>
  <si>
    <t>CEPT*25%</t>
  </si>
  <si>
    <t>MAE1=(CEPT*25%)+(CIMP*25%)+(CER*50%)</t>
  </si>
  <si>
    <t>Fondo del Estado</t>
  </si>
  <si>
    <t>Monto</t>
  </si>
  <si>
    <t>Porcentaje de distribución</t>
  </si>
  <si>
    <t>Fondo General de Participaciones (FGP)</t>
  </si>
  <si>
    <t>Impuesto Especial sobre Producción y Servicios (IEPS)</t>
  </si>
  <si>
    <t>Los montos no incluyen descuentos ni compensación alguna.</t>
  </si>
  <si>
    <t>SECRETARÍA DE FINANZAS Y TESORERÍA GENERAL DEL ESTADO</t>
  </si>
  <si>
    <t>FEXHI</t>
  </si>
  <si>
    <t>FOFIR</t>
  </si>
  <si>
    <t>PROPORCION DE RECAUDACIÓN</t>
  </si>
  <si>
    <t>RECAUDACIÓN PONDERADO POR EFICIENCIA</t>
  </si>
  <si>
    <t>COEFICIENTE DE DISTRIBUCIÓN ANTES DE GARANTÍA</t>
  </si>
  <si>
    <t>Impuesto sobre la Venta Final de Gasolinas y Diesel (IEPSGD)</t>
  </si>
  <si>
    <t>Fondo de Fiscalización y Recaudación (FOFIR)</t>
  </si>
  <si>
    <t>Monto a distribuir</t>
  </si>
  <si>
    <t>DETERMINACIÓN PRELIMINAR DE LOS COEFICIENTES DE PARTICIPACIÓN DE RECURSOS A MUNICIPIOS POR VARIABLE (ARTÍCULO14 FRACC II LCH)</t>
  </si>
  <si>
    <t>MONTO OBS + ESTIM DE GASOLINAS</t>
  </si>
  <si>
    <t>MONTO OBS. + ESTIM. DE PARTICIPACIONES</t>
  </si>
  <si>
    <t>Fondo de Compensacion ISAN</t>
  </si>
  <si>
    <t xml:space="preserve">Impuesto sobre Adquisición de Vehículos Nuevos (ISAN) </t>
  </si>
  <si>
    <t>ISAN</t>
  </si>
  <si>
    <t>COMP ISAN</t>
  </si>
  <si>
    <t>30% FFM</t>
  </si>
  <si>
    <t>70% FFM</t>
  </si>
  <si>
    <t>Fondo de Fomento Municipal (FFM) 30%</t>
  </si>
  <si>
    <t>Fondo de Fomento Municipal (FFM) 70%</t>
  </si>
  <si>
    <t>Las cifras de Recaudación y Facturación del Impuesto Predial fueron actualizadas para el Cálculo de Distribución. La población por Municipio para la entidad</t>
  </si>
  <si>
    <t>50%*CERi,t+20%*REi,t+30%*CCRi,t</t>
  </si>
  <si>
    <t>REi,t = Ri,t-1 /∑Ri,t-1</t>
  </si>
  <si>
    <t>CCRi,t=CRi,t /∑CRi,t</t>
  </si>
  <si>
    <t>CRi,t=(Ri,t-1/Ri,t-2)- 1</t>
  </si>
  <si>
    <t>Ri,t-2</t>
  </si>
  <si>
    <t>CERi,t = ERi,t-1 /∑ERi,t-1</t>
  </si>
  <si>
    <t>ERt-1 = Ri,t-1 / BGi,t-1</t>
  </si>
  <si>
    <t>Ri,t-1</t>
  </si>
  <si>
    <t>BGt-1</t>
  </si>
  <si>
    <t xml:space="preserve"> ESTIMACIÓN 30% FFM ANUAL</t>
  </si>
  <si>
    <t>DISTRIBUCIÓN POR RECAUDACION</t>
  </si>
  <si>
    <t>DISTRIBUCIÓN CRECIMIENTO RECAUDACION</t>
  </si>
  <si>
    <t xml:space="preserve">DISTRIBUCIÓN POR EFICIENCIA EN LA RECAUDACIÓN  </t>
  </si>
  <si>
    <t>COEFICIENTE  POR MONTO DE RECAUDACIÓN EN EL IMPUESTO PREDIAL</t>
  </si>
  <si>
    <t>Tasa&gt;0</t>
  </si>
  <si>
    <t xml:space="preserve">TASA DE CRECIMIENTO EN LA RECAUDACIÓN EFECTIVA </t>
  </si>
  <si>
    <t>COEFICIENTE  DE EFICIENCIA RECAUDATORIA</t>
  </si>
  <si>
    <t>Eficiencia Recaudatoria</t>
  </si>
  <si>
    <t>COEFICIENTE DE DISTRIBUCIÓN  30% FFM Art 14 Frac III</t>
  </si>
  <si>
    <t>RECAUDACIÓN EN EL IMPUESTO PREDIAL</t>
  </si>
  <si>
    <t>CRECIMIENTO RECAUDACION</t>
  </si>
  <si>
    <t xml:space="preserve"> EFICIENCIA RECAUDATORIA</t>
  </si>
  <si>
    <t>IEPSGYD</t>
  </si>
  <si>
    <t>BGt-2</t>
  </si>
  <si>
    <t>RPt-1</t>
  </si>
  <si>
    <t>Mes</t>
  </si>
  <si>
    <t xml:space="preserve"> </t>
  </si>
  <si>
    <t xml:space="preserve"> MUNICIPIO </t>
  </si>
  <si>
    <t>COEFICIENTE</t>
  </si>
  <si>
    <t xml:space="preserve"> ABASOLO </t>
  </si>
  <si>
    <t xml:space="preserve"> AGUALEGUAS </t>
  </si>
  <si>
    <t xml:space="preserve"> ALDAMAS, LOS </t>
  </si>
  <si>
    <t xml:space="preserve"> ALLENDE </t>
  </si>
  <si>
    <t xml:space="preserve"> ANAHUAC </t>
  </si>
  <si>
    <t xml:space="preserve"> APODACA </t>
  </si>
  <si>
    <t xml:space="preserve"> ARAMBERRI </t>
  </si>
  <si>
    <t xml:space="preserve"> BUSTAMANTE </t>
  </si>
  <si>
    <t xml:space="preserve"> CADEREYTA JIMENEZ </t>
  </si>
  <si>
    <t xml:space="preserve"> CARMEN </t>
  </si>
  <si>
    <t xml:space="preserve"> CERRALVO  </t>
  </si>
  <si>
    <t xml:space="preserve"> CHINA </t>
  </si>
  <si>
    <t xml:space="preserve"> CIENEGA DE FLORES </t>
  </si>
  <si>
    <t xml:space="preserve"> DOCTOR ARROYO </t>
  </si>
  <si>
    <t xml:space="preserve"> DOCTOR COSS </t>
  </si>
  <si>
    <t xml:space="preserve"> DOCTOR GONZALEZ </t>
  </si>
  <si>
    <t xml:space="preserve"> GALEANA </t>
  </si>
  <si>
    <t xml:space="preserve"> GARCIA </t>
  </si>
  <si>
    <t xml:space="preserve"> GENERAL BRAVO </t>
  </si>
  <si>
    <t xml:space="preserve"> GENERAL ESCOBEDO </t>
  </si>
  <si>
    <t xml:space="preserve"> GENERAL TERAN </t>
  </si>
  <si>
    <t xml:space="preserve"> GENERAL TREVIÑO </t>
  </si>
  <si>
    <t xml:space="preserve"> GENERAL ZARAGOZA </t>
  </si>
  <si>
    <t xml:space="preserve"> GENERAL ZUAZUA </t>
  </si>
  <si>
    <t xml:space="preserve"> GUADALUPE </t>
  </si>
  <si>
    <t xml:space="preserve"> HERRERAS, LOS </t>
  </si>
  <si>
    <t xml:space="preserve"> HIDALGO </t>
  </si>
  <si>
    <t xml:space="preserve"> HIGUERAS </t>
  </si>
  <si>
    <t xml:space="preserve"> HUALAHUISES </t>
  </si>
  <si>
    <t xml:space="preserve"> ITURBIDE </t>
  </si>
  <si>
    <t xml:space="preserve"> JUAREZ </t>
  </si>
  <si>
    <t xml:space="preserve"> LAMPAZOS DE NARANJO </t>
  </si>
  <si>
    <t xml:space="preserve"> LINARES </t>
  </si>
  <si>
    <t xml:space="preserve"> MARIN </t>
  </si>
  <si>
    <t xml:space="preserve"> MELCHOR OCAMPO </t>
  </si>
  <si>
    <t xml:space="preserve"> MIER Y NORIEGA </t>
  </si>
  <si>
    <t xml:space="preserve"> MINA </t>
  </si>
  <si>
    <t xml:space="preserve"> MONTEMORELOS </t>
  </si>
  <si>
    <t xml:space="preserve"> MONTERREY </t>
  </si>
  <si>
    <t xml:space="preserve"> PARAS </t>
  </si>
  <si>
    <t xml:space="preserve"> PESQUERIA </t>
  </si>
  <si>
    <t xml:space="preserve"> RAMONES, LOS </t>
  </si>
  <si>
    <t xml:space="preserve"> RAYONES </t>
  </si>
  <si>
    <t xml:space="preserve"> SABINAS HIDALGO </t>
  </si>
  <si>
    <t xml:space="preserve"> SALINAS VICTORIA </t>
  </si>
  <si>
    <t xml:space="preserve"> SAN NICOLAS DE LOS GARZA </t>
  </si>
  <si>
    <t xml:space="preserve"> SAN PEDRO GARZA GARCIA </t>
  </si>
  <si>
    <t xml:space="preserve"> SANTA CATARINA </t>
  </si>
  <si>
    <t xml:space="preserve"> SANTIAGO </t>
  </si>
  <si>
    <t xml:space="preserve"> VALLECILLO </t>
  </si>
  <si>
    <t xml:space="preserve"> VILLALDAMA </t>
  </si>
  <si>
    <t xml:space="preserve">         TOTAL </t>
  </si>
  <si>
    <t>ISR Venta de Inmuebles</t>
  </si>
  <si>
    <t>20% para municipios</t>
  </si>
  <si>
    <t>LOS ALDAMAS</t>
  </si>
  <si>
    <t>LOS HERRERAS</t>
  </si>
  <si>
    <t>LOS RAMONES</t>
  </si>
  <si>
    <t>ISR NOMINA</t>
  </si>
  <si>
    <t>ISR INMUEBLES</t>
  </si>
  <si>
    <t>FONDO DE ISR POR LA ENAJENACIÓN DE BIENES INMUEBLES</t>
  </si>
  <si>
    <t>ISR Enajenación de Inmuebles</t>
  </si>
  <si>
    <t>POBLACIÓN 2020</t>
  </si>
  <si>
    <t>(PESOS)</t>
  </si>
  <si>
    <t>POBLACIÓN  2020</t>
  </si>
  <si>
    <t xml:space="preserve">  Población 2020, CENSO POBLACION Y VIVIENDA, INEGI</t>
  </si>
  <si>
    <t>COEFICIENTE CRECIMIENTO RECAUDACION</t>
  </si>
  <si>
    <t>RECAUDACIÓN 2020</t>
  </si>
  <si>
    <t>SUBTOTAL</t>
  </si>
  <si>
    <t>ORGANISMOS</t>
  </si>
  <si>
    <t>CERRALVO</t>
  </si>
  <si>
    <t>PROYECCIÓN DE POBLACIÓN 2021</t>
  </si>
  <si>
    <t>CÁLCULO DEL AJUSTE POR LA DIFERENCIA 2021</t>
  </si>
  <si>
    <t>CÁLCULO DEL AJUSTE POR LA DIFERENCIA  2021</t>
  </si>
  <si>
    <t>2021 CON COEFICIENTES ACTUALIZADOS</t>
  </si>
  <si>
    <t>DIFERENCIAS</t>
  </si>
  <si>
    <t>DESCUENTO MENSUAL (ENE,FEB,MZO)</t>
  </si>
  <si>
    <t>FFM 70%</t>
  </si>
  <si>
    <t>FFM 30%</t>
  </si>
  <si>
    <t>FONDO COMP ISAN</t>
  </si>
  <si>
    <t>IEPSGyD</t>
  </si>
  <si>
    <t>%</t>
  </si>
  <si>
    <t>CÁLCULO DE DISTRIBUCIÓN SEGÚN ART. DECIMO TRANSITORIO DE LA LEY DE EGRESOS DEL ESTADO 2022</t>
  </si>
  <si>
    <t>Cálculo de Distribución 2021 con ajuste anual 2021</t>
  </si>
  <si>
    <t>Cálculo de Distribución 2022</t>
  </si>
  <si>
    <t>PARTICIPACIONES AÑO ANTERIOR
FGP, FFM 70%, FOFIR, IEPS, ISAN, FEXHI</t>
  </si>
  <si>
    <t>PARTICIPACIONES AÑO ACTUAL
FGP, FFM 70%, FOFIR, IEPS, ISAN, FEXHI</t>
  </si>
  <si>
    <t>ANÁHUAC</t>
  </si>
  <si>
    <t>CADEREYTA JIMÉNEZ</t>
  </si>
  <si>
    <t>EL CARMEN</t>
  </si>
  <si>
    <t>CIÉNEGA DE FLORES</t>
  </si>
  <si>
    <t>DOCTOR GONZÁLEZ</t>
  </si>
  <si>
    <t>GARCÍA</t>
  </si>
  <si>
    <t>GENERAL TERÁN</t>
  </si>
  <si>
    <t>JUÁREZ</t>
  </si>
  <si>
    <t>MARÍN</t>
  </si>
  <si>
    <t>PARÁS</t>
  </si>
  <si>
    <t>PESQUERÍA</t>
  </si>
  <si>
    <t>SAN NICOLÁS DE LOS GARZA</t>
  </si>
  <si>
    <t>SAN PEDRO GARZA GARCÍA</t>
  </si>
  <si>
    <t>Participaciones 2022</t>
  </si>
  <si>
    <t>Monto Distribuido 2021</t>
  </si>
  <si>
    <t>Diferencia</t>
  </si>
  <si>
    <t>Impuesto sobre la Renta de Enajenación de Bienes Inmuebles (ISR BI)</t>
  </si>
  <si>
    <t>Fondo de Fomento Municipal (FFM)</t>
  </si>
  <si>
    <t>parte fija 2013</t>
  </si>
  <si>
    <t>SUBSECRETARÍA DE POLITICA DE INGRESOS, COORDINACIÓN DE PLANEACIÓN HACENDARIA</t>
  </si>
  <si>
    <t>PERSONAS EN POBREZA 2015</t>
  </si>
  <si>
    <t>PERSONAS EN POBREZA 2020</t>
  </si>
  <si>
    <t>CARENCIAS PROMEDIO EN SITUACION DE POBREZA 2015</t>
  </si>
  <si>
    <t>INCIDENCIA DE LA POBREZA 2015</t>
  </si>
  <si>
    <t>IP/∑IP</t>
  </si>
  <si>
    <t>EP/∑EP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</si>
  <si>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</si>
  <si>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</si>
  <si>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</si>
  <si>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</si>
  <si>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</si>
  <si>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</si>
  <si>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</si>
  <si>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</si>
  <si>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</si>
  <si>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</si>
  <si>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</si>
  <si>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</si>
  <si>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</si>
  <si>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</si>
  <si>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</si>
  <si>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</si>
  <si>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</si>
  <si>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</si>
  <si>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</si>
  <si>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</si>
  <si>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</si>
  <si>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</si>
  <si>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</si>
  <si>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</si>
  <si>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</si>
  <si>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</si>
  <si>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</si>
  <si>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</si>
  <si>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</si>
  <si>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</si>
  <si>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</si>
  <si>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</si>
  <si>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</si>
  <si>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</si>
  <si>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</si>
  <si>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</si>
  <si>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</si>
  <si>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</si>
  <si>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</si>
  <si>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</si>
  <si>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</si>
  <si>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</si>
  <si>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</si>
  <si>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</si>
  <si>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</si>
  <si>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</si>
  <si>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</si>
  <si>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</si>
  <si>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</si>
  <si>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</si>
  <si>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</si>
  <si>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</si>
  <si>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</si>
  <si>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</si>
  <si>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</si>
  <si>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</si>
  <si>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</si>
  <si>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</si>
  <si>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</si>
  <si>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</si>
  <si>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CPP1i</t>
  </si>
  <si>
    <t>ICPi=(PP1i/∑PP1i)</t>
  </si>
  <si>
    <t>IP=(ICPi*CPP!i)</t>
  </si>
  <si>
    <t>(0.85*IP/∑IP)(Monto)</t>
  </si>
  <si>
    <t>EP=PP2i/PP1i</t>
  </si>
  <si>
    <t>(0.15*(EP/∑EP)(Monto)</t>
  </si>
  <si>
    <t>DIPi</t>
  </si>
  <si>
    <t>CDPEi</t>
  </si>
  <si>
    <t>DISTRIBUIDO 2021</t>
  </si>
  <si>
    <t>Los sumas totales puden no coincidir debido al redondeo</t>
  </si>
  <si>
    <t>Faltante Inicial FEIEF</t>
  </si>
  <si>
    <t>Participaciones</t>
  </si>
  <si>
    <t>FACTURACIÓN  2020
(2016-2020)</t>
  </si>
  <si>
    <t>RECAUDACIÓN 2021</t>
  </si>
  <si>
    <t>FACTURACIÓN 2021
(2011-2021)</t>
  </si>
  <si>
    <t>FALTANTE INICIAL FEIEF FGP</t>
  </si>
  <si>
    <t>Faltante Inicial de FEIEF</t>
  </si>
  <si>
    <t>ISAI 2021</t>
  </si>
  <si>
    <t>CÁLCULO DE DISTRIBUCIÓN DE PARTICIPACIONES MARZO 2022</t>
  </si>
  <si>
    <t>Participaciones Marzo 2022</t>
  </si>
  <si>
    <t>Total de Distrbución Marzo 2022</t>
  </si>
  <si>
    <t>PROPORCION</t>
  </si>
  <si>
    <t>CORRESPONDIENTE AL PERIODO MARZO</t>
  </si>
  <si>
    <t>DISTRIBUCIÓN MARZO</t>
  </si>
  <si>
    <t>CÁLCULO  DE PARTICIPACIONES DE ISR MES DE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</si>
</sst>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0.000000%"/>
    <numFmt numFmtId="168" formatCode="#,##0\ &quot;$&quot;;[Red]\-#,##0\ &quot;$&quot;"/>
    <numFmt numFmtId="169" formatCode="&quot;$&quot;\ #,##0.00"/>
    <numFmt numFmtId="170" formatCode="\U\ #,##0.00"/>
    <numFmt numFmtId="171" formatCode="_(* #,##0.000000_);_(* \(#,##0.000000\);_(* &quot;-&quot;??_);_(@_)"/>
    <numFmt numFmtId="172" formatCode="0.000000"/>
    <numFmt numFmtId="173" formatCode="0.00000000"/>
    <numFmt numFmtId="174" formatCode="General_)"/>
    <numFmt numFmtId="175" formatCode="_-[$€-2]* #,##0.00_-;\-[$€-2]* #,##0.00_-;_-[$€-2]* &quot;-&quot;??_-"/>
    <numFmt numFmtId="176" formatCode="_-* #,##0_-;\-* #,##0_-;_-* &quot;-&quot;??_-;_-@_-"/>
    <numFmt numFmtId="177" formatCode="_-* #,##0.0000_-;\-* #,##0.0000_-;_-* &quot;-&quot;????_-;_-@_-"/>
    <numFmt numFmtId="178" formatCode="_-* #,##0.0000_-;\-* #,##0.0000_-;_-* &quot;-&quot;_-;_-@_-"/>
    <numFmt numFmtId="179" formatCode="_-* #,##0.0000_-;\-* #,##0.0000_-;_-* &quot;-&quot;??_-;_-@_-"/>
    <numFmt numFmtId="180" formatCode="_-* #,##0.00000_-;\-* #,##0.00000_-;_-* &quot;-&quot;??_-;_-@_-"/>
    <numFmt numFmtId="181" formatCode="#,##0.00_ ;[Red]\-#,##0.00\ "/>
    <numFmt numFmtId="182" formatCode="#,##0_ ;[Red]\-#,##0\ "/>
    <numFmt numFmtId="183" formatCode="#,##0.0000;[Red]\-#,##0.0000"/>
    <numFmt numFmtId="184" formatCode="_-* #,##0.000000_-;\-* #,##0.000000_-;_-* &quot;-&quot;????_-;_-@_-"/>
    <numFmt numFmtId="185" formatCode="#,##0.0000000_ ;[Red]\-#,##0.0000000\ "/>
    <numFmt numFmtId="186" formatCode="#,##0;[Red]\-#,##0;_-* &quot;-&quot;_-;_-@_-"/>
    <numFmt numFmtId="187" formatCode="0.00000000%"/>
    <numFmt numFmtId="188" formatCode="0.0000%"/>
    <numFmt numFmtId="189" formatCode="#,##0.00000000000;\-#,##0.00000000000"/>
    <numFmt numFmtId="190" formatCode="#,##0.0000;\-#,##0.0000"/>
    <numFmt numFmtId="191" formatCode="0.00000000000"/>
    <numFmt numFmtId="192" formatCode="0.000000000"/>
    <numFmt numFmtId="193" formatCode="_-* #,##0.000000_-;\-* #,##0.000000_-;_-* &quot;-&quot;??_-;_-@_-"/>
    <numFmt numFmtId="194" formatCode="0.0000000"/>
    <numFmt numFmtId="195" formatCode="#,##0.000000;\-#,##0.000000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sz val="12"/>
      <color rgb="FF00000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rgb="FF333333"/>
      <name val="Helvetica"/>
      <family val="2"/>
    </font>
    <font>
      <b/>
      <sz val="12"/>
      <color rgb="FF006100"/>
      <name val="Arial Narrow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b/>
      <sz val="10"/>
      <color indexed="62"/>
      <name val="Arial"/>
      <family val="2"/>
    </font>
    <font>
      <vertAlign val="subscript"/>
      <sz val="8"/>
      <color rgb="FFFF0000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12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68" fontId="10" fillId="0" borderId="0" applyFont="0" applyFill="0" applyBorder="0" applyAlignment="0" applyProtection="0"/>
    <xf numFmtId="0" fontId="23" fillId="3" borderId="0" applyNumberFormat="0" applyBorder="0" applyAlignment="0" applyProtection="0"/>
    <xf numFmtId="164" fontId="10" fillId="0" borderId="0" applyFont="0" applyFill="0" applyBorder="0" applyAlignment="0" applyProtection="0"/>
    <xf numFmtId="0" fontId="24" fillId="22" borderId="0" applyNumberFormat="0" applyBorder="0" applyAlignment="0" applyProtection="0"/>
    <xf numFmtId="0" fontId="32" fillId="0" borderId="0"/>
    <xf numFmtId="0" fontId="12" fillId="0" borderId="0"/>
    <xf numFmtId="37" fontId="11" fillId="0" borderId="0"/>
    <xf numFmtId="0" fontId="15" fillId="23" borderId="4" applyNumberFormat="0" applyFont="0" applyAlignment="0" applyProtection="0"/>
    <xf numFmtId="169" fontId="12" fillId="0" borderId="0" applyFont="0" applyFill="0" applyBorder="0" applyAlignment="0" applyProtection="0">
      <alignment horizontal="right"/>
    </xf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31" fillId="0" borderId="9" applyNumberFormat="0" applyFill="0" applyAlignment="0" applyProtection="0"/>
    <xf numFmtId="170" fontId="13" fillId="0" borderId="0" applyFont="0" applyFill="0" applyBorder="0" applyAlignment="0" applyProtection="0">
      <alignment horizontal="right"/>
    </xf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4" fontId="1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75" fontId="10" fillId="0" borderId="0" applyFont="0" applyFill="0" applyBorder="0" applyAlignment="0" applyProtection="0"/>
    <xf numFmtId="0" fontId="23" fillId="3" borderId="0" applyNumberFormat="0" applyBorder="0" applyAlignment="0" applyProtection="0"/>
    <xf numFmtId="41" fontId="10" fillId="0" borderId="0" applyFont="0" applyFill="0" applyBorder="0" applyAlignment="0" applyProtection="0"/>
    <xf numFmtId="0" fontId="24" fillId="22" borderId="0" applyNumberFormat="0" applyBorder="0" applyAlignment="0" applyProtection="0"/>
    <xf numFmtId="0" fontId="10" fillId="23" borderId="4" applyNumberFormat="0" applyFont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9" fillId="0" borderId="0"/>
    <xf numFmtId="43" fontId="10" fillId="0" borderId="0" applyFont="0" applyFill="0" applyBorder="0" applyAlignment="0" applyProtection="0"/>
    <xf numFmtId="0" fontId="44" fillId="0" borderId="0"/>
    <xf numFmtId="0" fontId="8" fillId="0" borderId="0"/>
    <xf numFmtId="43" fontId="45" fillId="0" borderId="0" applyFont="0" applyFill="0" applyBorder="0" applyAlignment="0" applyProtection="0"/>
    <xf numFmtId="0" fontId="10" fillId="0" borderId="0"/>
    <xf numFmtId="9" fontId="7" fillId="0" borderId="0" applyFont="0" applyFill="0" applyBorder="0" applyAlignment="0" applyProtection="0"/>
    <xf numFmtId="0" fontId="48" fillId="25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169" fontId="10" fillId="0" borderId="0" applyFont="0" applyFill="0" applyBorder="0" applyAlignment="0" applyProtection="0">
      <alignment horizontal="right"/>
    </xf>
    <xf numFmtId="0" fontId="4" fillId="0" borderId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2" fillId="0" borderId="0"/>
    <xf numFmtId="0" fontId="2" fillId="0" borderId="0"/>
    <xf numFmtId="0" fontId="71" fillId="0" borderId="0"/>
    <xf numFmtId="0" fontId="1" fillId="28" borderId="0" applyNumberFormat="0" applyBorder="0" applyAlignment="0" applyProtection="0"/>
    <xf numFmtId="0" fontId="1" fillId="0" borderId="0"/>
    <xf numFmtId="0" fontId="72" fillId="29" borderId="0" applyNumberFormat="0" applyBorder="0" applyAlignment="0" applyProtection="0"/>
  </cellStyleXfs>
  <cellXfs count="437">
    <xf numFmtId="0" fontId="0" fillId="0" borderId="0" xfId="0"/>
    <xf numFmtId="37" fontId="10" fillId="0" borderId="0" xfId="37" applyFont="1" applyFill="1" applyProtection="1">
      <protection hidden="1"/>
    </xf>
    <xf numFmtId="37" fontId="10" fillId="0" borderId="0" xfId="37" applyFont="1" applyProtection="1">
      <protection hidden="1"/>
    </xf>
    <xf numFmtId="37" fontId="34" fillId="0" borderId="0" xfId="37" applyFont="1" applyProtection="1">
      <protection hidden="1"/>
    </xf>
    <xf numFmtId="37" fontId="39" fillId="0" borderId="0" xfId="37" applyFont="1" applyProtection="1">
      <protection hidden="1"/>
    </xf>
    <xf numFmtId="172" fontId="10" fillId="0" borderId="0" xfId="37" applyNumberFormat="1" applyFont="1" applyProtection="1">
      <protection hidden="1"/>
    </xf>
    <xf numFmtId="173" fontId="10" fillId="0" borderId="0" xfId="37" applyNumberFormat="1" applyFont="1" applyProtection="1">
      <protection hidden="1"/>
    </xf>
    <xf numFmtId="37" fontId="43" fillId="0" borderId="0" xfId="37" applyFont="1" applyAlignment="1" applyProtection="1">
      <alignment horizontal="center"/>
      <protection hidden="1"/>
    </xf>
    <xf numFmtId="37" fontId="10" fillId="0" borderId="0" xfId="37" applyFont="1" applyAlignment="1" applyProtection="1">
      <alignment wrapText="1"/>
      <protection hidden="1"/>
    </xf>
    <xf numFmtId="37" fontId="43" fillId="0" borderId="0" xfId="37" applyFont="1" applyAlignment="1" applyProtection="1">
      <protection hidden="1"/>
    </xf>
    <xf numFmtId="0" fontId="0" fillId="0" borderId="26" xfId="0" applyBorder="1" applyAlignment="1"/>
    <xf numFmtId="0" fontId="10" fillId="0" borderId="0" xfId="53"/>
    <xf numFmtId="0" fontId="10" fillId="0" borderId="0" xfId="53" applyFont="1" applyBorder="1" applyAlignment="1">
      <alignment vertical="center"/>
    </xf>
    <xf numFmtId="3" fontId="10" fillId="0" borderId="0" xfId="53" applyNumberFormat="1" applyBorder="1" applyAlignment="1">
      <alignment horizontal="center" vertical="center"/>
    </xf>
    <xf numFmtId="0" fontId="10" fillId="0" borderId="0" xfId="53" applyBorder="1" applyAlignment="1">
      <alignment horizontal="center" vertical="center"/>
    </xf>
    <xf numFmtId="0" fontId="10" fillId="0" borderId="0" xfId="53" applyFont="1"/>
    <xf numFmtId="176" fontId="0" fillId="0" borderId="0" xfId="51" applyNumberFormat="1" applyFont="1"/>
    <xf numFmtId="176" fontId="10" fillId="0" borderId="0" xfId="51" applyNumberFormat="1" applyFont="1"/>
    <xf numFmtId="0" fontId="10" fillId="24" borderId="0" xfId="106" applyFill="1"/>
    <xf numFmtId="176" fontId="0" fillId="24" borderId="0" xfId="51" applyNumberFormat="1" applyFont="1" applyFill="1"/>
    <xf numFmtId="177" fontId="10" fillId="24" borderId="34" xfId="106" applyNumberFormat="1" applyFill="1" applyBorder="1"/>
    <xf numFmtId="176" fontId="0" fillId="24" borderId="37" xfId="51" applyNumberFormat="1" applyFont="1" applyFill="1" applyBorder="1"/>
    <xf numFmtId="176" fontId="0" fillId="24" borderId="0" xfId="51" applyNumberFormat="1" applyFont="1" applyFill="1" applyBorder="1"/>
    <xf numFmtId="176" fontId="0" fillId="24" borderId="38" xfId="51" applyNumberFormat="1" applyFont="1" applyFill="1" applyBorder="1"/>
    <xf numFmtId="0" fontId="14" fillId="24" borderId="33" xfId="106" applyFont="1" applyFill="1" applyBorder="1"/>
    <xf numFmtId="178" fontId="10" fillId="24" borderId="36" xfId="106" applyNumberFormat="1" applyFill="1" applyBorder="1"/>
    <xf numFmtId="179" fontId="0" fillId="24" borderId="0" xfId="51" applyNumberFormat="1" applyFont="1" applyFill="1" applyBorder="1"/>
    <xf numFmtId="179" fontId="10" fillId="24" borderId="0" xfId="106" applyNumberFormat="1" applyFill="1" applyBorder="1"/>
    <xf numFmtId="179" fontId="0" fillId="24" borderId="37" xfId="51" applyNumberFormat="1" applyFont="1" applyFill="1" applyBorder="1"/>
    <xf numFmtId="177" fontId="10" fillId="24" borderId="39" xfId="106" applyNumberFormat="1" applyFill="1" applyBorder="1"/>
    <xf numFmtId="41" fontId="0" fillId="24" borderId="40" xfId="51" applyNumberFormat="1" applyFont="1" applyFill="1" applyBorder="1"/>
    <xf numFmtId="176" fontId="0" fillId="24" borderId="41" xfId="51" applyNumberFormat="1" applyFont="1" applyFill="1" applyBorder="1"/>
    <xf numFmtId="176" fontId="0" fillId="24" borderId="42" xfId="51" applyNumberFormat="1" applyFont="1" applyFill="1" applyBorder="1"/>
    <xf numFmtId="176" fontId="0" fillId="24" borderId="43" xfId="51" applyNumberFormat="1" applyFont="1" applyFill="1" applyBorder="1"/>
    <xf numFmtId="0" fontId="14" fillId="24" borderId="44" xfId="106" applyFont="1" applyFill="1" applyBorder="1"/>
    <xf numFmtId="178" fontId="10" fillId="24" borderId="40" xfId="106" applyNumberFormat="1" applyFill="1" applyBorder="1"/>
    <xf numFmtId="179" fontId="0" fillId="24" borderId="42" xfId="51" applyNumberFormat="1" applyFont="1" applyFill="1" applyBorder="1"/>
    <xf numFmtId="179" fontId="0" fillId="24" borderId="41" xfId="51" applyNumberFormat="1" applyFont="1" applyFill="1" applyBorder="1"/>
    <xf numFmtId="0" fontId="46" fillId="24" borderId="0" xfId="106" applyFont="1" applyFill="1"/>
    <xf numFmtId="0" fontId="14" fillId="24" borderId="0" xfId="106" applyFont="1" applyFill="1"/>
    <xf numFmtId="0" fontId="14" fillId="0" borderId="0" xfId="106" applyFont="1"/>
    <xf numFmtId="176" fontId="46" fillId="24" borderId="0" xfId="51" applyNumberFormat="1" applyFont="1" applyFill="1" applyAlignment="1">
      <alignment horizontal="center" vertical="center"/>
    </xf>
    <xf numFmtId="0" fontId="34" fillId="24" borderId="0" xfId="106" applyFont="1" applyFill="1" applyAlignment="1">
      <alignment horizontal="center" vertical="center" wrapText="1"/>
    </xf>
    <xf numFmtId="0" fontId="14" fillId="24" borderId="32" xfId="106" applyFont="1" applyFill="1" applyBorder="1" applyAlignment="1">
      <alignment horizontal="center" vertical="center" wrapText="1"/>
    </xf>
    <xf numFmtId="0" fontId="14" fillId="24" borderId="45" xfId="106" applyFont="1" applyFill="1" applyBorder="1" applyAlignment="1">
      <alignment horizontal="center" vertical="center" wrapText="1"/>
    </xf>
    <xf numFmtId="0" fontId="14" fillId="24" borderId="46" xfId="106" applyFont="1" applyFill="1" applyBorder="1" applyAlignment="1">
      <alignment horizontal="center" vertical="center" wrapText="1"/>
    </xf>
    <xf numFmtId="0" fontId="14" fillId="24" borderId="31" xfId="106" applyFont="1" applyFill="1" applyBorder="1" applyAlignment="1">
      <alignment horizontal="center" vertical="center" wrapText="1"/>
    </xf>
    <xf numFmtId="0" fontId="14" fillId="24" borderId="47" xfId="106" applyFont="1" applyFill="1" applyBorder="1" applyAlignment="1">
      <alignment horizontal="center" vertical="center" wrapText="1"/>
    </xf>
    <xf numFmtId="0" fontId="14" fillId="24" borderId="30" xfId="106" applyFont="1" applyFill="1" applyBorder="1" applyAlignment="1">
      <alignment horizontal="center" vertical="center"/>
    </xf>
    <xf numFmtId="0" fontId="14" fillId="24" borderId="0" xfId="106" applyFont="1" applyFill="1" applyAlignment="1"/>
    <xf numFmtId="0" fontId="14" fillId="24" borderId="0" xfId="106" applyFont="1" applyFill="1" applyAlignment="1">
      <alignment horizontal="center" vertical="center" wrapText="1"/>
    </xf>
    <xf numFmtId="43" fontId="14" fillId="0" borderId="0" xfId="51" applyNumberFormat="1" applyFont="1" applyFill="1" applyBorder="1"/>
    <xf numFmtId="43" fontId="10" fillId="0" borderId="0" xfId="53" applyNumberFormat="1" applyFont="1"/>
    <xf numFmtId="43" fontId="0" fillId="0" borderId="0" xfId="51" applyNumberFormat="1" applyFont="1"/>
    <xf numFmtId="0" fontId="33" fillId="0" borderId="0" xfId="109" applyFont="1"/>
    <xf numFmtId="43" fontId="33" fillId="0" borderId="0" xfId="110" applyFont="1"/>
    <xf numFmtId="38" fontId="0" fillId="0" borderId="0" xfId="51" applyNumberFormat="1" applyFont="1" applyFill="1" applyBorder="1"/>
    <xf numFmtId="38" fontId="0" fillId="24" borderId="0" xfId="51" applyNumberFormat="1" applyFont="1" applyFill="1" applyBorder="1"/>
    <xf numFmtId="37" fontId="10" fillId="24" borderId="11" xfId="37" applyFont="1" applyFill="1" applyBorder="1" applyAlignment="1" applyProtection="1">
      <alignment horizontal="left"/>
      <protection hidden="1"/>
    </xf>
    <xf numFmtId="37" fontId="10" fillId="24" borderId="12" xfId="37" applyFont="1" applyFill="1" applyBorder="1" applyAlignment="1" applyProtection="1">
      <alignment horizontal="left"/>
      <protection hidden="1"/>
    </xf>
    <xf numFmtId="37" fontId="10" fillId="24" borderId="0" xfId="37" applyFont="1" applyFill="1" applyProtection="1">
      <protection hidden="1"/>
    </xf>
    <xf numFmtId="37" fontId="14" fillId="24" borderId="13" xfId="37" applyFont="1" applyFill="1" applyBorder="1" applyAlignment="1" applyProtection="1">
      <alignment horizontal="left"/>
      <protection hidden="1"/>
    </xf>
    <xf numFmtId="37" fontId="10" fillId="24" borderId="0" xfId="37" applyFont="1" applyFill="1" applyBorder="1" applyProtection="1">
      <protection hidden="1"/>
    </xf>
    <xf numFmtId="173" fontId="10" fillId="24" borderId="0" xfId="37" applyNumberFormat="1" applyFont="1" applyFill="1" applyProtection="1">
      <protection hidden="1"/>
    </xf>
    <xf numFmtId="37" fontId="14" fillId="24" borderId="10" xfId="37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/>
      <protection hidden="1"/>
    </xf>
    <xf numFmtId="37" fontId="39" fillId="24" borderId="0" xfId="37" applyFont="1" applyFill="1" applyBorder="1" applyAlignment="1" applyProtection="1">
      <alignment horizontal="center" vertical="center" wrapText="1"/>
      <protection hidden="1"/>
    </xf>
    <xf numFmtId="37" fontId="39" fillId="24" borderId="0" xfId="37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 wrapText="1"/>
      <protection hidden="1"/>
    </xf>
    <xf numFmtId="37" fontId="10" fillId="24" borderId="11" xfId="37" applyFont="1" applyFill="1" applyBorder="1" applyProtection="1">
      <protection hidden="1"/>
    </xf>
    <xf numFmtId="37" fontId="10" fillId="24" borderId="12" xfId="37" applyFont="1" applyFill="1" applyBorder="1" applyProtection="1">
      <protection hidden="1"/>
    </xf>
    <xf numFmtId="37" fontId="10" fillId="24" borderId="21" xfId="37" applyFont="1" applyFill="1" applyBorder="1" applyProtection="1">
      <protection hidden="1"/>
    </xf>
    <xf numFmtId="37" fontId="14" fillId="24" borderId="13" xfId="37" applyFont="1" applyFill="1" applyBorder="1" applyProtection="1">
      <protection hidden="1"/>
    </xf>
    <xf numFmtId="37" fontId="14" fillId="24" borderId="14" xfId="37" applyFont="1" applyFill="1" applyBorder="1" applyProtection="1">
      <protection hidden="1"/>
    </xf>
    <xf numFmtId="0" fontId="10" fillId="24" borderId="0" xfId="106" applyFill="1" applyBorder="1"/>
    <xf numFmtId="0" fontId="14" fillId="24" borderId="0" xfId="106" applyFont="1" applyFill="1" applyBorder="1"/>
    <xf numFmtId="0" fontId="14" fillId="24" borderId="0" xfId="106" applyFont="1" applyFill="1" applyBorder="1" applyAlignment="1">
      <alignment horizontal="center" vertical="center" wrapText="1"/>
    </xf>
    <xf numFmtId="0" fontId="34" fillId="24" borderId="0" xfId="106" applyFont="1" applyFill="1" applyBorder="1" applyAlignment="1">
      <alignment horizontal="center" vertical="center" wrapText="1"/>
    </xf>
    <xf numFmtId="176" fontId="46" fillId="24" borderId="0" xfId="51" applyNumberFormat="1" applyFont="1" applyFill="1" applyBorder="1" applyAlignment="1">
      <alignment horizontal="center" vertical="center"/>
    </xf>
    <xf numFmtId="0" fontId="14" fillId="0" borderId="0" xfId="106" applyFont="1" applyBorder="1"/>
    <xf numFmtId="0" fontId="46" fillId="24" borderId="0" xfId="106" applyFont="1" applyFill="1" applyBorder="1"/>
    <xf numFmtId="177" fontId="10" fillId="24" borderId="0" xfId="106" applyNumberFormat="1" applyFill="1" applyBorder="1"/>
    <xf numFmtId="178" fontId="10" fillId="24" borderId="0" xfId="106" applyNumberFormat="1" applyFill="1" applyBorder="1"/>
    <xf numFmtId="38" fontId="10" fillId="24" borderId="0" xfId="106" applyNumberFormat="1" applyFill="1" applyBorder="1"/>
    <xf numFmtId="176" fontId="14" fillId="24" borderId="0" xfId="51" applyNumberFormat="1" applyFont="1" applyFill="1" applyBorder="1"/>
    <xf numFmtId="179" fontId="14" fillId="24" borderId="0" xfId="51" applyNumberFormat="1" applyFont="1" applyFill="1" applyBorder="1"/>
    <xf numFmtId="176" fontId="14" fillId="24" borderId="0" xfId="106" applyNumberFormat="1" applyFont="1" applyFill="1" applyBorder="1"/>
    <xf numFmtId="179" fontId="14" fillId="24" borderId="0" xfId="106" applyNumberFormat="1" applyFont="1" applyFill="1" applyBorder="1"/>
    <xf numFmtId="177" fontId="14" fillId="24" borderId="0" xfId="106" applyNumberFormat="1" applyFont="1" applyFill="1" applyBorder="1"/>
    <xf numFmtId="178" fontId="14" fillId="24" borderId="0" xfId="106" applyNumberFormat="1" applyFont="1" applyFill="1" applyBorder="1"/>
    <xf numFmtId="38" fontId="14" fillId="24" borderId="0" xfId="106" applyNumberFormat="1" applyFont="1" applyFill="1" applyBorder="1"/>
    <xf numFmtId="38" fontId="14" fillId="24" borderId="0" xfId="51" applyNumberFormat="1" applyFont="1" applyFill="1" applyBorder="1"/>
    <xf numFmtId="181" fontId="0" fillId="24" borderId="0" xfId="51" applyNumberFormat="1" applyFont="1" applyFill="1" applyBorder="1"/>
    <xf numFmtId="176" fontId="0" fillId="24" borderId="0" xfId="102" applyNumberFormat="1" applyFont="1" applyFill="1"/>
    <xf numFmtId="176" fontId="0" fillId="0" borderId="0" xfId="102" applyNumberFormat="1" applyFont="1"/>
    <xf numFmtId="176" fontId="50" fillId="24" borderId="47" xfId="102" applyNumberFormat="1" applyFont="1" applyFill="1" applyBorder="1" applyAlignment="1">
      <alignment horizontal="center" vertical="center" wrapText="1"/>
    </xf>
    <xf numFmtId="176" fontId="50" fillId="24" borderId="46" xfId="102" applyNumberFormat="1" applyFont="1" applyFill="1" applyBorder="1" applyAlignment="1">
      <alignment horizontal="center" vertical="center" wrapText="1"/>
    </xf>
    <xf numFmtId="38" fontId="50" fillId="24" borderId="57" xfId="102" applyNumberFormat="1" applyFont="1" applyFill="1" applyBorder="1"/>
    <xf numFmtId="176" fontId="50" fillId="24" borderId="47" xfId="102" applyNumberFormat="1" applyFont="1" applyFill="1" applyBorder="1"/>
    <xf numFmtId="38" fontId="53" fillId="24" borderId="46" xfId="102" applyNumberFormat="1" applyFont="1" applyFill="1" applyBorder="1"/>
    <xf numFmtId="38" fontId="50" fillId="24" borderId="45" xfId="102" applyNumberFormat="1" applyFont="1" applyFill="1" applyBorder="1"/>
    <xf numFmtId="176" fontId="50" fillId="24" borderId="0" xfId="102" applyNumberFormat="1" applyFont="1" applyFill="1" applyBorder="1"/>
    <xf numFmtId="14" fontId="54" fillId="24" borderId="0" xfId="102" applyNumberFormat="1" applyFont="1" applyFill="1" applyAlignment="1">
      <alignment horizontal="left"/>
    </xf>
    <xf numFmtId="176" fontId="54" fillId="24" borderId="0" xfId="102" applyNumberFormat="1" applyFont="1" applyFill="1"/>
    <xf numFmtId="176" fontId="52" fillId="24" borderId="0" xfId="102" applyNumberFormat="1" applyFont="1" applyFill="1"/>
    <xf numFmtId="37" fontId="10" fillId="24" borderId="0" xfId="37" applyFont="1" applyFill="1" applyAlignment="1" applyProtection="1">
      <alignment wrapText="1"/>
      <protection hidden="1"/>
    </xf>
    <xf numFmtId="173" fontId="42" fillId="24" borderId="0" xfId="37" applyNumberFormat="1" applyFont="1" applyFill="1" applyAlignment="1" applyProtection="1">
      <alignment horizontal="center" vertical="center"/>
      <protection hidden="1"/>
    </xf>
    <xf numFmtId="39" fontId="14" fillId="24" borderId="10" xfId="37" applyNumberFormat="1" applyFont="1" applyFill="1" applyBorder="1" applyAlignment="1" applyProtection="1">
      <alignment horizontal="center" vertical="center" wrapText="1"/>
      <protection hidden="1"/>
    </xf>
    <xf numFmtId="39" fontId="14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36" fillId="24" borderId="0" xfId="37" applyFont="1" applyFill="1" applyBorder="1" applyAlignment="1" applyProtection="1">
      <alignment horizontal="center" vertical="center" wrapText="1"/>
      <protection hidden="1"/>
    </xf>
    <xf numFmtId="39" fontId="34" fillId="24" borderId="0" xfId="37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112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37" applyNumberFormat="1" applyFont="1" applyFill="1" applyProtection="1">
      <protection hidden="1"/>
    </xf>
    <xf numFmtId="173" fontId="39" fillId="24" borderId="0" xfId="37" applyNumberFormat="1" applyFont="1" applyFill="1" applyProtection="1">
      <protection hidden="1"/>
    </xf>
    <xf numFmtId="39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73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37" applyNumberFormat="1" applyFont="1" applyFill="1" applyAlignment="1" applyProtection="1">
      <alignment horizontal="center" vertical="center" wrapText="1"/>
      <protection hidden="1"/>
    </xf>
    <xf numFmtId="37" fontId="10" fillId="24" borderId="11" xfId="37" applyNumberFormat="1" applyFont="1" applyFill="1" applyBorder="1" applyProtection="1">
      <protection hidden="1"/>
    </xf>
    <xf numFmtId="37" fontId="10" fillId="24" borderId="69" xfId="37" applyFont="1" applyFill="1" applyBorder="1" applyProtection="1">
      <protection hidden="1"/>
    </xf>
    <xf numFmtId="37" fontId="10" fillId="24" borderId="12" xfId="37" applyNumberFormat="1" applyFont="1" applyFill="1" applyBorder="1" applyProtection="1">
      <protection hidden="1"/>
    </xf>
    <xf numFmtId="37" fontId="14" fillId="24" borderId="13" xfId="37" applyNumberFormat="1" applyFont="1" applyFill="1" applyBorder="1" applyProtection="1">
      <protection hidden="1"/>
    </xf>
    <xf numFmtId="37" fontId="14" fillId="24" borderId="25" xfId="37" applyFont="1" applyFill="1" applyBorder="1" applyAlignment="1" applyProtection="1">
      <alignment horizontal="center" vertical="center" wrapText="1"/>
      <protection hidden="1"/>
    </xf>
    <xf numFmtId="37" fontId="14" fillId="24" borderId="0" xfId="37" applyFont="1" applyFill="1" applyBorder="1" applyAlignment="1" applyProtection="1">
      <alignment horizontal="center" vertical="center" wrapText="1"/>
      <protection hidden="1"/>
    </xf>
    <xf numFmtId="173" fontId="41" fillId="24" borderId="10" xfId="106" applyNumberFormat="1" applyFont="1" applyFill="1" applyBorder="1" applyAlignment="1" applyProtection="1">
      <alignment horizontal="center" vertical="center" wrapText="1"/>
      <protection hidden="1"/>
    </xf>
    <xf numFmtId="0" fontId="14" fillId="24" borderId="49" xfId="106" applyFont="1" applyFill="1" applyBorder="1" applyAlignment="1" applyProtection="1">
      <alignment horizontal="center" vertical="center" wrapText="1"/>
      <protection hidden="1"/>
    </xf>
    <xf numFmtId="173" fontId="14" fillId="24" borderId="49" xfId="106" applyNumberFormat="1" applyFont="1" applyFill="1" applyBorder="1" applyAlignment="1" applyProtection="1">
      <alignment horizontal="center" vertical="center" wrapText="1"/>
      <protection hidden="1"/>
    </xf>
    <xf numFmtId="173" fontId="41" fillId="24" borderId="25" xfId="106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106" applyFont="1" applyFill="1" applyBorder="1" applyAlignment="1" applyProtection="1">
      <alignment horizontal="center" vertical="center" wrapText="1"/>
      <protection hidden="1"/>
    </xf>
    <xf numFmtId="173" fontId="14" fillId="24" borderId="0" xfId="106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106" applyNumberFormat="1" applyFont="1" applyFill="1" applyBorder="1" applyAlignment="1" applyProtection="1">
      <alignment horizontal="center" vertical="center" wrapText="1"/>
      <protection hidden="1"/>
    </xf>
    <xf numFmtId="173" fontId="40" fillId="24" borderId="0" xfId="106" applyNumberFormat="1" applyFont="1" applyFill="1" applyAlignment="1" applyProtection="1">
      <alignment horizontal="center" vertical="center" wrapText="1"/>
      <protection hidden="1"/>
    </xf>
    <xf numFmtId="3" fontId="33" fillId="24" borderId="69" xfId="106" applyNumberFormat="1" applyFont="1" applyFill="1" applyBorder="1" applyProtection="1">
      <protection hidden="1"/>
    </xf>
    <xf numFmtId="3" fontId="33" fillId="24" borderId="21" xfId="106" applyNumberFormat="1" applyFont="1" applyFill="1" applyBorder="1" applyProtection="1">
      <protection hidden="1"/>
    </xf>
    <xf numFmtId="3" fontId="55" fillId="24" borderId="0" xfId="106" applyNumberFormat="1" applyFont="1" applyFill="1"/>
    <xf numFmtId="3" fontId="35" fillId="24" borderId="14" xfId="106" applyNumberFormat="1" applyFont="1" applyFill="1" applyBorder="1" applyProtection="1">
      <protection hidden="1"/>
    </xf>
    <xf numFmtId="0" fontId="53" fillId="26" borderId="49" xfId="109" applyFont="1" applyFill="1" applyBorder="1"/>
    <xf numFmtId="43" fontId="53" fillId="26" borderId="49" xfId="110" applyFont="1" applyFill="1" applyBorder="1" applyAlignment="1">
      <alignment horizontal="center" vertical="center"/>
    </xf>
    <xf numFmtId="0" fontId="53" fillId="26" borderId="49" xfId="109" applyFont="1" applyFill="1" applyBorder="1" applyAlignment="1">
      <alignment horizontal="center"/>
    </xf>
    <xf numFmtId="0" fontId="54" fillId="0" borderId="65" xfId="109" applyFont="1" applyBorder="1"/>
    <xf numFmtId="43" fontId="54" fillId="0" borderId="61" xfId="110" applyFont="1" applyBorder="1" applyAlignment="1">
      <alignment horizontal="center"/>
    </xf>
    <xf numFmtId="180" fontId="54" fillId="0" borderId="51" xfId="109" applyNumberFormat="1" applyFont="1" applyBorder="1" applyAlignment="1">
      <alignment horizontal="center"/>
    </xf>
    <xf numFmtId="3" fontId="54" fillId="0" borderId="56" xfId="109" applyNumberFormat="1" applyFont="1" applyBorder="1" applyAlignment="1"/>
    <xf numFmtId="0" fontId="54" fillId="0" borderId="66" xfId="109" applyFont="1" applyBorder="1"/>
    <xf numFmtId="43" fontId="54" fillId="0" borderId="62" xfId="110" applyFont="1" applyBorder="1"/>
    <xf numFmtId="180" fontId="54" fillId="0" borderId="50" xfId="109" applyNumberFormat="1" applyFont="1" applyBorder="1" applyAlignment="1">
      <alignment horizontal="center"/>
    </xf>
    <xf numFmtId="3" fontId="54" fillId="0" borderId="57" xfId="109" applyNumberFormat="1" applyFont="1" applyBorder="1"/>
    <xf numFmtId="0" fontId="54" fillId="0" borderId="66" xfId="109" applyFont="1" applyFill="1" applyBorder="1"/>
    <xf numFmtId="43" fontId="54" fillId="0" borderId="62" xfId="110" applyFont="1" applyFill="1" applyBorder="1" applyAlignment="1" applyProtection="1"/>
    <xf numFmtId="43" fontId="57" fillId="0" borderId="62" xfId="110" applyFont="1" applyBorder="1" applyAlignment="1">
      <alignment vertical="center"/>
    </xf>
    <xf numFmtId="0" fontId="54" fillId="24" borderId="66" xfId="109" applyFont="1" applyFill="1" applyBorder="1"/>
    <xf numFmtId="43" fontId="54" fillId="24" borderId="62" xfId="110" applyFont="1" applyFill="1" applyBorder="1"/>
    <xf numFmtId="43" fontId="49" fillId="0" borderId="62" xfId="110" applyFont="1" applyBorder="1"/>
    <xf numFmtId="0" fontId="51" fillId="0" borderId="66" xfId="109" applyFont="1" applyFill="1" applyBorder="1"/>
    <xf numFmtId="0" fontId="54" fillId="0" borderId="67" xfId="109" applyFont="1" applyBorder="1"/>
    <xf numFmtId="43" fontId="54" fillId="0" borderId="63" xfId="110" applyFont="1" applyBorder="1"/>
    <xf numFmtId="3" fontId="54" fillId="0" borderId="58" xfId="109" applyNumberFormat="1" applyFont="1" applyBorder="1"/>
    <xf numFmtId="0" fontId="53" fillId="27" borderId="60" xfId="109" applyFont="1" applyFill="1" applyBorder="1"/>
    <xf numFmtId="180" fontId="53" fillId="27" borderId="55" xfId="109" applyNumberFormat="1" applyFont="1" applyFill="1" applyBorder="1"/>
    <xf numFmtId="3" fontId="53" fillId="27" borderId="59" xfId="109" applyNumberFormat="1" applyFont="1" applyFill="1" applyBorder="1"/>
    <xf numFmtId="0" fontId="54" fillId="0" borderId="0" xfId="109" applyFont="1"/>
    <xf numFmtId="43" fontId="54" fillId="0" borderId="0" xfId="110" applyFont="1"/>
    <xf numFmtId="0" fontId="53" fillId="27" borderId="27" xfId="109" applyFont="1" applyFill="1" applyBorder="1"/>
    <xf numFmtId="43" fontId="53" fillId="0" borderId="29" xfId="110" applyFont="1" applyBorder="1"/>
    <xf numFmtId="0" fontId="53" fillId="27" borderId="54" xfId="109" applyFont="1" applyFill="1" applyBorder="1"/>
    <xf numFmtId="43" fontId="53" fillId="0" borderId="54" xfId="110" applyFont="1" applyBorder="1"/>
    <xf numFmtId="44" fontId="54" fillId="24" borderId="0" xfId="114" applyFont="1" applyFill="1" applyAlignment="1">
      <alignment horizontal="left"/>
    </xf>
    <xf numFmtId="176" fontId="14" fillId="0" borderId="72" xfId="51" applyNumberFormat="1" applyFont="1" applyFill="1" applyBorder="1"/>
    <xf numFmtId="176" fontId="14" fillId="0" borderId="73" xfId="51" applyNumberFormat="1" applyFont="1" applyFill="1" applyBorder="1"/>
    <xf numFmtId="38" fontId="14" fillId="0" borderId="73" xfId="51" applyNumberFormat="1" applyFont="1" applyFill="1" applyBorder="1"/>
    <xf numFmtId="176" fontId="14" fillId="0" borderId="74" xfId="51" applyNumberFormat="1" applyFont="1" applyFill="1" applyBorder="1"/>
    <xf numFmtId="176" fontId="14" fillId="0" borderId="27" xfId="51" applyNumberFormat="1" applyFont="1" applyFill="1" applyBorder="1"/>
    <xf numFmtId="176" fontId="14" fillId="0" borderId="75" xfId="51" applyNumberFormat="1" applyFont="1" applyFill="1" applyBorder="1"/>
    <xf numFmtId="176" fontId="14" fillId="0" borderId="28" xfId="51" applyNumberFormat="1" applyFont="1" applyFill="1" applyBorder="1"/>
    <xf numFmtId="38" fontId="0" fillId="24" borderId="42" xfId="51" applyNumberFormat="1" applyFont="1" applyFill="1" applyBorder="1"/>
    <xf numFmtId="183" fontId="10" fillId="24" borderId="42" xfId="106" applyNumberFormat="1" applyFill="1" applyBorder="1"/>
    <xf numFmtId="183" fontId="10" fillId="24" borderId="0" xfId="106" applyNumberFormat="1" applyFill="1" applyBorder="1"/>
    <xf numFmtId="41" fontId="0" fillId="24" borderId="36" xfId="51" applyNumberFormat="1" applyFont="1" applyFill="1" applyBorder="1"/>
    <xf numFmtId="172" fontId="10" fillId="24" borderId="20" xfId="40" applyNumberFormat="1" applyFont="1" applyFill="1" applyBorder="1" applyProtection="1">
      <protection hidden="1"/>
    </xf>
    <xf numFmtId="172" fontId="10" fillId="24" borderId="19" xfId="40" applyNumberFormat="1" applyFont="1" applyFill="1" applyBorder="1" applyProtection="1">
      <protection hidden="1"/>
    </xf>
    <xf numFmtId="172" fontId="14" fillId="24" borderId="15" xfId="40" applyNumberFormat="1" applyFont="1" applyFill="1" applyBorder="1" applyProtection="1">
      <protection hidden="1"/>
    </xf>
    <xf numFmtId="172" fontId="10" fillId="24" borderId="16" xfId="33" applyNumberFormat="1" applyFont="1" applyFill="1" applyBorder="1" applyProtection="1">
      <protection hidden="1"/>
    </xf>
    <xf numFmtId="172" fontId="10" fillId="24" borderId="17" xfId="33" applyNumberFormat="1" applyFont="1" applyFill="1" applyBorder="1" applyProtection="1">
      <protection hidden="1"/>
    </xf>
    <xf numFmtId="172" fontId="14" fillId="24" borderId="18" xfId="40" applyNumberFormat="1" applyFont="1" applyFill="1" applyBorder="1" applyProtection="1">
      <protection hidden="1"/>
    </xf>
    <xf numFmtId="172" fontId="14" fillId="24" borderId="15" xfId="37" applyNumberFormat="1" applyFont="1" applyFill="1" applyBorder="1" applyProtection="1">
      <protection hidden="1"/>
    </xf>
    <xf numFmtId="176" fontId="50" fillId="24" borderId="45" xfId="102" applyNumberFormat="1" applyFont="1" applyFill="1" applyBorder="1" applyAlignment="1">
      <alignment horizontal="center" vertical="center" wrapText="1"/>
    </xf>
    <xf numFmtId="0" fontId="14" fillId="24" borderId="0" xfId="106" applyFont="1" applyFill="1" applyBorder="1" applyAlignment="1">
      <alignment horizontal="center" vertical="center"/>
    </xf>
    <xf numFmtId="9" fontId="46" fillId="24" borderId="0" xfId="115" applyFont="1" applyFill="1" applyAlignment="1">
      <alignment horizontal="center" vertical="center"/>
    </xf>
    <xf numFmtId="179" fontId="0" fillId="24" borderId="42" xfId="115" applyNumberFormat="1" applyFont="1" applyFill="1" applyBorder="1"/>
    <xf numFmtId="179" fontId="0" fillId="24" borderId="0" xfId="115" applyNumberFormat="1" applyFont="1" applyFill="1" applyBorder="1"/>
    <xf numFmtId="0" fontId="14" fillId="24" borderId="76" xfId="106" applyFont="1" applyFill="1" applyBorder="1"/>
    <xf numFmtId="176" fontId="14" fillId="24" borderId="77" xfId="51" applyNumberFormat="1" applyFont="1" applyFill="1" applyBorder="1"/>
    <xf numFmtId="176" fontId="14" fillId="24" borderId="78" xfId="51" applyNumberFormat="1" applyFont="1" applyFill="1" applyBorder="1"/>
    <xf numFmtId="179" fontId="14" fillId="24" borderId="78" xfId="115" applyNumberFormat="1" applyFont="1" applyFill="1" applyBorder="1"/>
    <xf numFmtId="179" fontId="14" fillId="24" borderId="79" xfId="51" applyNumberFormat="1" applyFont="1" applyFill="1" applyBorder="1"/>
    <xf numFmtId="176" fontId="14" fillId="24" borderId="78" xfId="106" applyNumberFormat="1" applyFont="1" applyFill="1" applyBorder="1"/>
    <xf numFmtId="179" fontId="14" fillId="24" borderId="78" xfId="106" applyNumberFormat="1" applyFont="1" applyFill="1" applyBorder="1"/>
    <xf numFmtId="179" fontId="14" fillId="24" borderId="78" xfId="51" applyNumberFormat="1" applyFont="1" applyFill="1" applyBorder="1"/>
    <xf numFmtId="177" fontId="14" fillId="24" borderId="80" xfId="106" applyNumberFormat="1" applyFont="1" applyFill="1" applyBorder="1"/>
    <xf numFmtId="178" fontId="14" fillId="24" borderId="81" xfId="106" applyNumberFormat="1" applyFont="1" applyFill="1" applyBorder="1"/>
    <xf numFmtId="176" fontId="14" fillId="24" borderId="77" xfId="106" applyNumberFormat="1" applyFont="1" applyFill="1" applyBorder="1"/>
    <xf numFmtId="176" fontId="14" fillId="24" borderId="79" xfId="106" applyNumberFormat="1" applyFont="1" applyFill="1" applyBorder="1"/>
    <xf numFmtId="176" fontId="14" fillId="24" borderId="81" xfId="51" applyNumberFormat="1" applyFont="1" applyFill="1" applyBorder="1"/>
    <xf numFmtId="9" fontId="46" fillId="24" borderId="0" xfId="115" applyFont="1" applyFill="1" applyBorder="1" applyAlignment="1">
      <alignment horizontal="center" vertical="center"/>
    </xf>
    <xf numFmtId="179" fontId="14" fillId="24" borderId="0" xfId="115" applyNumberFormat="1" applyFont="1" applyFill="1" applyBorder="1"/>
    <xf numFmtId="172" fontId="14" fillId="24" borderId="20" xfId="37" applyNumberFormat="1" applyFont="1" applyFill="1" applyBorder="1" applyProtection="1">
      <protection hidden="1"/>
    </xf>
    <xf numFmtId="172" fontId="14" fillId="24" borderId="19" xfId="37" applyNumberFormat="1" applyFont="1" applyFill="1" applyBorder="1" applyProtection="1">
      <protection hidden="1"/>
    </xf>
    <xf numFmtId="0" fontId="10" fillId="0" borderId="82" xfId="53" applyFont="1" applyBorder="1" applyAlignment="1">
      <alignment vertical="center" wrapText="1"/>
    </xf>
    <xf numFmtId="184" fontId="14" fillId="24" borderId="39" xfId="106" applyNumberFormat="1" applyFont="1" applyFill="1" applyBorder="1"/>
    <xf numFmtId="184" fontId="14" fillId="24" borderId="34" xfId="106" applyNumberFormat="1" applyFont="1" applyFill="1" applyBorder="1"/>
    <xf numFmtId="184" fontId="14" fillId="24" borderId="80" xfId="106" applyNumberFormat="1" applyFont="1" applyFill="1" applyBorder="1"/>
    <xf numFmtId="38" fontId="14" fillId="0" borderId="35" xfId="51" applyNumberFormat="1" applyFont="1" applyFill="1" applyBorder="1"/>
    <xf numFmtId="185" fontId="10" fillId="0" borderId="0" xfId="53" applyNumberFormat="1"/>
    <xf numFmtId="37" fontId="14" fillId="24" borderId="73" xfId="37" applyFont="1" applyFill="1" applyBorder="1" applyAlignment="1" applyProtection="1">
      <alignment horizontal="center" vertical="center" wrapText="1"/>
      <protection hidden="1"/>
    </xf>
    <xf numFmtId="176" fontId="59" fillId="24" borderId="0" xfId="51" applyNumberFormat="1" applyFont="1" applyFill="1"/>
    <xf numFmtId="0" fontId="59" fillId="24" borderId="0" xfId="106" applyFont="1" applyFill="1"/>
    <xf numFmtId="0" fontId="10" fillId="0" borderId="0" xfId="106"/>
    <xf numFmtId="176" fontId="59" fillId="24" borderId="48" xfId="51" applyNumberFormat="1" applyFont="1" applyFill="1" applyBorder="1"/>
    <xf numFmtId="176" fontId="58" fillId="24" borderId="30" xfId="51" applyNumberFormat="1" applyFont="1" applyFill="1" applyBorder="1" applyAlignment="1">
      <alignment horizontal="center" vertical="center" wrapText="1"/>
    </xf>
    <xf numFmtId="176" fontId="58" fillId="24" borderId="31" xfId="51" applyNumberFormat="1" applyFont="1" applyFill="1" applyBorder="1" applyAlignment="1">
      <alignment horizontal="center" vertical="center" wrapText="1"/>
    </xf>
    <xf numFmtId="176" fontId="58" fillId="24" borderId="32" xfId="51" applyNumberFormat="1" applyFont="1" applyFill="1" applyBorder="1" applyAlignment="1">
      <alignment horizontal="center" vertical="center"/>
    </xf>
    <xf numFmtId="176" fontId="58" fillId="24" borderId="33" xfId="51" applyNumberFormat="1" applyFont="1" applyFill="1" applyBorder="1"/>
    <xf numFmtId="186" fontId="59" fillId="24" borderId="0" xfId="33" applyNumberFormat="1" applyFont="1" applyFill="1" applyBorder="1"/>
    <xf numFmtId="186" fontId="58" fillId="24" borderId="34" xfId="33" applyNumberFormat="1" applyFont="1" applyFill="1" applyBorder="1"/>
    <xf numFmtId="176" fontId="58" fillId="24" borderId="30" xfId="51" applyNumberFormat="1" applyFont="1" applyFill="1" applyBorder="1"/>
    <xf numFmtId="186" fontId="58" fillId="24" borderId="31" xfId="51" applyNumberFormat="1" applyFont="1" applyFill="1" applyBorder="1"/>
    <xf numFmtId="186" fontId="58" fillId="24" borderId="32" xfId="51" applyNumberFormat="1" applyFont="1" applyFill="1" applyBorder="1"/>
    <xf numFmtId="37" fontId="10" fillId="0" borderId="26" xfId="37" applyFont="1" applyBorder="1" applyAlignment="1" applyProtection="1">
      <alignment wrapText="1"/>
      <protection hidden="1"/>
    </xf>
    <xf numFmtId="167" fontId="62" fillId="0" borderId="0" xfId="40" applyNumberFormat="1" applyFont="1" applyProtection="1">
      <protection hidden="1"/>
    </xf>
    <xf numFmtId="49" fontId="63" fillId="0" borderId="10" xfId="54" applyNumberFormat="1" applyFont="1" applyFill="1" applyBorder="1" applyAlignment="1" applyProtection="1">
      <alignment horizontal="center" vertical="center" wrapText="1"/>
      <protection hidden="1"/>
    </xf>
    <xf numFmtId="37" fontId="14" fillId="0" borderId="10" xfId="37" applyFont="1" applyFill="1" applyBorder="1" applyAlignment="1" applyProtection="1">
      <alignment horizontal="center" vertical="center" wrapText="1"/>
      <protection hidden="1"/>
    </xf>
    <xf numFmtId="37" fontId="61" fillId="0" borderId="0" xfId="37" applyFont="1" applyBorder="1" applyAlignment="1" applyProtection="1">
      <alignment horizontal="center" vertical="center" wrapText="1"/>
      <protection hidden="1"/>
    </xf>
    <xf numFmtId="37" fontId="64" fillId="0" borderId="0" xfId="37" applyFont="1" applyBorder="1" applyAlignment="1" applyProtection="1">
      <alignment horizontal="center" vertical="center" wrapText="1"/>
      <protection hidden="1"/>
    </xf>
    <xf numFmtId="37" fontId="10" fillId="0" borderId="11" xfId="37" applyFont="1" applyFill="1" applyBorder="1" applyAlignment="1" applyProtection="1">
      <alignment horizontal="left"/>
      <protection hidden="1"/>
    </xf>
    <xf numFmtId="37" fontId="10" fillId="0" borderId="69" xfId="37" applyFont="1" applyFill="1" applyBorder="1" applyAlignment="1" applyProtection="1">
      <alignment horizontal="right"/>
      <protection hidden="1"/>
    </xf>
    <xf numFmtId="37" fontId="14" fillId="0" borderId="69" xfId="37" applyFont="1" applyFill="1" applyBorder="1" applyAlignment="1" applyProtection="1">
      <alignment horizontal="right"/>
      <protection hidden="1"/>
    </xf>
    <xf numFmtId="37" fontId="14" fillId="0" borderId="23" xfId="37" applyNumberFormat="1" applyFont="1" applyFill="1" applyBorder="1" applyAlignment="1" applyProtection="1">
      <alignment horizontal="right"/>
      <protection hidden="1"/>
    </xf>
    <xf numFmtId="165" fontId="14" fillId="0" borderId="20" xfId="33" applyNumberFormat="1" applyFont="1" applyFill="1" applyBorder="1" applyProtection="1">
      <protection hidden="1"/>
    </xf>
    <xf numFmtId="37" fontId="10" fillId="0" borderId="12" xfId="37" applyFont="1" applyFill="1" applyBorder="1" applyAlignment="1" applyProtection="1">
      <alignment horizontal="left"/>
      <protection hidden="1"/>
    </xf>
    <xf numFmtId="37" fontId="10" fillId="0" borderId="21" xfId="37" applyFont="1" applyFill="1" applyBorder="1" applyAlignment="1" applyProtection="1">
      <alignment horizontal="right"/>
      <protection hidden="1"/>
    </xf>
    <xf numFmtId="37" fontId="10" fillId="0" borderId="83" xfId="37" applyFont="1" applyFill="1" applyBorder="1" applyAlignment="1" applyProtection="1">
      <protection hidden="1"/>
    </xf>
    <xf numFmtId="37" fontId="14" fillId="0" borderId="21" xfId="37" applyFont="1" applyFill="1" applyBorder="1" applyAlignment="1" applyProtection="1">
      <alignment horizontal="right"/>
      <protection hidden="1"/>
    </xf>
    <xf numFmtId="37" fontId="14" fillId="0" borderId="24" xfId="40" applyNumberFormat="1" applyFont="1" applyFill="1" applyBorder="1" applyProtection="1">
      <protection hidden="1"/>
    </xf>
    <xf numFmtId="165" fontId="14" fillId="0" borderId="19" xfId="33" applyNumberFormat="1" applyFont="1" applyFill="1" applyBorder="1" applyProtection="1">
      <protection hidden="1"/>
    </xf>
    <xf numFmtId="37" fontId="14" fillId="0" borderId="13" xfId="37" applyFont="1" applyFill="1" applyBorder="1" applyAlignment="1" applyProtection="1">
      <alignment horizontal="left"/>
      <protection hidden="1"/>
    </xf>
    <xf numFmtId="37" fontId="14" fillId="0" borderId="14" xfId="37" applyFont="1" applyFill="1" applyBorder="1" applyAlignment="1" applyProtection="1">
      <alignment horizontal="right"/>
      <protection hidden="1"/>
    </xf>
    <xf numFmtId="165" fontId="14" fillId="0" borderId="15" xfId="33" applyNumberFormat="1" applyFont="1" applyFill="1" applyBorder="1" applyProtection="1">
      <protection hidden="1"/>
    </xf>
    <xf numFmtId="37" fontId="14" fillId="0" borderId="0" xfId="37" applyFont="1" applyProtection="1">
      <protection hidden="1"/>
    </xf>
    <xf numFmtId="187" fontId="10" fillId="0" borderId="0" xfId="40" applyNumberFormat="1" applyFont="1" applyProtection="1">
      <protection hidden="1"/>
    </xf>
    <xf numFmtId="37" fontId="10" fillId="0" borderId="0" xfId="37" applyFont="1" applyBorder="1" applyProtection="1">
      <protection hidden="1"/>
    </xf>
    <xf numFmtId="164" fontId="10" fillId="0" borderId="0" xfId="33" applyFont="1" applyBorder="1" applyProtection="1">
      <protection hidden="1"/>
    </xf>
    <xf numFmtId="167" fontId="62" fillId="0" borderId="0" xfId="40" applyNumberFormat="1" applyFont="1" applyBorder="1" applyProtection="1">
      <protection hidden="1"/>
    </xf>
    <xf numFmtId="10" fontId="10" fillId="0" borderId="0" xfId="40" applyNumberFormat="1" applyFont="1" applyAlignment="1" applyProtection="1">
      <alignment horizontal="center"/>
      <protection hidden="1"/>
    </xf>
    <xf numFmtId="37" fontId="65" fillId="0" borderId="0" xfId="37" applyFont="1" applyProtection="1">
      <protection hidden="1"/>
    </xf>
    <xf numFmtId="188" fontId="10" fillId="0" borderId="0" xfId="40" applyNumberFormat="1" applyFont="1" applyProtection="1">
      <protection hidden="1"/>
    </xf>
    <xf numFmtId="189" fontId="10" fillId="0" borderId="0" xfId="37" applyNumberFormat="1" applyFont="1" applyProtection="1">
      <protection hidden="1"/>
    </xf>
    <xf numFmtId="190" fontId="10" fillId="0" borderId="0" xfId="37" applyNumberFormat="1" applyFont="1" applyProtection="1">
      <protection hidden="1"/>
    </xf>
    <xf numFmtId="0" fontId="14" fillId="0" borderId="82" xfId="53" applyFont="1" applyBorder="1" applyAlignment="1">
      <alignment horizontal="center" vertical="center" wrapText="1"/>
    </xf>
    <xf numFmtId="182" fontId="10" fillId="0" borderId="82" xfId="33" applyNumberFormat="1" applyFont="1" applyFill="1" applyBorder="1" applyAlignment="1">
      <alignment vertical="center" wrapText="1"/>
    </xf>
    <xf numFmtId="182" fontId="10" fillId="0" borderId="82" xfId="53" applyNumberFormat="1" applyFont="1" applyBorder="1" applyAlignment="1">
      <alignment horizontal="center" vertical="center" wrapText="1"/>
    </xf>
    <xf numFmtId="0" fontId="14" fillId="0" borderId="82" xfId="53" applyFont="1" applyBorder="1" applyAlignment="1">
      <alignment vertical="center" wrapText="1"/>
    </xf>
    <xf numFmtId="182" fontId="14" fillId="0" borderId="82" xfId="33" applyNumberFormat="1" applyFont="1" applyFill="1" applyBorder="1" applyAlignment="1">
      <alignment vertical="center" wrapText="1"/>
    </xf>
    <xf numFmtId="182" fontId="14" fillId="0" borderId="82" xfId="53" applyNumberFormat="1" applyFont="1" applyBorder="1" applyAlignment="1">
      <alignment horizontal="center" vertical="center" wrapText="1"/>
    </xf>
    <xf numFmtId="182" fontId="14" fillId="0" borderId="82" xfId="33" applyNumberFormat="1" applyFont="1" applyFill="1" applyBorder="1" applyAlignment="1">
      <alignment horizontal="center" vertical="center" wrapText="1"/>
    </xf>
    <xf numFmtId="0" fontId="14" fillId="0" borderId="82" xfId="53" applyFont="1" applyBorder="1" applyAlignment="1">
      <alignment horizontal="center" vertical="center"/>
    </xf>
    <xf numFmtId="182" fontId="14" fillId="0" borderId="82" xfId="53" applyNumberFormat="1" applyFont="1" applyBorder="1" applyAlignment="1">
      <alignment vertical="center"/>
    </xf>
    <xf numFmtId="182" fontId="14" fillId="0" borderId="82" xfId="53" applyNumberFormat="1" applyFont="1" applyBorder="1" applyAlignment="1">
      <alignment horizontal="center" vertical="center"/>
    </xf>
    <xf numFmtId="165" fontId="10" fillId="0" borderId="0" xfId="33" applyNumberFormat="1"/>
    <xf numFmtId="165" fontId="10" fillId="0" borderId="0" xfId="53" applyNumberFormat="1"/>
    <xf numFmtId="191" fontId="10" fillId="0" borderId="0" xfId="53" applyNumberFormat="1"/>
    <xf numFmtId="192" fontId="10" fillId="0" borderId="0" xfId="53" applyNumberFormat="1"/>
    <xf numFmtId="191" fontId="10" fillId="0" borderId="0" xfId="33" applyNumberFormat="1"/>
    <xf numFmtId="192" fontId="10" fillId="0" borderId="0" xfId="33" applyNumberFormat="1"/>
    <xf numFmtId="38" fontId="10" fillId="0" borderId="69" xfId="37" applyNumberFormat="1" applyFont="1" applyFill="1" applyBorder="1" applyAlignment="1" applyProtection="1">
      <alignment horizontal="right"/>
      <protection hidden="1"/>
    </xf>
    <xf numFmtId="38" fontId="10" fillId="0" borderId="21" xfId="37" applyNumberFormat="1" applyFont="1" applyFill="1" applyBorder="1" applyAlignment="1" applyProtection="1">
      <alignment horizontal="right"/>
      <protection hidden="1"/>
    </xf>
    <xf numFmtId="176" fontId="66" fillId="24" borderId="0" xfId="51" applyNumberFormat="1" applyFont="1" applyFill="1" applyBorder="1" applyAlignment="1">
      <alignment horizontal="center" vertical="center" wrapText="1"/>
    </xf>
    <xf numFmtId="0" fontId="47" fillId="24" borderId="0" xfId="0" applyFont="1" applyFill="1" applyBorder="1" applyAlignment="1">
      <alignment horizontal="center" vertical="center"/>
    </xf>
    <xf numFmtId="176" fontId="14" fillId="0" borderId="0" xfId="51" applyNumberFormat="1" applyFont="1" applyAlignment="1"/>
    <xf numFmtId="0" fontId="42" fillId="0" borderId="26" xfId="0" applyFont="1" applyBorder="1" applyAlignment="1">
      <alignment horizontal="center"/>
    </xf>
    <xf numFmtId="176" fontId="14" fillId="24" borderId="0" xfId="51" applyNumberFormat="1" applyFont="1" applyFill="1" applyAlignment="1"/>
    <xf numFmtId="176" fontId="58" fillId="24" borderId="0" xfId="51" applyNumberFormat="1" applyFont="1" applyFill="1" applyAlignment="1"/>
    <xf numFmtId="9" fontId="14" fillId="24" borderId="73" xfId="40" applyFont="1" applyFill="1" applyBorder="1" applyAlignment="1" applyProtection="1">
      <alignment horizontal="center" vertical="center" wrapText="1"/>
      <protection hidden="1"/>
    </xf>
    <xf numFmtId="37" fontId="34" fillId="0" borderId="0" xfId="37" applyFont="1" applyAlignment="1" applyProtection="1">
      <alignment horizontal="center" vertical="center"/>
      <protection hidden="1"/>
    </xf>
    <xf numFmtId="37" fontId="34" fillId="0" borderId="0" xfId="37" applyFont="1" applyFill="1" applyBorder="1" applyAlignment="1" applyProtection="1">
      <alignment horizontal="center" vertical="center" wrapText="1"/>
      <protection hidden="1"/>
    </xf>
    <xf numFmtId="172" fontId="14" fillId="24" borderId="73" xfId="40" applyNumberFormat="1" applyFont="1" applyFill="1" applyBorder="1" applyAlignment="1" applyProtection="1">
      <alignment horizontal="center" vertical="center" wrapText="1"/>
      <protection hidden="1"/>
    </xf>
    <xf numFmtId="0" fontId="34" fillId="0" borderId="0" xfId="0" applyFont="1" applyFill="1" applyBorder="1" applyAlignment="1" applyProtection="1">
      <alignment horizontal="center" vertical="center" wrapText="1"/>
      <protection hidden="1"/>
    </xf>
    <xf numFmtId="172" fontId="34" fillId="0" borderId="0" xfId="112" applyNumberFormat="1" applyFont="1" applyFill="1" applyBorder="1" applyAlignment="1" applyProtection="1">
      <alignment horizontal="center" vertical="center" wrapText="1"/>
      <protection hidden="1"/>
    </xf>
    <xf numFmtId="0" fontId="14" fillId="0" borderId="10" xfId="0" applyFont="1" applyFill="1" applyBorder="1" applyAlignment="1" applyProtection="1">
      <alignment horizontal="center" vertical="center" wrapText="1"/>
      <protection hidden="1"/>
    </xf>
    <xf numFmtId="9" fontId="14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41" fillId="0" borderId="10" xfId="0" applyFont="1" applyFill="1" applyBorder="1" applyAlignment="1" applyProtection="1">
      <alignment horizontal="center" vertical="center" wrapText="1"/>
      <protection hidden="1"/>
    </xf>
    <xf numFmtId="9" fontId="14" fillId="0" borderId="10" xfId="40" applyFont="1" applyFill="1" applyBorder="1" applyAlignment="1" applyProtection="1">
      <alignment horizontal="center" vertical="center" wrapText="1"/>
      <protection hidden="1"/>
    </xf>
    <xf numFmtId="173" fontId="41" fillId="0" borderId="10" xfId="0" applyNumberFormat="1" applyFont="1" applyFill="1" applyBorder="1" applyAlignment="1" applyProtection="1">
      <alignment horizontal="center" vertical="center" wrapText="1"/>
      <protection hidden="1"/>
    </xf>
    <xf numFmtId="172" fontId="41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14" fillId="0" borderId="82" xfId="0" applyFont="1" applyFill="1" applyBorder="1" applyAlignment="1" applyProtection="1">
      <alignment horizontal="center" vertical="center" wrapText="1"/>
      <protection hidden="1"/>
    </xf>
    <xf numFmtId="9" fontId="34" fillId="0" borderId="0" xfId="0" applyNumberFormat="1" applyFont="1" applyFill="1" applyBorder="1" applyAlignment="1" applyProtection="1">
      <alignment horizontal="center" vertical="center" wrapText="1"/>
      <protection hidden="1"/>
    </xf>
    <xf numFmtId="169" fontId="34" fillId="0" borderId="0" xfId="112" applyFont="1" applyFill="1" applyBorder="1" applyAlignment="1" applyProtection="1">
      <alignment horizontal="center" vertical="center" wrapText="1"/>
      <protection hidden="1"/>
    </xf>
    <xf numFmtId="172" fontId="34" fillId="0" borderId="0" xfId="0" applyNumberFormat="1" applyFont="1" applyFill="1" applyBorder="1" applyAlignment="1" applyProtection="1">
      <alignment horizontal="center" vertical="center" wrapText="1"/>
      <protection hidden="1"/>
    </xf>
    <xf numFmtId="173" fontId="36" fillId="0" borderId="0" xfId="112" applyNumberFormat="1" applyFont="1" applyFill="1" applyBorder="1" applyAlignment="1" applyProtection="1">
      <alignment horizontal="center" vertical="center" wrapText="1"/>
      <protection hidden="1"/>
    </xf>
    <xf numFmtId="37" fontId="34" fillId="0" borderId="0" xfId="37" applyFont="1" applyFill="1" applyProtection="1">
      <protection hidden="1"/>
    </xf>
    <xf numFmtId="37" fontId="39" fillId="0" borderId="0" xfId="37" applyFont="1" applyFill="1" applyBorder="1" applyAlignment="1" applyProtection="1">
      <alignment horizontal="center" vertical="center" wrapText="1"/>
      <protection hidden="1"/>
    </xf>
    <xf numFmtId="37" fontId="39" fillId="0" borderId="0" xfId="37" applyFont="1" applyFill="1" applyProtection="1">
      <protection hidden="1"/>
    </xf>
    <xf numFmtId="0" fontId="40" fillId="0" borderId="0" xfId="0" applyFont="1" applyFill="1" applyAlignment="1" applyProtection="1">
      <alignment horizontal="center" vertical="center" wrapText="1"/>
      <protection hidden="1"/>
    </xf>
    <xf numFmtId="172" fontId="39" fillId="0" borderId="0" xfId="37" applyNumberFormat="1" applyFont="1" applyFill="1" applyProtection="1">
      <protection hidden="1"/>
    </xf>
    <xf numFmtId="173" fontId="40" fillId="0" borderId="0" xfId="0" applyNumberFormat="1" applyFont="1" applyFill="1" applyAlignment="1" applyProtection="1">
      <alignment horizontal="center" vertical="center" wrapText="1"/>
      <protection hidden="1"/>
    </xf>
    <xf numFmtId="37" fontId="46" fillId="0" borderId="0" xfId="37" applyFont="1" applyAlignment="1" applyProtection="1">
      <alignment horizontal="center" vertical="center"/>
      <protection hidden="1"/>
    </xf>
    <xf numFmtId="37" fontId="10" fillId="0" borderId="0" xfId="37" applyFont="1" applyFill="1" applyBorder="1" applyAlignment="1" applyProtection="1">
      <alignment horizontal="center" vertical="center" wrapText="1"/>
      <protection hidden="1"/>
    </xf>
    <xf numFmtId="172" fontId="10" fillId="0" borderId="0" xfId="37" applyNumberFormat="1" applyFont="1" applyFill="1" applyBorder="1" applyAlignment="1" applyProtection="1">
      <alignment horizontal="center" vertical="center" wrapText="1"/>
      <protection hidden="1"/>
    </xf>
    <xf numFmtId="172" fontId="68" fillId="0" borderId="0" xfId="0" applyNumberFormat="1" applyFont="1" applyFill="1" applyAlignment="1" applyProtection="1">
      <alignment horizontal="center" vertical="center" wrapText="1"/>
      <protection hidden="1"/>
    </xf>
    <xf numFmtId="37" fontId="34" fillId="0" borderId="0" xfId="37" applyFont="1" applyAlignment="1" applyProtection="1">
      <alignment horizontal="center" vertical="center" wrapText="1"/>
      <protection hidden="1"/>
    </xf>
    <xf numFmtId="165" fontId="10" fillId="0" borderId="69" xfId="33" applyNumberFormat="1" applyFont="1" applyFill="1" applyBorder="1" applyProtection="1">
      <protection hidden="1"/>
    </xf>
    <xf numFmtId="171" fontId="10" fillId="0" borderId="69" xfId="33" applyNumberFormat="1" applyFont="1" applyFill="1" applyBorder="1" applyProtection="1">
      <protection hidden="1"/>
    </xf>
    <xf numFmtId="165" fontId="10" fillId="0" borderId="23" xfId="33" applyNumberFormat="1" applyFont="1" applyFill="1" applyBorder="1" applyProtection="1">
      <protection hidden="1"/>
    </xf>
    <xf numFmtId="3" fontId="33" fillId="0" borderId="69" xfId="0" applyNumberFormat="1" applyFont="1" applyBorder="1" applyProtection="1">
      <protection hidden="1"/>
    </xf>
    <xf numFmtId="172" fontId="10" fillId="0" borderId="69" xfId="40" applyNumberFormat="1" applyFont="1" applyFill="1" applyBorder="1" applyProtection="1">
      <protection hidden="1"/>
    </xf>
    <xf numFmtId="172" fontId="10" fillId="0" borderId="23" xfId="40" applyNumberFormat="1" applyFont="1" applyFill="1" applyBorder="1" applyProtection="1">
      <protection hidden="1"/>
    </xf>
    <xf numFmtId="165" fontId="33" fillId="0" borderId="69" xfId="33" applyNumberFormat="1" applyFont="1" applyBorder="1" applyProtection="1">
      <protection hidden="1"/>
    </xf>
    <xf numFmtId="171" fontId="33" fillId="0" borderId="69" xfId="33" applyNumberFormat="1" applyFont="1" applyBorder="1" applyProtection="1">
      <protection hidden="1"/>
    </xf>
    <xf numFmtId="193" fontId="33" fillId="0" borderId="69" xfId="33" applyNumberFormat="1" applyFont="1" applyBorder="1" applyProtection="1">
      <protection hidden="1"/>
    </xf>
    <xf numFmtId="172" fontId="10" fillId="0" borderId="20" xfId="40" applyNumberFormat="1" applyFont="1" applyFill="1" applyBorder="1" applyProtection="1">
      <protection hidden="1"/>
    </xf>
    <xf numFmtId="37" fontId="10" fillId="0" borderId="11" xfId="37" applyFont="1" applyBorder="1" applyProtection="1">
      <protection hidden="1"/>
    </xf>
    <xf numFmtId="37" fontId="10" fillId="0" borderId="69" xfId="37" applyFont="1" applyBorder="1" applyProtection="1">
      <protection hidden="1"/>
    </xf>
    <xf numFmtId="165" fontId="10" fillId="0" borderId="21" xfId="33" applyNumberFormat="1" applyFont="1" applyFill="1" applyBorder="1" applyProtection="1">
      <protection hidden="1"/>
    </xf>
    <xf numFmtId="171" fontId="10" fillId="0" borderId="21" xfId="33" applyNumberFormat="1" applyFont="1" applyFill="1" applyBorder="1" applyProtection="1">
      <protection hidden="1"/>
    </xf>
    <xf numFmtId="165" fontId="10" fillId="0" borderId="24" xfId="33" applyNumberFormat="1" applyFont="1" applyFill="1" applyBorder="1" applyProtection="1">
      <protection hidden="1"/>
    </xf>
    <xf numFmtId="3" fontId="33" fillId="0" borderId="21" xfId="0" applyNumberFormat="1" applyFont="1" applyBorder="1" applyProtection="1">
      <protection hidden="1"/>
    </xf>
    <xf numFmtId="172" fontId="10" fillId="0" borderId="21" xfId="40" applyNumberFormat="1" applyFont="1" applyFill="1" applyBorder="1" applyProtection="1">
      <protection hidden="1"/>
    </xf>
    <xf numFmtId="172" fontId="10" fillId="0" borderId="24" xfId="40" applyNumberFormat="1" applyFont="1" applyFill="1" applyBorder="1" applyProtection="1">
      <protection hidden="1"/>
    </xf>
    <xf numFmtId="165" fontId="33" fillId="0" borderId="21" xfId="33" applyNumberFormat="1" applyFont="1" applyBorder="1" applyProtection="1">
      <protection hidden="1"/>
    </xf>
    <xf numFmtId="171" fontId="33" fillId="0" borderId="21" xfId="33" applyNumberFormat="1" applyFont="1" applyBorder="1" applyProtection="1">
      <protection hidden="1"/>
    </xf>
    <xf numFmtId="193" fontId="33" fillId="0" borderId="21" xfId="33" applyNumberFormat="1" applyFont="1" applyBorder="1" applyProtection="1">
      <protection hidden="1"/>
    </xf>
    <xf numFmtId="172" fontId="10" fillId="0" borderId="19" xfId="40" applyNumberFormat="1" applyFont="1" applyFill="1" applyBorder="1" applyProtection="1">
      <protection hidden="1"/>
    </xf>
    <xf numFmtId="37" fontId="10" fillId="0" borderId="12" xfId="37" applyFont="1" applyBorder="1" applyProtection="1">
      <protection hidden="1"/>
    </xf>
    <xf numFmtId="37" fontId="10" fillId="0" borderId="21" xfId="37" applyFont="1" applyBorder="1" applyProtection="1">
      <protection hidden="1"/>
    </xf>
    <xf numFmtId="165" fontId="35" fillId="0" borderId="14" xfId="33" applyNumberFormat="1" applyFont="1" applyFill="1" applyBorder="1" applyProtection="1">
      <protection hidden="1"/>
    </xf>
    <xf numFmtId="171" fontId="14" fillId="0" borderId="14" xfId="33" applyNumberFormat="1" applyFont="1" applyFill="1" applyBorder="1" applyProtection="1">
      <protection hidden="1"/>
    </xf>
    <xf numFmtId="165" fontId="14" fillId="0" borderId="22" xfId="40" applyNumberFormat="1" applyFont="1" applyFill="1" applyBorder="1" applyProtection="1">
      <protection hidden="1"/>
    </xf>
    <xf numFmtId="3" fontId="35" fillId="0" borderId="14" xfId="0" applyNumberFormat="1" applyFont="1" applyBorder="1" applyProtection="1">
      <protection hidden="1"/>
    </xf>
    <xf numFmtId="172" fontId="14" fillId="0" borderId="14" xfId="40" applyNumberFormat="1" applyFont="1" applyFill="1" applyBorder="1" applyProtection="1">
      <protection hidden="1"/>
    </xf>
    <xf numFmtId="165" fontId="14" fillId="0" borderId="14" xfId="33" applyNumberFormat="1" applyFont="1" applyFill="1" applyBorder="1" applyProtection="1">
      <protection hidden="1"/>
    </xf>
    <xf numFmtId="172" fontId="14" fillId="0" borderId="22" xfId="40" applyNumberFormat="1" applyFont="1" applyFill="1" applyBorder="1" applyProtection="1">
      <protection hidden="1"/>
    </xf>
    <xf numFmtId="165" fontId="14" fillId="0" borderId="13" xfId="33" applyNumberFormat="1" applyFont="1" applyFill="1" applyBorder="1" applyAlignment="1" applyProtection="1">
      <protection hidden="1"/>
    </xf>
    <xf numFmtId="165" fontId="14" fillId="0" borderId="14" xfId="33" applyNumberFormat="1" applyFont="1" applyFill="1" applyBorder="1" applyAlignment="1" applyProtection="1">
      <protection hidden="1"/>
    </xf>
    <xf numFmtId="171" fontId="14" fillId="0" borderId="14" xfId="33" applyNumberFormat="1" applyFont="1" applyFill="1" applyBorder="1" applyAlignment="1" applyProtection="1">
      <protection hidden="1"/>
    </xf>
    <xf numFmtId="165" fontId="14" fillId="0" borderId="15" xfId="33" applyNumberFormat="1" applyFont="1" applyFill="1" applyBorder="1" applyAlignment="1" applyProtection="1">
      <protection hidden="1"/>
    </xf>
    <xf numFmtId="172" fontId="14" fillId="0" borderId="15" xfId="40" applyNumberFormat="1" applyFont="1" applyFill="1" applyBorder="1" applyProtection="1">
      <protection hidden="1"/>
    </xf>
    <xf numFmtId="37" fontId="14" fillId="0" borderId="13" xfId="37" applyFont="1" applyBorder="1" applyProtection="1">
      <protection hidden="1"/>
    </xf>
    <xf numFmtId="37" fontId="14" fillId="0" borderId="14" xfId="37" applyFont="1" applyBorder="1" applyProtection="1">
      <protection hidden="1"/>
    </xf>
    <xf numFmtId="39" fontId="10" fillId="0" borderId="0" xfId="37" applyNumberFormat="1" applyFont="1" applyProtection="1">
      <protection hidden="1"/>
    </xf>
    <xf numFmtId="166" fontId="10" fillId="0" borderId="0" xfId="40" applyNumberFormat="1" applyFont="1" applyProtection="1">
      <protection hidden="1"/>
    </xf>
    <xf numFmtId="172" fontId="10" fillId="0" borderId="0" xfId="37" applyNumberFormat="1" applyFont="1" applyFill="1" applyProtection="1">
      <protection hidden="1"/>
    </xf>
    <xf numFmtId="173" fontId="10" fillId="0" borderId="0" xfId="37" applyNumberFormat="1" applyFont="1" applyFill="1" applyProtection="1">
      <protection hidden="1"/>
    </xf>
    <xf numFmtId="166" fontId="10" fillId="0" borderId="0" xfId="40" applyNumberFormat="1" applyFont="1" applyFill="1" applyProtection="1">
      <protection hidden="1"/>
    </xf>
    <xf numFmtId="38" fontId="14" fillId="0" borderId="14" xfId="37" applyNumberFormat="1" applyFont="1" applyFill="1" applyBorder="1" applyAlignment="1" applyProtection="1">
      <alignment horizontal="right"/>
      <protection hidden="1"/>
    </xf>
    <xf numFmtId="37" fontId="47" fillId="0" borderId="0" xfId="37" applyFont="1" applyProtection="1">
      <protection hidden="1"/>
    </xf>
    <xf numFmtId="172" fontId="10" fillId="0" borderId="20" xfId="40" applyNumberFormat="1" applyFont="1" applyBorder="1" applyProtection="1">
      <protection hidden="1"/>
    </xf>
    <xf numFmtId="172" fontId="10" fillId="0" borderId="19" xfId="40" applyNumberFormat="1" applyFont="1" applyBorder="1" applyProtection="1">
      <protection hidden="1"/>
    </xf>
    <xf numFmtId="172" fontId="14" fillId="0" borderId="15" xfId="40" applyNumberFormat="1" applyFont="1" applyBorder="1" applyProtection="1">
      <protection hidden="1"/>
    </xf>
    <xf numFmtId="194" fontId="10" fillId="0" borderId="69" xfId="40" applyNumberFormat="1" applyFont="1" applyFill="1" applyBorder="1" applyProtection="1">
      <protection hidden="1"/>
    </xf>
    <xf numFmtId="194" fontId="10" fillId="0" borderId="21" xfId="40" applyNumberFormat="1" applyFont="1" applyFill="1" applyBorder="1" applyProtection="1">
      <protection hidden="1"/>
    </xf>
    <xf numFmtId="194" fontId="14" fillId="0" borderId="14" xfId="40" applyNumberFormat="1" applyFont="1" applyFill="1" applyBorder="1" applyProtection="1">
      <protection hidden="1"/>
    </xf>
    <xf numFmtId="0" fontId="14" fillId="0" borderId="0" xfId="53" applyFont="1" applyAlignment="1">
      <alignment horizontal="center" vertical="center"/>
    </xf>
    <xf numFmtId="0" fontId="14" fillId="0" borderId="0" xfId="53" applyFont="1" applyBorder="1" applyAlignment="1">
      <alignment horizontal="center" vertical="center" wrapText="1"/>
    </xf>
    <xf numFmtId="38" fontId="10" fillId="0" borderId="0" xfId="53" applyNumberFormat="1" applyFont="1" applyBorder="1" applyAlignment="1">
      <alignment horizontal="center" vertical="center" wrapText="1"/>
    </xf>
    <xf numFmtId="165" fontId="14" fillId="0" borderId="0" xfId="33" applyNumberFormat="1" applyFont="1" applyFill="1" applyBorder="1" applyAlignment="1">
      <alignment vertical="center" wrapText="1"/>
    </xf>
    <xf numFmtId="165" fontId="14" fillId="0" borderId="0" xfId="33" applyNumberFormat="1" applyFont="1" applyBorder="1" applyAlignment="1">
      <alignment horizontal="center" vertical="center"/>
    </xf>
    <xf numFmtId="165" fontId="10" fillId="0" borderId="82" xfId="33" applyNumberFormat="1" applyFont="1" applyFill="1" applyBorder="1" applyAlignment="1">
      <alignment vertical="center" wrapText="1"/>
    </xf>
    <xf numFmtId="38" fontId="10" fillId="0" borderId="82" xfId="33" applyNumberFormat="1" applyFont="1" applyFill="1" applyBorder="1" applyAlignment="1">
      <alignment vertical="center" wrapText="1"/>
    </xf>
    <xf numFmtId="0" fontId="10" fillId="0" borderId="82" xfId="53" applyFont="1" applyBorder="1" applyAlignment="1">
      <alignment horizontal="center" vertical="center" wrapText="1"/>
    </xf>
    <xf numFmtId="38" fontId="10" fillId="0" borderId="82" xfId="53" applyNumberFormat="1" applyFont="1" applyBorder="1" applyAlignment="1">
      <alignment horizontal="center" vertical="center" wrapText="1"/>
    </xf>
    <xf numFmtId="165" fontId="14" fillId="0" borderId="82" xfId="33" applyNumberFormat="1" applyFont="1" applyFill="1" applyBorder="1" applyAlignment="1">
      <alignment vertical="center" wrapText="1"/>
    </xf>
    <xf numFmtId="38" fontId="14" fillId="0" borderId="82" xfId="33" applyNumberFormat="1" applyFont="1" applyFill="1" applyBorder="1" applyAlignment="1">
      <alignment vertical="center" wrapText="1"/>
    </xf>
    <xf numFmtId="165" fontId="14" fillId="0" borderId="82" xfId="33" applyNumberFormat="1" applyFont="1" applyBorder="1" applyAlignment="1">
      <alignment horizontal="center" vertical="center"/>
    </xf>
    <xf numFmtId="38" fontId="14" fillId="0" borderId="82" xfId="33" applyNumberFormat="1" applyFont="1" applyBorder="1" applyAlignment="1">
      <alignment horizontal="center" vertical="center"/>
    </xf>
    <xf numFmtId="38" fontId="14" fillId="0" borderId="82" xfId="53" applyNumberFormat="1" applyFont="1" applyBorder="1" applyAlignment="1">
      <alignment horizontal="center" vertical="center"/>
    </xf>
    <xf numFmtId="176" fontId="51" fillId="24" borderId="68" xfId="102" applyNumberFormat="1" applyFont="1" applyFill="1" applyBorder="1"/>
    <xf numFmtId="38" fontId="51" fillId="24" borderId="69" xfId="102" applyNumberFormat="1" applyFont="1" applyFill="1" applyBorder="1"/>
    <xf numFmtId="176" fontId="51" fillId="24" borderId="70" xfId="102" applyNumberFormat="1" applyFont="1" applyFill="1" applyBorder="1"/>
    <xf numFmtId="38" fontId="51" fillId="24" borderId="21" xfId="102" applyNumberFormat="1" applyFont="1" applyFill="1" applyBorder="1"/>
    <xf numFmtId="176" fontId="51" fillId="24" borderId="71" xfId="102" applyNumberFormat="1" applyFont="1" applyFill="1" applyBorder="1"/>
    <xf numFmtId="38" fontId="51" fillId="24" borderId="14" xfId="102" applyNumberFormat="1" applyFont="1" applyFill="1" applyBorder="1"/>
    <xf numFmtId="176" fontId="67" fillId="24" borderId="0" xfId="51" applyNumberFormat="1" applyFont="1" applyFill="1"/>
    <xf numFmtId="176" fontId="59" fillId="24" borderId="0" xfId="51" applyNumberFormat="1" applyFont="1" applyFill="1" applyBorder="1"/>
    <xf numFmtId="176" fontId="58" fillId="24" borderId="0" xfId="51" applyNumberFormat="1" applyFont="1" applyFill="1" applyBorder="1" applyAlignment="1">
      <alignment horizontal="center" vertical="center" wrapText="1"/>
    </xf>
    <xf numFmtId="176" fontId="58" fillId="24" borderId="0" xfId="51" applyNumberFormat="1" applyFont="1" applyFill="1" applyBorder="1" applyAlignment="1">
      <alignment horizontal="center" vertical="center"/>
    </xf>
    <xf numFmtId="176" fontId="58" fillId="24" borderId="0" xfId="51" applyNumberFormat="1" applyFont="1" applyFill="1" applyBorder="1"/>
    <xf numFmtId="186" fontId="58" fillId="24" borderId="0" xfId="33" applyNumberFormat="1" applyFont="1" applyFill="1" applyBorder="1"/>
    <xf numFmtId="186" fontId="58" fillId="24" borderId="0" xfId="51" applyNumberFormat="1" applyFont="1" applyFill="1" applyBorder="1"/>
    <xf numFmtId="14" fontId="33" fillId="0" borderId="0" xfId="51" applyNumberFormat="1" applyFont="1" applyAlignment="1">
      <alignment horizontal="left"/>
    </xf>
    <xf numFmtId="176" fontId="53" fillId="27" borderId="64" xfId="110" applyNumberFormat="1" applyFont="1" applyFill="1" applyBorder="1"/>
    <xf numFmtId="186" fontId="67" fillId="24" borderId="0" xfId="33" applyNumberFormat="1" applyFont="1" applyFill="1" applyBorder="1"/>
    <xf numFmtId="172" fontId="47" fillId="24" borderId="0" xfId="0" applyNumberFormat="1" applyFont="1" applyFill="1" applyBorder="1"/>
    <xf numFmtId="37" fontId="73" fillId="0" borderId="14" xfId="37" applyFont="1" applyFill="1" applyBorder="1" applyAlignment="1" applyProtection="1">
      <alignment horizontal="right"/>
      <protection hidden="1"/>
    </xf>
    <xf numFmtId="37" fontId="14" fillId="0" borderId="28" xfId="37" applyFont="1" applyFill="1" applyBorder="1" applyAlignment="1" applyProtection="1">
      <alignment horizontal="center" vertical="center" wrapText="1"/>
      <protection hidden="1"/>
    </xf>
    <xf numFmtId="37" fontId="14" fillId="0" borderId="84" xfId="37" applyFont="1" applyFill="1" applyBorder="1" applyAlignment="1" applyProtection="1">
      <alignment horizontal="center" vertical="center" wrapText="1"/>
      <protection hidden="1"/>
    </xf>
    <xf numFmtId="195" fontId="14" fillId="0" borderId="14" xfId="37" applyNumberFormat="1" applyFont="1" applyFill="1" applyBorder="1" applyAlignment="1" applyProtection="1">
      <alignment horizontal="right"/>
      <protection hidden="1"/>
    </xf>
    <xf numFmtId="195" fontId="10" fillId="0" borderId="85" xfId="37" applyNumberFormat="1" applyFont="1" applyFill="1" applyBorder="1" applyAlignment="1" applyProtection="1">
      <alignment horizontal="right"/>
      <protection hidden="1"/>
    </xf>
    <xf numFmtId="195" fontId="10" fillId="0" borderId="83" xfId="37" applyNumberFormat="1" applyFont="1" applyFill="1" applyBorder="1" applyAlignment="1" applyProtection="1">
      <alignment horizontal="right"/>
      <protection hidden="1"/>
    </xf>
    <xf numFmtId="195" fontId="10" fillId="0" borderId="69" xfId="37" applyNumberFormat="1" applyFont="1" applyFill="1" applyBorder="1" applyAlignment="1" applyProtection="1">
      <alignment horizontal="right"/>
      <protection hidden="1"/>
    </xf>
    <xf numFmtId="0" fontId="14" fillId="0" borderId="0" xfId="53" applyFont="1" applyAlignment="1">
      <alignment horizontal="center" vertical="center"/>
    </xf>
    <xf numFmtId="0" fontId="14" fillId="0" borderId="0" xfId="53" applyFont="1" applyAlignment="1">
      <alignment horizontal="center"/>
    </xf>
    <xf numFmtId="43" fontId="14" fillId="0" borderId="27" xfId="51" applyNumberFormat="1" applyFont="1" applyFill="1" applyBorder="1" applyAlignment="1">
      <alignment horizontal="center" vertical="center" wrapText="1"/>
    </xf>
    <xf numFmtId="43" fontId="14" fillId="0" borderId="28" xfId="51" applyNumberFormat="1" applyFont="1" applyFill="1" applyBorder="1" applyAlignment="1">
      <alignment horizontal="center" vertical="center" wrapText="1"/>
    </xf>
    <xf numFmtId="43" fontId="14" fillId="0" borderId="27" xfId="51" applyNumberFormat="1" applyFont="1" applyFill="1" applyBorder="1" applyAlignment="1">
      <alignment horizontal="center" vertical="center"/>
    </xf>
    <xf numFmtId="43" fontId="14" fillId="0" borderId="28" xfId="51" applyNumberFormat="1" applyFont="1" applyFill="1" applyBorder="1" applyAlignment="1">
      <alignment horizontal="center" vertical="center"/>
    </xf>
    <xf numFmtId="176" fontId="14" fillId="0" borderId="0" xfId="51" applyNumberFormat="1" applyFont="1" applyAlignment="1">
      <alignment horizontal="center"/>
    </xf>
    <xf numFmtId="176" fontId="14" fillId="0" borderId="27" xfId="51" applyNumberFormat="1" applyFont="1" applyBorder="1" applyAlignment="1">
      <alignment horizontal="center" vertical="center"/>
    </xf>
    <xf numFmtId="176" fontId="14" fillId="0" borderId="28" xfId="51" applyNumberFormat="1" applyFont="1" applyBorder="1" applyAlignment="1">
      <alignment horizontal="center" vertical="center"/>
    </xf>
    <xf numFmtId="37" fontId="42" fillId="0" borderId="26" xfId="37" applyFont="1" applyBorder="1" applyAlignment="1" applyProtection="1">
      <alignment horizontal="center"/>
      <protection hidden="1"/>
    </xf>
    <xf numFmtId="0" fontId="42" fillId="0" borderId="26" xfId="0" applyFont="1" applyBorder="1" applyAlignment="1">
      <alignment horizontal="center"/>
    </xf>
    <xf numFmtId="37" fontId="10" fillId="0" borderId="0" xfId="37" applyFont="1" applyAlignment="1" applyProtection="1">
      <alignment horizontal="left" vertical="top" wrapText="1"/>
      <protection hidden="1"/>
    </xf>
    <xf numFmtId="37" fontId="60" fillId="0" borderId="0" xfId="37" applyFont="1" applyAlignment="1" applyProtection="1">
      <alignment horizontal="center" vertical="center" wrapText="1"/>
      <protection hidden="1"/>
    </xf>
    <xf numFmtId="37" fontId="61" fillId="0" borderId="0" xfId="37" applyFont="1" applyAlignment="1" applyProtection="1">
      <alignment horizontal="center" vertical="center" wrapText="1"/>
      <protection hidden="1"/>
    </xf>
    <xf numFmtId="37" fontId="14" fillId="0" borderId="27" xfId="37" applyFont="1" applyFill="1" applyBorder="1" applyAlignment="1" applyProtection="1">
      <alignment horizontal="center" vertical="center" wrapText="1"/>
      <protection hidden="1"/>
    </xf>
    <xf numFmtId="37" fontId="14" fillId="0" borderId="28" xfId="37" applyFont="1" applyFill="1" applyBorder="1" applyAlignment="1" applyProtection="1">
      <alignment horizontal="center" vertical="center" wrapText="1"/>
      <protection hidden="1"/>
    </xf>
    <xf numFmtId="49" fontId="63" fillId="0" borderId="72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73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74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27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28" xfId="54" applyNumberFormat="1" applyFont="1" applyFill="1" applyBorder="1" applyAlignment="1" applyProtection="1">
      <alignment horizontal="center" vertical="center" wrapText="1"/>
      <protection hidden="1"/>
    </xf>
    <xf numFmtId="37" fontId="70" fillId="24" borderId="0" xfId="37" applyFont="1" applyFill="1" applyAlignment="1" applyProtection="1">
      <alignment horizontal="center" wrapText="1"/>
      <protection hidden="1"/>
    </xf>
    <xf numFmtId="37" fontId="42" fillId="24" borderId="26" xfId="37" applyFont="1" applyFill="1" applyBorder="1" applyAlignment="1" applyProtection="1">
      <alignment horizontal="center" vertical="center"/>
      <protection hidden="1"/>
    </xf>
    <xf numFmtId="37" fontId="10" fillId="24" borderId="26" xfId="37" applyFont="1" applyFill="1" applyBorder="1" applyAlignment="1" applyProtection="1">
      <alignment horizontal="center" vertical="center"/>
      <protection hidden="1"/>
    </xf>
    <xf numFmtId="37" fontId="42" fillId="24" borderId="26" xfId="37" applyFont="1" applyFill="1" applyBorder="1" applyAlignment="1" applyProtection="1">
      <alignment horizontal="center" vertical="center" wrapText="1"/>
      <protection hidden="1"/>
    </xf>
    <xf numFmtId="0" fontId="10" fillId="24" borderId="0" xfId="106" applyFill="1" applyBorder="1" applyAlignment="1">
      <alignment horizontal="center" vertical="center"/>
    </xf>
    <xf numFmtId="0" fontId="14" fillId="24" borderId="48" xfId="106" applyFont="1" applyFill="1" applyBorder="1" applyAlignment="1">
      <alignment horizontal="center" vertical="center"/>
    </xf>
    <xf numFmtId="0" fontId="14" fillId="24" borderId="48" xfId="106" applyFont="1" applyFill="1" applyBorder="1" applyAlignment="1">
      <alignment horizontal="center"/>
    </xf>
    <xf numFmtId="0" fontId="10" fillId="24" borderId="0" xfId="106" applyFill="1" applyAlignment="1">
      <alignment horizontal="center" vertical="center"/>
    </xf>
    <xf numFmtId="0" fontId="14" fillId="24" borderId="0" xfId="106" applyFont="1" applyFill="1" applyBorder="1" applyAlignment="1">
      <alignment horizontal="center" vertical="center"/>
    </xf>
    <xf numFmtId="0" fontId="14" fillId="24" borderId="0" xfId="106" applyFont="1" applyFill="1" applyBorder="1" applyAlignment="1">
      <alignment horizontal="center"/>
    </xf>
    <xf numFmtId="0" fontId="53" fillId="26" borderId="49" xfId="109" applyNumberFormat="1" applyFont="1" applyFill="1" applyBorder="1" applyAlignment="1">
      <alignment horizontal="center"/>
    </xf>
    <xf numFmtId="0" fontId="56" fillId="26" borderId="52" xfId="108" applyNumberFormat="1" applyFont="1" applyFill="1" applyBorder="1" applyAlignment="1">
      <alignment horizontal="center"/>
    </xf>
    <xf numFmtId="0" fontId="56" fillId="26" borderId="53" xfId="108" applyNumberFormat="1" applyFont="1" applyFill="1" applyBorder="1" applyAlignment="1">
      <alignment horizontal="center"/>
    </xf>
    <xf numFmtId="176" fontId="14" fillId="24" borderId="0" xfId="102" applyNumberFormat="1" applyFont="1" applyFill="1" applyAlignment="1">
      <alignment horizontal="center"/>
    </xf>
    <xf numFmtId="176" fontId="14" fillId="24" borderId="0" xfId="51" applyNumberFormat="1" applyFont="1" applyFill="1" applyAlignment="1">
      <alignment horizontal="center"/>
    </xf>
    <xf numFmtId="176" fontId="58" fillId="24" borderId="0" xfId="51" applyNumberFormat="1" applyFont="1" applyFill="1" applyAlignment="1">
      <alignment horizontal="center"/>
    </xf>
    <xf numFmtId="176" fontId="58" fillId="24" borderId="0" xfId="51" applyNumberFormat="1" applyFont="1" applyFill="1" applyBorder="1" applyAlignment="1">
      <alignment horizontal="center"/>
    </xf>
  </cellXfs>
  <cellStyles count="123">
    <cellStyle name="=C:\WINNT\SYSTEM32\COMMAND.COM" xfId="57"/>
    <cellStyle name="20% - Énfasis1" xfId="1" builtinId="30" customBuiltin="1"/>
    <cellStyle name="20% - Énfasis1 2" xfId="58"/>
    <cellStyle name="20% - Énfasis2" xfId="2" builtinId="34" customBuiltin="1"/>
    <cellStyle name="20% - Énfasis2 2" xfId="59"/>
    <cellStyle name="20% - Énfasis3" xfId="3" builtinId="38" customBuiltin="1"/>
    <cellStyle name="20% - Énfasis3 2" xfId="60"/>
    <cellStyle name="20% - Énfasis4" xfId="4" builtinId="42" customBuiltin="1"/>
    <cellStyle name="20% - Énfasis4 2" xfId="61"/>
    <cellStyle name="20% - Énfasis5" xfId="5" builtinId="46" customBuiltin="1"/>
    <cellStyle name="20% - Énfasis5 2" xfId="62"/>
    <cellStyle name="20% - Énfasis6" xfId="6" builtinId="50" customBuiltin="1"/>
    <cellStyle name="20% - Énfasis6 2" xfId="63"/>
    <cellStyle name="40% - Énfasis1" xfId="7" builtinId="31" customBuiltin="1"/>
    <cellStyle name="40% - Énfasis1 2" xfId="64"/>
    <cellStyle name="40% - Énfasis1 3" xfId="120"/>
    <cellStyle name="40% - Énfasis2" xfId="8" builtinId="35" customBuiltin="1"/>
    <cellStyle name="40% - Énfasis2 2" xfId="65"/>
    <cellStyle name="40% - Énfasis3" xfId="9" builtinId="39" customBuiltin="1"/>
    <cellStyle name="40% - Énfasis3 2" xfId="66"/>
    <cellStyle name="40% - Énfasis4" xfId="10" builtinId="43" customBuiltin="1"/>
    <cellStyle name="40% - Énfasis4 2" xfId="67"/>
    <cellStyle name="40% - Énfasis5" xfId="11" builtinId="47" customBuiltin="1"/>
    <cellStyle name="40% - Énfasis5 2" xfId="68"/>
    <cellStyle name="40% - Énfasis6" xfId="12" builtinId="51" customBuiltin="1"/>
    <cellStyle name="40% - Énfasis6 2" xfId="69"/>
    <cellStyle name="60% - Énfasis1" xfId="13" builtinId="32" customBuiltin="1"/>
    <cellStyle name="60% - Énfasis1 2" xfId="70"/>
    <cellStyle name="60% - Énfasis1 3" xfId="122"/>
    <cellStyle name="60% - Énfasis2" xfId="14" builtinId="36" customBuiltin="1"/>
    <cellStyle name="60% - Énfasis2 2" xfId="71"/>
    <cellStyle name="60% - Énfasis3" xfId="15" builtinId="40" customBuiltin="1"/>
    <cellStyle name="60% - Énfasis3 2" xfId="72"/>
    <cellStyle name="60% - Énfasis4" xfId="16" builtinId="44" customBuiltin="1"/>
    <cellStyle name="60% - Énfasis4 2" xfId="73"/>
    <cellStyle name="60% - Énfasis5" xfId="17" builtinId="48" customBuiltin="1"/>
    <cellStyle name="60% - Énfasis5 2" xfId="74"/>
    <cellStyle name="60% - Énfasis6" xfId="18" builtinId="52" customBuiltin="1"/>
    <cellStyle name="60% - Énfasis6 2" xfId="75"/>
    <cellStyle name="Buena" xfId="19" builtinId="26" customBuiltin="1"/>
    <cellStyle name="Buena 2" xfId="76"/>
    <cellStyle name="Buena 3" xfId="108"/>
    <cellStyle name="Cálculo" xfId="20" builtinId="22" customBuiltin="1"/>
    <cellStyle name="Cálculo 2" xfId="77"/>
    <cellStyle name="Celda de comprobación" xfId="21" builtinId="23" customBuiltin="1"/>
    <cellStyle name="Celda de comprobación 2" xfId="78"/>
    <cellStyle name="Celda vinculada" xfId="22" builtinId="24" customBuiltin="1"/>
    <cellStyle name="Celda vinculada 2" xfId="79"/>
    <cellStyle name="Encabezado 1" xfId="46" builtinId="16" customBuiltin="1"/>
    <cellStyle name="Encabezado 4" xfId="23" builtinId="19" customBuiltin="1"/>
    <cellStyle name="Encabezado 4 2" xfId="80"/>
    <cellStyle name="Énfasis1" xfId="24" builtinId="29" customBuiltin="1"/>
    <cellStyle name="Énfasis1 2" xfId="81"/>
    <cellStyle name="Énfasis2" xfId="25" builtinId="33" customBuiltin="1"/>
    <cellStyle name="Énfasis2 2" xfId="82"/>
    <cellStyle name="Énfasis3" xfId="26" builtinId="37" customBuiltin="1"/>
    <cellStyle name="Énfasis3 2" xfId="83"/>
    <cellStyle name="Énfasis4" xfId="27" builtinId="41" customBuiltin="1"/>
    <cellStyle name="Énfasis4 2" xfId="84"/>
    <cellStyle name="Énfasis5" xfId="28" builtinId="45" customBuiltin="1"/>
    <cellStyle name="Énfasis5 2" xfId="85"/>
    <cellStyle name="Énfasis6" xfId="29" builtinId="49" customBuiltin="1"/>
    <cellStyle name="Énfasis6 2" xfId="86"/>
    <cellStyle name="Entrada" xfId="30" builtinId="20" customBuiltin="1"/>
    <cellStyle name="Entrada 2" xfId="87"/>
    <cellStyle name="Euro" xfId="31"/>
    <cellStyle name="Euro 2" xfId="88"/>
    <cellStyle name="Incorrecto" xfId="32" builtinId="27" customBuiltin="1"/>
    <cellStyle name="Incorrecto 2" xfId="89"/>
    <cellStyle name="Millares" xfId="33" builtinId="3"/>
    <cellStyle name="Millares [0] 2" xfId="90"/>
    <cellStyle name="Millares 12" xfId="105"/>
    <cellStyle name="Millares 2" xfId="51"/>
    <cellStyle name="Millares 2 2" xfId="54"/>
    <cellStyle name="Millares 2 2 2" xfId="102"/>
    <cellStyle name="Millares 3" xfId="52"/>
    <cellStyle name="Millares 4" xfId="110"/>
    <cellStyle name="Moneda 2" xfId="114"/>
    <cellStyle name="Neutral" xfId="34" builtinId="28" customBuiltin="1"/>
    <cellStyle name="Neutral 2" xfId="91"/>
    <cellStyle name="Normal" xfId="0" builtinId="0"/>
    <cellStyle name="Normal 10" xfId="118"/>
    <cellStyle name="Normal 11" xfId="121"/>
    <cellStyle name="Normal 2" xfId="35"/>
    <cellStyle name="Normal 2 2" xfId="103"/>
    <cellStyle name="Normal 2 3" xfId="106"/>
    <cellStyle name="Normal 3" xfId="36"/>
    <cellStyle name="Normal 3 2" xfId="116"/>
    <cellStyle name="Normal 3 3" xfId="119"/>
    <cellStyle name="Normal 4" xfId="53"/>
    <cellStyle name="Normal 5" xfId="101"/>
    <cellStyle name="Normal 6" xfId="104"/>
    <cellStyle name="Normal 7" xfId="109"/>
    <cellStyle name="Normal 8" xfId="111"/>
    <cellStyle name="Normal 8 2" xfId="117"/>
    <cellStyle name="Normal 9" xfId="113"/>
    <cellStyle name="Normal_FGPAGO95" xfId="37"/>
    <cellStyle name="Notas" xfId="38" builtinId="10" customBuiltin="1"/>
    <cellStyle name="Notas 2" xfId="92"/>
    <cellStyle name="PESOS" xfId="39"/>
    <cellStyle name="PESOS 2" xfId="112"/>
    <cellStyle name="Porcentaje" xfId="40" builtinId="5"/>
    <cellStyle name="Porcentaje 2" xfId="107"/>
    <cellStyle name="Porcentaje 2 2" xfId="115"/>
    <cellStyle name="Porcentual 2" xfId="41"/>
    <cellStyle name="Porcentual 3" xfId="55"/>
    <cellStyle name="Porcentual 4" xfId="56"/>
    <cellStyle name="Salida" xfId="42" builtinId="21" customBuiltin="1"/>
    <cellStyle name="Salida 2" xfId="93"/>
    <cellStyle name="Texto de advertencia" xfId="43" builtinId="11" customBuiltin="1"/>
    <cellStyle name="Texto de advertencia 2" xfId="94"/>
    <cellStyle name="Texto explicativo" xfId="44" builtinId="53" customBuiltin="1"/>
    <cellStyle name="Texto explicativo 2" xfId="95"/>
    <cellStyle name="Título" xfId="45" builtinId="15" customBuiltin="1"/>
    <cellStyle name="Título 1 2" xfId="96"/>
    <cellStyle name="Título 2" xfId="47" builtinId="17" customBuiltin="1"/>
    <cellStyle name="Título 2 2" xfId="97"/>
    <cellStyle name="Título 3" xfId="48" builtinId="18" customBuiltin="1"/>
    <cellStyle name="Título 3 2" xfId="98"/>
    <cellStyle name="Título 4" xfId="99"/>
    <cellStyle name="Total" xfId="49" builtinId="25" customBuiltin="1"/>
    <cellStyle name="Total 2" xfId="100"/>
    <cellStyle name="UDI´s" xfId="50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zoomScaleNormal="100" zoomScaleSheetLayoutView="100" workbookViewId="0">
      <pane xSplit="1" topLeftCell="B1" activePane="topRight" state="frozen"/>
      <selection pane="topRight" activeCell="A23" sqref="A23"/>
    </sheetView>
  </sheetViews>
  <sheetFormatPr baseColWidth="10" defaultColWidth="11.42578125" defaultRowHeight="12.75"/>
  <cols>
    <col min="1" max="1" width="50.5703125" style="11" customWidth="1"/>
    <col min="2" max="2" width="14.28515625" style="11" customWidth="1"/>
    <col min="3" max="3" width="14.85546875" style="11" customWidth="1"/>
    <col min="4" max="5" width="17.28515625" style="11" customWidth="1"/>
    <col min="6" max="6" width="3.28515625" style="11" customWidth="1"/>
    <col min="7" max="9" width="17.28515625" style="11" customWidth="1"/>
    <col min="10" max="10" width="3.85546875" style="11" customWidth="1"/>
    <col min="11" max="11" width="4.85546875" style="11" customWidth="1"/>
    <col min="12" max="16384" width="11.42578125" style="11"/>
  </cols>
  <sheetData>
    <row r="1" spans="1:14" ht="27.75" customHeight="1">
      <c r="A1" s="399" t="s">
        <v>351</v>
      </c>
      <c r="B1" s="399"/>
      <c r="C1" s="399"/>
      <c r="D1" s="399"/>
      <c r="E1" s="399"/>
      <c r="F1" s="361"/>
      <c r="G1" s="361"/>
      <c r="H1" s="361" t="s">
        <v>343</v>
      </c>
      <c r="I1" s="361"/>
      <c r="L1" s="400" t="s">
        <v>348</v>
      </c>
      <c r="M1" s="400"/>
      <c r="N1" s="400"/>
    </row>
    <row r="3" spans="1:14" ht="49.5" customHeight="1">
      <c r="A3" s="258" t="s">
        <v>104</v>
      </c>
      <c r="B3" s="258" t="s">
        <v>156</v>
      </c>
      <c r="C3" s="258" t="s">
        <v>105</v>
      </c>
      <c r="D3" s="258" t="s">
        <v>106</v>
      </c>
      <c r="E3" s="258" t="s">
        <v>118</v>
      </c>
      <c r="F3" s="362"/>
      <c r="G3" s="258" t="s">
        <v>260</v>
      </c>
      <c r="H3" s="258" t="s">
        <v>260</v>
      </c>
      <c r="I3" s="258" t="s">
        <v>261</v>
      </c>
      <c r="L3" s="258" t="s">
        <v>342</v>
      </c>
      <c r="M3" s="258" t="s">
        <v>106</v>
      </c>
      <c r="N3" s="258" t="s">
        <v>118</v>
      </c>
    </row>
    <row r="4" spans="1:14" ht="25.5" customHeight="1">
      <c r="A4" s="208" t="s">
        <v>107</v>
      </c>
      <c r="B4" s="366">
        <v>2679852311</v>
      </c>
      <c r="C4" s="367">
        <f>+B4</f>
        <v>2679852311</v>
      </c>
      <c r="D4" s="368">
        <v>20</v>
      </c>
      <c r="E4" s="369">
        <f t="shared" ref="E4:E13" si="0">+D4/100*C4</f>
        <v>535970462.20000005</v>
      </c>
      <c r="F4" s="363"/>
      <c r="G4" s="260">
        <v>6575127028.2700005</v>
      </c>
      <c r="H4" s="260">
        <f>+G4/12</f>
        <v>547927252.35583341</v>
      </c>
      <c r="I4" s="260">
        <f>+E4-H4</f>
        <v>-11956790.155833364</v>
      </c>
      <c r="L4" s="367">
        <v>-14259157</v>
      </c>
      <c r="M4" s="368">
        <v>20</v>
      </c>
      <c r="N4" s="369">
        <f t="shared" ref="N4" si="1">+M4/100*L4</f>
        <v>-2851831.4000000004</v>
      </c>
    </row>
    <row r="5" spans="1:14" ht="25.5" customHeight="1">
      <c r="A5" s="208" t="s">
        <v>129</v>
      </c>
      <c r="B5" s="366">
        <v>72669218</v>
      </c>
      <c r="C5" s="367">
        <f t="shared" ref="C5:C13" si="2">+B5</f>
        <v>72669218</v>
      </c>
      <c r="D5" s="368">
        <v>100</v>
      </c>
      <c r="E5" s="369">
        <f t="shared" si="0"/>
        <v>72669218</v>
      </c>
      <c r="F5" s="363"/>
      <c r="G5" s="260">
        <v>897976680.16000021</v>
      </c>
      <c r="H5" s="260">
        <f t="shared" ref="H5:H9" si="3">+G5/12</f>
        <v>74831390.01333335</v>
      </c>
      <c r="I5" s="260">
        <f t="shared" ref="I5:I9" si="4">+E5-H5</f>
        <v>-2162172.0133333504</v>
      </c>
      <c r="L5" s="367"/>
      <c r="M5" s="368"/>
      <c r="N5" s="369"/>
    </row>
    <row r="6" spans="1:14" ht="25.5" customHeight="1">
      <c r="A6" s="208" t="s">
        <v>108</v>
      </c>
      <c r="B6" s="366">
        <v>80855693</v>
      </c>
      <c r="C6" s="367">
        <f t="shared" si="2"/>
        <v>80855693</v>
      </c>
      <c r="D6" s="368">
        <v>20</v>
      </c>
      <c r="E6" s="369">
        <f t="shared" si="0"/>
        <v>16171138.600000001</v>
      </c>
      <c r="F6" s="363"/>
      <c r="G6" s="260">
        <v>220792307.32999998</v>
      </c>
      <c r="H6" s="260">
        <f t="shared" si="3"/>
        <v>18399358.944166664</v>
      </c>
      <c r="I6" s="260">
        <f t="shared" si="4"/>
        <v>-2228220.3441666625</v>
      </c>
      <c r="L6" s="367"/>
      <c r="M6" s="368"/>
      <c r="N6" s="369"/>
    </row>
    <row r="7" spans="1:14" ht="25.5" customHeight="1">
      <c r="A7" s="208" t="s">
        <v>117</v>
      </c>
      <c r="B7" s="366">
        <v>75298111</v>
      </c>
      <c r="C7" s="367">
        <f t="shared" si="2"/>
        <v>75298111</v>
      </c>
      <c r="D7" s="368">
        <v>20</v>
      </c>
      <c r="E7" s="369">
        <f t="shared" si="0"/>
        <v>15059622.200000001</v>
      </c>
      <c r="F7" s="363"/>
      <c r="G7" s="260">
        <v>372200568.05000001</v>
      </c>
      <c r="H7" s="260">
        <f t="shared" si="3"/>
        <v>31016714.004166666</v>
      </c>
      <c r="I7" s="260">
        <f t="shared" si="4"/>
        <v>-15957091.804166665</v>
      </c>
      <c r="L7" s="367"/>
      <c r="M7" s="368"/>
      <c r="N7" s="369"/>
    </row>
    <row r="8" spans="1:14" ht="25.5" customHeight="1">
      <c r="A8" s="208" t="s">
        <v>123</v>
      </c>
      <c r="B8" s="366">
        <v>95326777</v>
      </c>
      <c r="C8" s="367">
        <f t="shared" si="2"/>
        <v>95326777</v>
      </c>
      <c r="D8" s="368">
        <v>20</v>
      </c>
      <c r="E8" s="369">
        <f t="shared" si="0"/>
        <v>19065355.400000002</v>
      </c>
      <c r="F8" s="363"/>
      <c r="G8" s="260">
        <v>183055003.22</v>
      </c>
      <c r="H8" s="260">
        <f t="shared" si="3"/>
        <v>15254583.601666667</v>
      </c>
      <c r="I8" s="260">
        <f t="shared" si="4"/>
        <v>3810771.7983333357</v>
      </c>
      <c r="L8" s="367"/>
      <c r="M8" s="368"/>
      <c r="N8" s="369"/>
    </row>
    <row r="9" spans="1:14" ht="25.5" customHeight="1">
      <c r="A9" s="208" t="s">
        <v>122</v>
      </c>
      <c r="B9" s="366">
        <v>17306482</v>
      </c>
      <c r="C9" s="367">
        <f t="shared" si="2"/>
        <v>17306482</v>
      </c>
      <c r="D9" s="368">
        <v>20</v>
      </c>
      <c r="E9" s="369">
        <f t="shared" si="0"/>
        <v>3461296.4000000004</v>
      </c>
      <c r="F9" s="363"/>
      <c r="G9" s="260">
        <v>39228897.590000004</v>
      </c>
      <c r="H9" s="260">
        <f t="shared" si="3"/>
        <v>3269074.7991666668</v>
      </c>
      <c r="I9" s="260">
        <f t="shared" si="4"/>
        <v>192221.60083333356</v>
      </c>
      <c r="L9" s="367"/>
      <c r="M9" s="368"/>
      <c r="N9" s="369"/>
    </row>
    <row r="10" spans="1:14" ht="25.5" customHeight="1">
      <c r="A10" s="261" t="s">
        <v>227</v>
      </c>
      <c r="B10" s="370">
        <f>SUM(B4:B9)</f>
        <v>3021308592</v>
      </c>
      <c r="C10" s="371">
        <f>+B10</f>
        <v>3021308592</v>
      </c>
      <c r="D10" s="258">
        <v>20</v>
      </c>
      <c r="E10" s="370">
        <f>SUM(E4:E9)</f>
        <v>662397092.80000007</v>
      </c>
      <c r="F10" s="364"/>
      <c r="G10" s="263">
        <f>SUM(G4:G9)</f>
        <v>8288380484.6200008</v>
      </c>
      <c r="H10" s="263">
        <f>SUM(H4:H9)</f>
        <v>690698373.71833348</v>
      </c>
      <c r="I10" s="263">
        <f>SUM(I4:I9)</f>
        <v>-28301280.91833337</v>
      </c>
      <c r="L10" s="367"/>
      <c r="M10" s="368"/>
      <c r="N10" s="369"/>
    </row>
    <row r="11" spans="1:14" ht="25.5" customHeight="1">
      <c r="A11" s="208" t="s">
        <v>128</v>
      </c>
      <c r="B11" s="366">
        <v>20580368</v>
      </c>
      <c r="C11" s="367">
        <f t="shared" si="2"/>
        <v>20580368</v>
      </c>
      <c r="D11" s="368">
        <v>100</v>
      </c>
      <c r="E11" s="369">
        <f t="shared" si="0"/>
        <v>20580368</v>
      </c>
      <c r="F11" s="363"/>
      <c r="G11" s="260"/>
      <c r="H11" s="260"/>
      <c r="I11" s="260"/>
      <c r="L11" s="367"/>
      <c r="M11" s="368"/>
      <c r="N11" s="369"/>
    </row>
    <row r="12" spans="1:14" ht="25.5" customHeight="1">
      <c r="A12" s="208" t="s">
        <v>116</v>
      </c>
      <c r="B12" s="366">
        <v>76555668</v>
      </c>
      <c r="C12" s="367">
        <f t="shared" si="2"/>
        <v>76555668</v>
      </c>
      <c r="D12" s="368">
        <v>20</v>
      </c>
      <c r="E12" s="369">
        <f t="shared" si="0"/>
        <v>15311133.600000001</v>
      </c>
      <c r="F12" s="363"/>
      <c r="G12" s="260"/>
      <c r="H12" s="260"/>
      <c r="I12" s="260"/>
      <c r="L12" s="367"/>
      <c r="M12" s="368"/>
      <c r="N12" s="369"/>
    </row>
    <row r="13" spans="1:14" ht="25.5" customHeight="1">
      <c r="A13" s="208" t="s">
        <v>220</v>
      </c>
      <c r="B13" s="366">
        <v>0</v>
      </c>
      <c r="C13" s="367">
        <f t="shared" si="2"/>
        <v>0</v>
      </c>
      <c r="D13" s="368">
        <v>20</v>
      </c>
      <c r="E13" s="369">
        <f t="shared" si="0"/>
        <v>0</v>
      </c>
      <c r="F13" s="363"/>
      <c r="G13" s="260"/>
      <c r="H13" s="260"/>
      <c r="I13" s="260"/>
      <c r="L13" s="367"/>
      <c r="M13" s="368"/>
      <c r="N13" s="369"/>
    </row>
    <row r="14" spans="1:14" ht="25.5" customHeight="1">
      <c r="A14" s="261" t="s">
        <v>227</v>
      </c>
      <c r="B14" s="370">
        <f>SUM(B11:B13)</f>
        <v>97136036</v>
      </c>
      <c r="C14" s="370">
        <f>SUM(C11:C13)</f>
        <v>97136036</v>
      </c>
      <c r="D14" s="258"/>
      <c r="E14" s="370">
        <f>SUM(E11:E13)</f>
        <v>35891501.600000001</v>
      </c>
      <c r="F14" s="364"/>
      <c r="G14" s="260"/>
      <c r="H14" s="260"/>
      <c r="I14" s="260"/>
      <c r="L14" s="367"/>
      <c r="M14" s="368"/>
      <c r="N14" s="369"/>
    </row>
    <row r="15" spans="1:14" ht="25.5" customHeight="1">
      <c r="A15" s="265" t="s">
        <v>53</v>
      </c>
      <c r="B15" s="372">
        <f>+B10+B14</f>
        <v>3118444628</v>
      </c>
      <c r="C15" s="372">
        <f>+C10+C14</f>
        <v>3118444628</v>
      </c>
      <c r="D15" s="265"/>
      <c r="E15" s="372">
        <f>+E10+E14</f>
        <v>698288594.4000001</v>
      </c>
      <c r="F15" s="365"/>
      <c r="G15" s="263"/>
      <c r="H15" s="263">
        <f>+H10+H14</f>
        <v>690698373.71833348</v>
      </c>
      <c r="I15" s="263">
        <f>+I10+I14</f>
        <v>-28301280.91833337</v>
      </c>
      <c r="L15" s="373">
        <f>SUM(L4:L13)</f>
        <v>-14259157</v>
      </c>
      <c r="M15" s="374"/>
      <c r="N15" s="374">
        <f>SUM(N4:N13)</f>
        <v>-2851831.4000000004</v>
      </c>
    </row>
    <row r="16" spans="1:14">
      <c r="A16" s="12"/>
      <c r="B16" s="12"/>
      <c r="C16" s="13"/>
      <c r="D16" s="14"/>
      <c r="E16" s="13"/>
      <c r="F16" s="13"/>
      <c r="G16" s="13"/>
      <c r="H16" s="13"/>
      <c r="I16" s="13"/>
    </row>
    <row r="17" spans="1:9">
      <c r="A17" s="15" t="s">
        <v>109</v>
      </c>
      <c r="B17" s="15"/>
      <c r="E17" s="213" t="s">
        <v>157</v>
      </c>
      <c r="F17" s="213"/>
      <c r="G17" s="213"/>
      <c r="H17" s="213"/>
      <c r="I17" s="213"/>
    </row>
  </sheetData>
  <mergeCells count="2">
    <mergeCell ref="A1:E1"/>
    <mergeCell ref="L1:N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showGridLines="0" tabSelected="1" zoomScaleNormal="100" zoomScaleSheetLayoutView="100" workbookViewId="0">
      <selection activeCell="C26" sqref="C26"/>
    </sheetView>
  </sheetViews>
  <sheetFormatPr baseColWidth="10" defaultColWidth="11.42578125" defaultRowHeight="12.75"/>
  <cols>
    <col min="1" max="1" width="31" style="16" customWidth="1"/>
    <col min="2" max="2" width="17.85546875" style="53" customWidth="1"/>
    <col min="3" max="4" width="14.140625" style="53" bestFit="1" customWidth="1"/>
    <col min="5" max="5" width="15.42578125" style="53" customWidth="1"/>
    <col min="6" max="6" width="14.7109375" style="53" bestFit="1" customWidth="1"/>
    <col min="7" max="7" width="14.140625" style="53" customWidth="1"/>
    <col min="8" max="8" width="14.140625" style="53" bestFit="1" customWidth="1"/>
    <col min="9" max="9" width="13.140625" style="53" bestFit="1" customWidth="1"/>
    <col min="10" max="11" width="14.140625" style="53" bestFit="1" customWidth="1"/>
    <col min="12" max="12" width="14.140625" style="53" customWidth="1"/>
    <col min="13" max="13" width="19.42578125" style="53" customWidth="1"/>
    <col min="14" max="14" width="15" style="53" bestFit="1" customWidth="1"/>
    <col min="15" max="15" width="12.5703125" style="16" bestFit="1" customWidth="1"/>
    <col min="16" max="16384" width="11.42578125" style="16"/>
  </cols>
  <sheetData>
    <row r="1" spans="1:22">
      <c r="A1" s="405" t="s">
        <v>110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278"/>
      <c r="P1" s="278"/>
      <c r="Q1" s="278"/>
      <c r="R1" s="278"/>
      <c r="S1" s="278"/>
      <c r="T1" s="278"/>
      <c r="U1" s="278"/>
      <c r="V1" s="278"/>
    </row>
    <row r="2" spans="1:22">
      <c r="A2" s="405" t="s">
        <v>265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278"/>
      <c r="P2" s="278"/>
      <c r="Q2" s="278"/>
      <c r="R2" s="278"/>
      <c r="S2" s="278"/>
      <c r="T2" s="278"/>
      <c r="U2" s="278"/>
      <c r="V2" s="278"/>
    </row>
    <row r="3" spans="1:22" ht="13.5" thickBot="1">
      <c r="A3" s="405" t="s">
        <v>350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278"/>
      <c r="P3" s="278"/>
      <c r="Q3" s="278"/>
      <c r="R3" s="278"/>
      <c r="S3" s="278"/>
      <c r="T3" s="278"/>
      <c r="U3" s="278"/>
      <c r="V3" s="278"/>
    </row>
    <row r="4" spans="1:22">
      <c r="A4" s="406" t="s">
        <v>0</v>
      </c>
      <c r="B4" s="401" t="s">
        <v>96</v>
      </c>
      <c r="C4" s="401" t="s">
        <v>127</v>
      </c>
      <c r="D4" s="401" t="s">
        <v>126</v>
      </c>
      <c r="E4" s="401" t="s">
        <v>98</v>
      </c>
      <c r="F4" s="401" t="s">
        <v>112</v>
      </c>
      <c r="G4" s="401" t="s">
        <v>111</v>
      </c>
      <c r="H4" s="401" t="s">
        <v>124</v>
      </c>
      <c r="I4" s="401" t="s">
        <v>125</v>
      </c>
      <c r="J4" s="401" t="s">
        <v>153</v>
      </c>
      <c r="K4" s="401" t="s">
        <v>217</v>
      </c>
      <c r="L4" s="401" t="s">
        <v>218</v>
      </c>
      <c r="M4" s="401" t="s">
        <v>347</v>
      </c>
      <c r="N4" s="403" t="s">
        <v>53</v>
      </c>
      <c r="O4" s="278"/>
      <c r="P4" s="278"/>
      <c r="Q4" s="278"/>
      <c r="R4" s="278"/>
      <c r="S4" s="278"/>
      <c r="T4" s="278"/>
      <c r="U4" s="278"/>
      <c r="V4" s="278"/>
    </row>
    <row r="5" spans="1:22" ht="13.5" thickBot="1">
      <c r="A5" s="407"/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4"/>
    </row>
    <row r="6" spans="1:22">
      <c r="A6" s="172" t="s">
        <v>1</v>
      </c>
      <c r="B6" s="56">
        <f>ROUND(+'PART MES'!$E$4*'CALCULO GARANTIA'!B6+'Ajuste 2021'!AL7,2)</f>
        <v>764834.65</v>
      </c>
      <c r="C6" s="56">
        <f>ROUND(+'PART MES'!$E$5*+'CALCULO GARANTIA'!D6+'Ajuste 2021'!AM7,2)</f>
        <v>103774.16</v>
      </c>
      <c r="D6" s="56">
        <f>+'Art.14 Frac.III'!P5+'Ajuste 2021'!AN7</f>
        <v>418075.94503989891</v>
      </c>
      <c r="E6" s="56">
        <f>ROUND(+'PART MES'!$E$6*+'CALCULO GARANTIA'!F6+'Ajuste 2021'!AO7,2)</f>
        <v>23333.64</v>
      </c>
      <c r="F6" s="56">
        <f>ROUND('PART MES'!$E$7*'CALCULO GARANTIA'!H6+'Ajuste 2021'!AP7,2)</f>
        <v>23642.38</v>
      </c>
      <c r="G6" s="56">
        <f>+'Ajuste 2021'!AQ7</f>
        <v>-95.128062509803087</v>
      </c>
      <c r="H6" s="56">
        <f>ROUND(+'CALCULO GARANTIA'!J6+'CALCULO GARANTIA'!Q6+'Ajuste 2021'!AR7,2)</f>
        <v>24436.97</v>
      </c>
      <c r="I6" s="56">
        <f>ROUND(+'CALCULO GARANTIA'!K6+'CALCULO GARANTIA'!R6+'Ajuste 2021'!AS7,2)</f>
        <v>4791.92</v>
      </c>
      <c r="J6" s="56">
        <f>ROUND(+'PART MES'!E$12*'COEF Art 14 F II'!L7+'Ajuste 2021'!AT7,2)</f>
        <v>8782.2800000000007</v>
      </c>
      <c r="K6" s="56">
        <f>+'ISR FEBRERO '!D6</f>
        <v>244115</v>
      </c>
      <c r="L6" s="56">
        <f>+ISAI!D4</f>
        <v>0</v>
      </c>
      <c r="M6" s="56">
        <f>ROUND('PART MES'!$N$4*'COEF Art 14 F I '!AF7,2)</f>
        <v>-2032.12</v>
      </c>
      <c r="N6" s="212">
        <f t="shared" ref="N6:N37" si="0">SUM(B6:M6)</f>
        <v>1613659.6969773888</v>
      </c>
    </row>
    <row r="7" spans="1:22">
      <c r="A7" s="173" t="s">
        <v>2</v>
      </c>
      <c r="B7" s="56">
        <f>ROUND(+'PART MES'!$E$4*'CALCULO GARANTIA'!B7+'Ajuste 2021'!AL8,2)</f>
        <v>1315607.72</v>
      </c>
      <c r="C7" s="56">
        <f>ROUND(+'PART MES'!$E$5*+'CALCULO GARANTIA'!D7+'Ajuste 2021'!AM8,2)</f>
        <v>178365.32</v>
      </c>
      <c r="D7" s="56">
        <f>+'Art.14 Frac.III'!P6+'Ajuste 2021'!AN8</f>
        <v>423172.26508407039</v>
      </c>
      <c r="E7" s="56">
        <f>ROUND(+'PART MES'!$E$6*+'CALCULO GARANTIA'!F7+'Ajuste 2021'!AO8,2)</f>
        <v>39657.79</v>
      </c>
      <c r="F7" s="56">
        <f>ROUND('PART MES'!$E$7*'CALCULO GARANTIA'!H7+'Ajuste 2021'!AP8,2)</f>
        <v>36661.879999999997</v>
      </c>
      <c r="G7" s="56">
        <f>+'Ajuste 2021'!AQ8</f>
        <v>13.431916131494896</v>
      </c>
      <c r="H7" s="56">
        <f>ROUND(+'CALCULO GARANTIA'!J7+'CALCULO GARANTIA'!Q7+'Ajuste 2021'!AR8,2)</f>
        <v>42379.5</v>
      </c>
      <c r="I7" s="56">
        <f>ROUND(+'CALCULO GARANTIA'!K7+'CALCULO GARANTIA'!R7+'Ajuste 2021'!AS8,2)</f>
        <v>8274.3799999999992</v>
      </c>
      <c r="J7" s="56">
        <f>ROUND(+'PART MES'!E$12*'COEF Art 14 F II'!L8+'Ajuste 2021'!AT8,2)</f>
        <v>11540.93</v>
      </c>
      <c r="K7" s="56">
        <f>+'ISR FEBRERO '!D7</f>
        <v>0</v>
      </c>
      <c r="L7" s="56">
        <f>+ISAI!D5</f>
        <v>0</v>
      </c>
      <c r="M7" s="56">
        <f>ROUND('PART MES'!$N$4*'COEF Art 14 F I '!AF8,2)</f>
        <v>-3688.34</v>
      </c>
      <c r="N7" s="212">
        <f t="shared" si="0"/>
        <v>2051984.8770002015</v>
      </c>
    </row>
    <row r="8" spans="1:22">
      <c r="A8" s="173" t="s">
        <v>3</v>
      </c>
      <c r="B8" s="56">
        <f>ROUND(+'PART MES'!$E$4*'CALCULO GARANTIA'!B8+'Ajuste 2021'!AL9,2)</f>
        <v>1429865.89</v>
      </c>
      <c r="C8" s="56">
        <f>ROUND(+'PART MES'!$E$5*+'CALCULO GARANTIA'!D8+'Ajuste 2021'!AM9,2)</f>
        <v>193905.11</v>
      </c>
      <c r="D8" s="56">
        <f>+'Art.14 Frac.III'!P7+'Ajuste 2021'!AN9</f>
        <v>199673.23365334896</v>
      </c>
      <c r="E8" s="56">
        <f>ROUND(+'PART MES'!$E$6*+'CALCULO GARANTIA'!F8+'Ajuste 2021'!AO9,2)</f>
        <v>43271.41</v>
      </c>
      <c r="F8" s="56">
        <f>ROUND('PART MES'!$E$7*'CALCULO GARANTIA'!H8+'Ajuste 2021'!AP9,2)</f>
        <v>41263.03</v>
      </c>
      <c r="G8" s="56">
        <f>+'Ajuste 2021'!AQ9</f>
        <v>-48.040522359903356</v>
      </c>
      <c r="H8" s="56">
        <f>ROUND(+'CALCULO GARANTIA'!J8+'CALCULO GARANTIA'!Q8+'Ajuste 2021'!AR9,2)</f>
        <v>46762.12</v>
      </c>
      <c r="I8" s="56">
        <f>ROUND(+'CALCULO GARANTIA'!K8+'CALCULO GARANTIA'!R8+'Ajuste 2021'!AS9,2)</f>
        <v>9023.35</v>
      </c>
      <c r="J8" s="56">
        <f>ROUND(+'PART MES'!E$12*'COEF Art 14 F II'!L9+'Ajuste 2021'!AT9,2)</f>
        <v>10078.73</v>
      </c>
      <c r="K8" s="56">
        <f>+'ISR FEBRERO '!D8</f>
        <v>0</v>
      </c>
      <c r="L8" s="56">
        <f>+ISAI!D6</f>
        <v>0</v>
      </c>
      <c r="M8" s="56">
        <f>ROUND('PART MES'!$N$4*'COEF Art 14 F I '!AF9,2)</f>
        <v>-4557.1499999999996</v>
      </c>
      <c r="N8" s="212">
        <f t="shared" si="0"/>
        <v>1969237.6831309891</v>
      </c>
    </row>
    <row r="9" spans="1:22">
      <c r="A9" s="173" t="s">
        <v>4</v>
      </c>
      <c r="B9" s="56">
        <f>ROUND(+'PART MES'!$E$4*'CALCULO GARANTIA'!B9+'Ajuste 2021'!AL10,2)</f>
        <v>3903434.02</v>
      </c>
      <c r="C9" s="56">
        <f>ROUND(+'PART MES'!$E$5*+'CALCULO GARANTIA'!D9+'Ajuste 2021'!AM10,2)</f>
        <v>529307.92000000004</v>
      </c>
      <c r="D9" s="56">
        <f>+'Art.14 Frac.III'!P8+'Ajuste 2021'!AN10</f>
        <v>422732.02566816495</v>
      </c>
      <c r="E9" s="56">
        <f>ROUND(+'PART MES'!$E$6*+'CALCULO GARANTIA'!F9+'Ajuste 2021'!AO10,2)</f>
        <v>117991.63</v>
      </c>
      <c r="F9" s="56">
        <f>ROUND('PART MES'!$E$7*'CALCULO GARANTIA'!H9+'Ajuste 2021'!AP10,2)</f>
        <v>111505.02</v>
      </c>
      <c r="G9" s="56">
        <f>+'Ajuste 2021'!AQ10</f>
        <v>-80.750157151075356</v>
      </c>
      <c r="H9" s="56">
        <f>ROUND(+'CALCULO GARANTIA'!J9+'CALCULO GARANTIA'!Q9+'Ajuste 2021'!AR10,2)</f>
        <v>134429.51999999999</v>
      </c>
      <c r="I9" s="56">
        <f>ROUND(+'CALCULO GARANTIA'!K9+'CALCULO GARANTIA'!R9+'Ajuste 2021'!AS10,2)</f>
        <v>24978.79</v>
      </c>
      <c r="J9" s="56">
        <f>ROUND(+'PART MES'!E$12*'COEF Art 14 F II'!L10+'Ajuste 2021'!AT10,2)</f>
        <v>97430.7</v>
      </c>
      <c r="K9" s="56">
        <f>+'ISR FEBRERO '!D9</f>
        <v>1434936</v>
      </c>
      <c r="L9" s="56">
        <f>+ISAI!D7</f>
        <v>0</v>
      </c>
      <c r="M9" s="56">
        <f>ROUND('PART MES'!$N$4*'COEF Art 14 F I '!AF10,2)</f>
        <v>-17490.16</v>
      </c>
      <c r="N9" s="212">
        <f t="shared" si="0"/>
        <v>6759174.7155110128</v>
      </c>
    </row>
    <row r="10" spans="1:22">
      <c r="A10" s="173" t="s">
        <v>5</v>
      </c>
      <c r="B10" s="56">
        <f>ROUND(+'PART MES'!$E$4*'CALCULO GARANTIA'!B10+'Ajuste 2021'!AL11,2)</f>
        <v>4781013.62</v>
      </c>
      <c r="C10" s="56">
        <f>ROUND(+'PART MES'!$E$5*+'CALCULO GARANTIA'!D10+'Ajuste 2021'!AM11,2)</f>
        <v>648192.48</v>
      </c>
      <c r="D10" s="56">
        <f>+'Art.14 Frac.III'!P9+'Ajuste 2021'!AN11</f>
        <v>124243.94775627436</v>
      </c>
      <c r="E10" s="56">
        <f>ROUND(+'PART MES'!$E$6*+'CALCULO GARANTIA'!F10+'Ajuste 2021'!AO11,2)</f>
        <v>144119.28</v>
      </c>
      <c r="F10" s="56">
        <f>ROUND('PART MES'!$E$7*'CALCULO GARANTIA'!H10+'Ajuste 2021'!AP11,2)</f>
        <v>133231.91</v>
      </c>
      <c r="G10" s="56">
        <f>+'Ajuste 2021'!AQ11</f>
        <v>48.812556240794947</v>
      </c>
      <c r="H10" s="56">
        <f>ROUND(+'CALCULO GARANTIA'!J10+'CALCULO GARANTIA'!Q10+'Ajuste 2021'!AR11,2)</f>
        <v>155470.60999999999</v>
      </c>
      <c r="I10" s="56">
        <f>ROUND(+'CALCULO GARANTIA'!K10+'CALCULO GARANTIA'!R10+'Ajuste 2021'!AS11,2)</f>
        <v>30143.38</v>
      </c>
      <c r="J10" s="56">
        <f>ROUND(+'PART MES'!E$12*'COEF Art 14 F II'!L11+'Ajuste 2021'!AT11,2)</f>
        <v>58813.63</v>
      </c>
      <c r="K10" s="56">
        <f>+'ISR FEBRERO '!D10</f>
        <v>481749</v>
      </c>
      <c r="L10" s="56">
        <f>+ISAI!D8</f>
        <v>0</v>
      </c>
      <c r="M10" s="56">
        <f>ROUND('PART MES'!$N$4*'COEF Art 14 F I '!AF11,2)</f>
        <v>-14496.64</v>
      </c>
      <c r="N10" s="212">
        <f t="shared" si="0"/>
        <v>6542530.0303125158</v>
      </c>
    </row>
    <row r="11" spans="1:22">
      <c r="A11" s="173" t="s">
        <v>6</v>
      </c>
      <c r="B11" s="56">
        <f>ROUND(+'PART MES'!$E$4*'CALCULO GARANTIA'!B11+'Ajuste 2021'!AL12,2)</f>
        <v>33695537.469999999</v>
      </c>
      <c r="C11" s="56">
        <f>ROUND(+'PART MES'!$E$5*+'CALCULO GARANTIA'!D11+'Ajuste 2021'!AM12,2)</f>
        <v>4569182.08</v>
      </c>
      <c r="D11" s="56">
        <f>+'Art.14 Frac.III'!P10+'Ajuste 2021'!AN12</f>
        <v>989576.51430090133</v>
      </c>
      <c r="E11" s="56">
        <f>ROUND(+'PART MES'!$E$6*+'CALCULO GARANTIA'!F11+'Ajuste 2021'!AO12,2)</f>
        <v>1018701.29</v>
      </c>
      <c r="F11" s="56">
        <f>ROUND('PART MES'!$E$7*'CALCULO GARANTIA'!H11+'Ajuste 2021'!AP12,2)</f>
        <v>963918.2</v>
      </c>
      <c r="G11" s="56">
        <f>+'Ajuste 2021'!AQ12</f>
        <v>-757.86106966270984</v>
      </c>
      <c r="H11" s="56">
        <f>ROUND(+'CALCULO GARANTIA'!J11+'CALCULO GARANTIA'!Q11+'Ajuste 2021'!AR12,2)</f>
        <v>1278390.79</v>
      </c>
      <c r="I11" s="56">
        <f>ROUND(+'CALCULO GARANTIA'!K11+'CALCULO GARANTIA'!R11+'Ajuste 2021'!AS12,2)</f>
        <v>221569</v>
      </c>
      <c r="J11" s="56">
        <f>ROUND(+'PART MES'!E$12*'COEF Art 14 F II'!L12+'Ajuste 2021'!AT12,2)</f>
        <v>1630644.79</v>
      </c>
      <c r="K11" s="56">
        <f>+'ISR FEBRERO '!D11</f>
        <v>8020737</v>
      </c>
      <c r="L11" s="56">
        <f>+ISAI!D9</f>
        <v>0</v>
      </c>
      <c r="M11" s="56">
        <f>ROUND('PART MES'!$N$4*'COEF Art 14 F I '!AF12,2)</f>
        <v>-239277.05</v>
      </c>
      <c r="N11" s="212">
        <f t="shared" si="0"/>
        <v>52148222.223231234</v>
      </c>
    </row>
    <row r="12" spans="1:22">
      <c r="A12" s="173" t="s">
        <v>7</v>
      </c>
      <c r="B12" s="56">
        <f>ROUND(+'PART MES'!$E$4*'CALCULO GARANTIA'!B12+'Ajuste 2021'!AL13,2)</f>
        <v>5457557.9299999997</v>
      </c>
      <c r="C12" s="56">
        <f>ROUND(+'PART MES'!$E$5*+'CALCULO GARANTIA'!D12+'Ajuste 2021'!AM13,2)</f>
        <v>739915.9</v>
      </c>
      <c r="D12" s="56">
        <f>+'Art.14 Frac.III'!P11+'Ajuste 2021'!AN13</f>
        <v>0</v>
      </c>
      <c r="E12" s="56">
        <f>ROUND(+'PART MES'!$E$6*+'CALCULO GARANTIA'!F12+'Ajuste 2021'!AO13,2)</f>
        <v>164513.09</v>
      </c>
      <c r="F12" s="56">
        <f>ROUND('PART MES'!$E$7*'CALCULO GARANTIA'!H12+'Ajuste 2021'!AP13,2)</f>
        <v>152085.09</v>
      </c>
      <c r="G12" s="56">
        <f>+'Ajuste 2021'!AQ13</f>
        <v>55.719847692807285</v>
      </c>
      <c r="H12" s="56">
        <f>ROUND(+'CALCULO GARANTIA'!J12+'CALCULO GARANTIA'!Q12+'Ajuste 2021'!AR13,2)</f>
        <v>173128.31</v>
      </c>
      <c r="I12" s="56">
        <f>ROUND(+'CALCULO GARANTIA'!K12+'CALCULO GARANTIA'!R12+'Ajuste 2021'!AS13,2)</f>
        <v>34189.82</v>
      </c>
      <c r="J12" s="56">
        <f>ROUND(+'PART MES'!E$12*'COEF Art 14 F II'!L13+'Ajuste 2021'!AT13,2)</f>
        <v>52497.66</v>
      </c>
      <c r="K12" s="56">
        <f>+'ISR FEBRERO '!D12</f>
        <v>686822</v>
      </c>
      <c r="L12" s="56">
        <f>+ISAI!D10</f>
        <v>0</v>
      </c>
      <c r="M12" s="56">
        <f>ROUND('PART MES'!$N$4*'COEF Art 14 F I '!AF13,2)</f>
        <v>-13298.33</v>
      </c>
      <c r="N12" s="212">
        <f t="shared" si="0"/>
        <v>7447467.1898476928</v>
      </c>
    </row>
    <row r="13" spans="1:22">
      <c r="A13" s="173" t="s">
        <v>8</v>
      </c>
      <c r="B13" s="56">
        <f>ROUND(+'PART MES'!$E$4*'CALCULO GARANTIA'!B13+'Ajuste 2021'!AL14,2)</f>
        <v>867780.63</v>
      </c>
      <c r="C13" s="56">
        <f>ROUND(+'PART MES'!$E$5*+'CALCULO GARANTIA'!D13+'Ajuste 2021'!AM14,2)</f>
        <v>117650.55</v>
      </c>
      <c r="D13" s="56">
        <f>+'Art.14 Frac.III'!P12+'Ajuste 2021'!AN14</f>
        <v>397573.54471483454</v>
      </c>
      <c r="E13" s="56">
        <f>ROUND(+'PART MES'!$E$6*+'CALCULO GARANTIA'!F13+'Ajuste 2021'!AO14,2)</f>
        <v>26158.45</v>
      </c>
      <c r="F13" s="56">
        <f>ROUND('PART MES'!$E$7*'CALCULO GARANTIA'!H13+'Ajuste 2021'!AP14,2)</f>
        <v>24182.34</v>
      </c>
      <c r="G13" s="56">
        <f>+'Ajuste 2021'!AQ14</f>
        <v>8.8597511403313547</v>
      </c>
      <c r="H13" s="56">
        <f>ROUND(+'CALCULO GARANTIA'!J13+'CALCULO GARANTIA'!Q13+'Ajuste 2021'!AR14,2)</f>
        <v>29847.68</v>
      </c>
      <c r="I13" s="56">
        <f>ROUND(+'CALCULO GARANTIA'!K13+'CALCULO GARANTIA'!R13+'Ajuste 2021'!AS14,2)</f>
        <v>5553.35</v>
      </c>
      <c r="J13" s="56">
        <f>ROUND(+'PART MES'!E$12*'COEF Art 14 F II'!L14+'Ajuste 2021'!AT14,2)</f>
        <v>13790.07</v>
      </c>
      <c r="K13" s="56">
        <f>+'ISR FEBRERO '!D13</f>
        <v>3179596</v>
      </c>
      <c r="L13" s="56">
        <f>+ISAI!D11</f>
        <v>0</v>
      </c>
      <c r="M13" s="56">
        <f>ROUND('PART MES'!$N$4*'COEF Art 14 F I '!AF14,2)</f>
        <v>-3850.22</v>
      </c>
      <c r="N13" s="212">
        <f t="shared" si="0"/>
        <v>4658291.2544659758</v>
      </c>
    </row>
    <row r="14" spans="1:22">
      <c r="A14" s="173" t="s">
        <v>9</v>
      </c>
      <c r="B14" s="56">
        <f>ROUND(+'PART MES'!$E$4*'CALCULO GARANTIA'!B14+'Ajuste 2021'!AL15,2)</f>
        <v>8625909.3000000007</v>
      </c>
      <c r="C14" s="56">
        <f>ROUND(+'PART MES'!$E$5*+'CALCULO GARANTIA'!D14+'Ajuste 2021'!AM15,2)</f>
        <v>1169469.48</v>
      </c>
      <c r="D14" s="56">
        <f>+'Art.14 Frac.III'!P13+'Ajuste 2021'!AN15</f>
        <v>458396.83304104034</v>
      </c>
      <c r="E14" s="56">
        <f>ROUND(+'PART MES'!$E$6*+'CALCULO GARANTIA'!F14+'Ajuste 2021'!AO15,2)</f>
        <v>260020.14</v>
      </c>
      <c r="F14" s="56">
        <f>ROUND('PART MES'!$E$7*'CALCULO GARANTIA'!H14+'Ajuste 2021'!AP15,2)</f>
        <v>240377.15</v>
      </c>
      <c r="G14" s="56">
        <f>+'Ajuste 2021'!AQ15</f>
        <v>88.06765987205047</v>
      </c>
      <c r="H14" s="56">
        <f>ROUND(+'CALCULO GARANTIA'!J14+'CALCULO GARANTIA'!Q14+'Ajuste 2021'!AR15,2)</f>
        <v>297131.21000000002</v>
      </c>
      <c r="I14" s="56">
        <f>ROUND(+'CALCULO GARANTIA'!K14+'CALCULO GARANTIA'!R14+'Ajuste 2021'!AS15,2)</f>
        <v>55223.6</v>
      </c>
      <c r="J14" s="56">
        <f>ROUND(+'PART MES'!E$12*'COEF Art 14 F II'!L15+'Ajuste 2021'!AT15,2)</f>
        <v>275916.61</v>
      </c>
      <c r="K14" s="56">
        <f>+'ISR FEBRERO '!D14</f>
        <v>0</v>
      </c>
      <c r="L14" s="56">
        <f>+ISAI!D12</f>
        <v>0</v>
      </c>
      <c r="M14" s="56">
        <f>ROUND('PART MES'!$N$4*'COEF Art 14 F I '!AF15,2)</f>
        <v>-38600.82</v>
      </c>
      <c r="N14" s="212">
        <f t="shared" si="0"/>
        <v>11343931.570700914</v>
      </c>
    </row>
    <row r="15" spans="1:22">
      <c r="A15" s="173" t="s">
        <v>10</v>
      </c>
      <c r="B15" s="56">
        <f>ROUND(+'PART MES'!$E$4*'CALCULO GARANTIA'!B15+'Ajuste 2021'!AL16,2)</f>
        <v>1742514.07</v>
      </c>
      <c r="C15" s="56">
        <f>ROUND(+'PART MES'!$E$5*+'CALCULO GARANTIA'!D15+'Ajuste 2021'!AM16,2)</f>
        <v>236491.62</v>
      </c>
      <c r="D15" s="56">
        <f>+'Art.14 Frac.III'!P14+'Ajuste 2021'!AN16</f>
        <v>229764.34331645322</v>
      </c>
      <c r="E15" s="56">
        <f>ROUND(+'PART MES'!$E$6*+'CALCULO GARANTIA'!F15+'Ajuste 2021'!AO16,2)</f>
        <v>53382.14</v>
      </c>
      <c r="F15" s="56">
        <f>ROUND('PART MES'!$E$7*'CALCULO GARANTIA'!H15+'Ajuste 2021'!AP16,2)</f>
        <v>55715.86</v>
      </c>
      <c r="G15" s="56">
        <f>+'Ajuste 2021'!AQ16</f>
        <v>-298.5761186025872</v>
      </c>
      <c r="H15" s="56">
        <f>ROUND(+'CALCULO GARANTIA'!J15+'CALCULO GARANTIA'!Q15+'Ajuste 2021'!AR16,2)</f>
        <v>85848.53</v>
      </c>
      <c r="I15" s="56">
        <f>ROUND(+'CALCULO GARANTIA'!K15+'CALCULO GARANTIA'!R15+'Ajuste 2021'!AS16,2)</f>
        <v>12432.8</v>
      </c>
      <c r="J15" s="56">
        <f>ROUND(+'PART MES'!E$12*'COEF Art 14 F II'!L16+'Ajuste 2021'!AT16,2)</f>
        <v>186577.48</v>
      </c>
      <c r="K15" s="56">
        <f>+'ISR FEBRERO '!D15</f>
        <v>0</v>
      </c>
      <c r="L15" s="56">
        <f>+ISAI!D13</f>
        <v>0</v>
      </c>
      <c r="M15" s="56">
        <f>ROUND('PART MES'!$N$4*'COEF Art 14 F I '!AF16,2)</f>
        <v>-27241.02</v>
      </c>
      <c r="N15" s="212">
        <f t="shared" si="0"/>
        <v>2575187.2471978501</v>
      </c>
    </row>
    <row r="16" spans="1:22">
      <c r="A16" s="173" t="s">
        <v>11</v>
      </c>
      <c r="B16" s="56">
        <f>ROUND(+'PART MES'!$E$4*'CALCULO GARANTIA'!B16+'Ajuste 2021'!AL17,2)</f>
        <v>2082204.49</v>
      </c>
      <c r="C16" s="56">
        <f>ROUND(+'PART MES'!$E$5*+'CALCULO GARANTIA'!D16+'Ajuste 2021'!AM17,2)</f>
        <v>282297.73</v>
      </c>
      <c r="D16" s="56">
        <f>+'Art.14 Frac.III'!P15+'Ajuste 2021'!AN17</f>
        <v>220478.57216378572</v>
      </c>
      <c r="E16" s="56">
        <f>ROUND(+'PART MES'!$E$6*+'CALCULO GARANTIA'!F16+'Ajuste 2021'!AO17,2)</f>
        <v>62766.15</v>
      </c>
      <c r="F16" s="56">
        <f>ROUND('PART MES'!$E$7*'CALCULO GARANTIA'!H16+'Ajuste 2021'!AP17,2)</f>
        <v>58024.53</v>
      </c>
      <c r="G16" s="56">
        <f>+'Ajuste 2021'!AQ17</f>
        <v>21.258614050646429</v>
      </c>
      <c r="H16" s="56">
        <f>ROUND(+'CALCULO GARANTIA'!J16+'CALCULO GARANTIA'!Q16+'Ajuste 2021'!AR17,2)</f>
        <v>72770.2</v>
      </c>
      <c r="I16" s="56">
        <f>ROUND(+'CALCULO GARANTIA'!K16+'CALCULO GARANTIA'!R16+'Ajuste 2021'!AS17,2)</f>
        <v>13383.15</v>
      </c>
      <c r="J16" s="56">
        <f>ROUND(+'PART MES'!E$12*'COEF Art 14 F II'!L17+'Ajuste 2021'!AT17,2)</f>
        <v>30951.34</v>
      </c>
      <c r="K16" s="56">
        <f>+'ISR FEBRERO '!D16</f>
        <v>0</v>
      </c>
      <c r="L16" s="56">
        <f>+ISAI!D14</f>
        <v>0</v>
      </c>
      <c r="M16" s="56">
        <f>ROUND('PART MES'!$N$4*'COEF Art 14 F I '!AF17,2)</f>
        <v>-10100.49</v>
      </c>
      <c r="N16" s="212">
        <f t="shared" si="0"/>
        <v>2812796.9307778357</v>
      </c>
    </row>
    <row r="17" spans="1:14">
      <c r="A17" s="173" t="s">
        <v>12</v>
      </c>
      <c r="B17" s="56">
        <f>ROUND(+'PART MES'!$E$4*'CALCULO GARANTIA'!B17+'Ajuste 2021'!AL18,2)</f>
        <v>4379180.7</v>
      </c>
      <c r="C17" s="56">
        <f>ROUND(+'PART MES'!$E$5*+'CALCULO GARANTIA'!D17+'Ajuste 2021'!AM18,2)</f>
        <v>593713.43000000005</v>
      </c>
      <c r="D17" s="56">
        <f>+'Art.14 Frac.III'!P16+'Ajuste 2021'!AN18</f>
        <v>429859.82217262586</v>
      </c>
      <c r="E17" s="56">
        <f>ROUND(+'PART MES'!$E$6*+'CALCULO GARANTIA'!F17+'Ajuste 2021'!AO18,2)</f>
        <v>132006.39000000001</v>
      </c>
      <c r="F17" s="56">
        <f>ROUND('PART MES'!$E$7*'CALCULO GARANTIA'!H17+'Ajuste 2021'!AP18,2)</f>
        <v>122034.09</v>
      </c>
      <c r="G17" s="56">
        <f>+'Ajuste 2021'!AQ18</f>
        <v>44.709975914282644</v>
      </c>
      <c r="H17" s="56">
        <f>ROUND(+'CALCULO GARANTIA'!J17+'CALCULO GARANTIA'!Q17+'Ajuste 2021'!AR18,2)</f>
        <v>142245.66</v>
      </c>
      <c r="I17" s="56">
        <f>ROUND(+'CALCULO GARANTIA'!K17+'CALCULO GARANTIA'!R17+'Ajuste 2021'!AS18,2)</f>
        <v>27601.93</v>
      </c>
      <c r="J17" s="56">
        <f>ROUND(+'PART MES'!E$12*'COEF Art 14 F II'!L18+'Ajuste 2021'!AT18,2)</f>
        <v>41623.5</v>
      </c>
      <c r="K17" s="56">
        <f>+'ISR FEBRERO '!D17</f>
        <v>2076953</v>
      </c>
      <c r="L17" s="56">
        <f>+ISAI!D15</f>
        <v>0</v>
      </c>
      <c r="M17" s="56">
        <f>ROUND('PART MES'!$N$4*'COEF Art 14 F I '!AF18,2)</f>
        <v>-13159.98</v>
      </c>
      <c r="N17" s="212">
        <f t="shared" si="0"/>
        <v>7932103.2521485388</v>
      </c>
    </row>
    <row r="18" spans="1:14">
      <c r="A18" s="173" t="s">
        <v>13</v>
      </c>
      <c r="B18" s="56">
        <f>ROUND(+'PART MES'!$E$4*'CALCULO GARANTIA'!B18+'Ajuste 2021'!AL19,2)</f>
        <v>2314125.41</v>
      </c>
      <c r="C18" s="56">
        <f>ROUND(+'PART MES'!$E$5*+'CALCULO GARANTIA'!D18+'Ajuste 2021'!AM19,2)</f>
        <v>313809.61</v>
      </c>
      <c r="D18" s="56">
        <f>+'Art.14 Frac.III'!P17+'Ajuste 2021'!AN19</f>
        <v>258326.36478349176</v>
      </c>
      <c r="E18" s="56">
        <f>ROUND(+'PART MES'!$E$6*+'CALCULO GARANTIA'!F18+'Ajuste 2021'!AO19,2)</f>
        <v>69994.960000000006</v>
      </c>
      <c r="F18" s="56">
        <f>ROUND('PART MES'!$E$7*'CALCULO GARANTIA'!H18+'Ajuste 2021'!AP19,2)</f>
        <v>66476.350000000006</v>
      </c>
      <c r="G18" s="56">
        <f>+'Ajuste 2021'!AQ19</f>
        <v>-64.285465036319991</v>
      </c>
      <c r="H18" s="56">
        <f>ROUND(+'CALCULO GARANTIA'!J18+'CALCULO GARANTIA'!Q18+'Ajuste 2021'!AR19,2)</f>
        <v>92757.77</v>
      </c>
      <c r="I18" s="56">
        <f>ROUND(+'CALCULO GARANTIA'!K18+'CALCULO GARANTIA'!R18+'Ajuste 2021'!AS19,2)</f>
        <v>15466.06</v>
      </c>
      <c r="J18" s="56">
        <f>ROUND(+'PART MES'!E$12*'COEF Art 14 F II'!L19+'Ajuste 2021'!AT19,2)</f>
        <v>144969.85</v>
      </c>
      <c r="K18" s="56">
        <f>+'ISR FEBRERO '!D18</f>
        <v>0</v>
      </c>
      <c r="L18" s="56">
        <f>+ISAI!D16</f>
        <v>0</v>
      </c>
      <c r="M18" s="56">
        <f>ROUND('PART MES'!$N$4*'COEF Art 14 F I '!AF19,2)</f>
        <v>-20150.14</v>
      </c>
      <c r="N18" s="212">
        <f t="shared" si="0"/>
        <v>3255711.9493184555</v>
      </c>
    </row>
    <row r="19" spans="1:14">
      <c r="A19" s="173" t="s">
        <v>14</v>
      </c>
      <c r="B19" s="56">
        <f>ROUND(+'PART MES'!$E$4*'CALCULO GARANTIA'!B19+'Ajuste 2021'!AL20,2)</f>
        <v>12610995.85</v>
      </c>
      <c r="C19" s="56">
        <f>ROUND(+'PART MES'!$E$5*+'CALCULO GARANTIA'!D19+'Ajuste 2021'!AM20,2)</f>
        <v>1710078.8</v>
      </c>
      <c r="D19" s="56">
        <f>+'Art.14 Frac.III'!P18+'Ajuste 2021'!AN20</f>
        <v>194380.97137862176</v>
      </c>
      <c r="E19" s="56">
        <f>ROUND(+'PART MES'!$E$6*+'CALCULO GARANTIA'!F19+'Ajuste 2021'!AO20,2)</f>
        <v>381271.31</v>
      </c>
      <c r="F19" s="56">
        <f>ROUND('PART MES'!$E$7*'CALCULO GARANTIA'!H19+'Ajuste 2021'!AP20,2)</f>
        <v>360834.51</v>
      </c>
      <c r="G19" s="56">
        <f>+'Ajuste 2021'!AQ20</f>
        <v>-286.97692961081822</v>
      </c>
      <c r="H19" s="56">
        <f>ROUND(+'CALCULO GARANTIA'!J19+'CALCULO GARANTIA'!Q19+'Ajuste 2021'!AR20,2)</f>
        <v>398141.89</v>
      </c>
      <c r="I19" s="56">
        <f>ROUND(+'CALCULO GARANTIA'!K19+'CALCULO GARANTIA'!R19+'Ajuste 2021'!AS20,2)</f>
        <v>78873.73</v>
      </c>
      <c r="J19" s="56">
        <f>ROUND(+'PART MES'!E$12*'COEF Art 14 F II'!L20+'Ajuste 2021'!AT20,2)</f>
        <v>116694.53</v>
      </c>
      <c r="K19" s="56">
        <f>+'ISR FEBRERO '!D19</f>
        <v>0</v>
      </c>
      <c r="L19" s="56">
        <f>+ISAI!D17</f>
        <v>0</v>
      </c>
      <c r="M19" s="56">
        <f>ROUND('PART MES'!$N$4*'COEF Art 14 F I '!AF20,2)</f>
        <v>-29451.02</v>
      </c>
      <c r="N19" s="212">
        <f t="shared" si="0"/>
        <v>15821533.594449013</v>
      </c>
    </row>
    <row r="20" spans="1:14">
      <c r="A20" s="173" t="s">
        <v>15</v>
      </c>
      <c r="B20" s="56">
        <f>ROUND(+'PART MES'!$E$4*'CALCULO GARANTIA'!B20+'Ajuste 2021'!AL21,2)</f>
        <v>1558037.92</v>
      </c>
      <c r="C20" s="56">
        <f>ROUND(+'PART MES'!$E$5*+'CALCULO GARANTIA'!D20+'Ajuste 2021'!AM21,2)</f>
        <v>211233.13</v>
      </c>
      <c r="D20" s="56">
        <f>+'Art.14 Frac.III'!P19+'Ajuste 2021'!AN21</f>
        <v>211260.3061299751</v>
      </c>
      <c r="E20" s="56">
        <f>ROUND(+'PART MES'!$E$6*+'CALCULO GARANTIA'!F20+'Ajuste 2021'!AO21,2)</f>
        <v>46965.63</v>
      </c>
      <c r="F20" s="56">
        <f>ROUND('PART MES'!$E$7*'CALCULO GARANTIA'!H20+'Ajuste 2021'!AP21,2)</f>
        <v>43417.65</v>
      </c>
      <c r="G20" s="56">
        <f>+'Ajuste 2021'!AQ21</f>
        <v>15.90704798499913</v>
      </c>
      <c r="H20" s="56">
        <f>ROUND(+'CALCULO GARANTIA'!J20+'CALCULO GARANTIA'!Q20+'Ajuste 2021'!AR21,2)</f>
        <v>50050.39</v>
      </c>
      <c r="I20" s="56">
        <f>ROUND(+'CALCULO GARANTIA'!K20+'CALCULO GARANTIA'!R20+'Ajuste 2021'!AS21,2)</f>
        <v>9792.14</v>
      </c>
      <c r="J20" s="56">
        <f>ROUND(+'PART MES'!E$12*'COEF Art 14 F II'!L21+'Ajuste 2021'!AT21,2)</f>
        <v>9899.6299999999992</v>
      </c>
      <c r="K20" s="56">
        <f>+'ISR FEBRERO '!D20</f>
        <v>0</v>
      </c>
      <c r="L20" s="56">
        <f>+ISAI!D18</f>
        <v>0</v>
      </c>
      <c r="M20" s="56">
        <f>ROUND('PART MES'!$N$4*'COEF Art 14 F I '!AF21,2)</f>
        <v>-4264.37</v>
      </c>
      <c r="N20" s="212">
        <f t="shared" si="0"/>
        <v>2136408.3331779595</v>
      </c>
    </row>
    <row r="21" spans="1:14">
      <c r="A21" s="173" t="s">
        <v>16</v>
      </c>
      <c r="B21" s="56">
        <f>ROUND(+'PART MES'!$E$4*'CALCULO GARANTIA'!B21+'Ajuste 2021'!AL22,2)</f>
        <v>1121398.31</v>
      </c>
      <c r="C21" s="56">
        <f>ROUND(+'PART MES'!$E$5*+'CALCULO GARANTIA'!D21+'Ajuste 2021'!AM22,2)</f>
        <v>152064.29999999999</v>
      </c>
      <c r="D21" s="56">
        <f>+'Art.14 Frac.III'!P20+'Ajuste 2021'!AN22</f>
        <v>687564.8296424424</v>
      </c>
      <c r="E21" s="56">
        <f>ROUND(+'PART MES'!$E$6*+'CALCULO GARANTIA'!F21+'Ajuste 2021'!AO22,2)</f>
        <v>33904.28</v>
      </c>
      <c r="F21" s="56">
        <f>ROUND('PART MES'!$E$7*'CALCULO GARANTIA'!H21+'Ajuste 2021'!AP22,2)</f>
        <v>32092.63</v>
      </c>
      <c r="G21" s="56">
        <f>+'Ajuste 2021'!AQ22</f>
        <v>-25.801965837381431</v>
      </c>
      <c r="H21" s="56">
        <f>ROUND(+'CALCULO GARANTIA'!J21+'CALCULO GARANTIA'!Q21+'Ajuste 2021'!AR22,2)</f>
        <v>36008.160000000003</v>
      </c>
      <c r="I21" s="56">
        <f>ROUND(+'CALCULO GARANTIA'!K21+'CALCULO GARANTIA'!R21+'Ajuste 2021'!AS22,2)</f>
        <v>7044.1</v>
      </c>
      <c r="J21" s="56">
        <f>ROUND(+'PART MES'!E$12*'COEF Art 14 F II'!L22+'Ajuste 2021'!AT22,2)</f>
        <v>11083.29</v>
      </c>
      <c r="K21" s="56">
        <f>+'ISR FEBRERO '!D21</f>
        <v>95999</v>
      </c>
      <c r="L21" s="56">
        <f>+ISAI!D19</f>
        <v>0</v>
      </c>
      <c r="M21" s="56">
        <f>ROUND('PART MES'!$N$4*'COEF Art 14 F I '!AF22,2)</f>
        <v>-3071.33</v>
      </c>
      <c r="N21" s="212">
        <f t="shared" si="0"/>
        <v>2174061.7676766049</v>
      </c>
    </row>
    <row r="22" spans="1:14">
      <c r="A22" s="173" t="s">
        <v>17</v>
      </c>
      <c r="B22" s="56">
        <f>ROUND(+'PART MES'!$E$4*'CALCULO GARANTIA'!B22+'Ajuste 2021'!AL23,2)</f>
        <v>9515383.7300000004</v>
      </c>
      <c r="C22" s="56">
        <f>ROUND(+'PART MES'!$E$5*+'CALCULO GARANTIA'!D22+'Ajuste 2021'!AM23,2)</f>
        <v>1290061.2</v>
      </c>
      <c r="D22" s="56">
        <f>+'Art.14 Frac.III'!P21+'Ajuste 2021'!AN23</f>
        <v>128023.93021244179</v>
      </c>
      <c r="E22" s="56">
        <f>ROUND(+'PART MES'!$E$6*+'CALCULO GARANTIA'!F22+'Ajuste 2021'!AO23,2)</f>
        <v>286832.53000000003</v>
      </c>
      <c r="F22" s="56">
        <f>ROUND('PART MES'!$E$7*'CALCULO GARANTIA'!H22+'Ajuste 2021'!AP23,2)</f>
        <v>265164.02</v>
      </c>
      <c r="G22" s="56">
        <f>+'Ajuste 2021'!AQ23</f>
        <v>97.148896979216559</v>
      </c>
      <c r="H22" s="56">
        <f>ROUND(+'CALCULO GARANTIA'!J22+'CALCULO GARANTIA'!Q22+'Ajuste 2021'!AR23,2)</f>
        <v>307610.53000000003</v>
      </c>
      <c r="I22" s="56">
        <f>ROUND(+'CALCULO GARANTIA'!K22+'CALCULO GARANTIA'!R22+'Ajuste 2021'!AS23,2)</f>
        <v>59901.18</v>
      </c>
      <c r="J22" s="56">
        <f>ROUND(+'PART MES'!E$12*'COEF Art 14 F II'!L23+'Ajuste 2021'!AT23,2)</f>
        <v>125521.74</v>
      </c>
      <c r="K22" s="56">
        <f>+'ISR FEBRERO '!D22</f>
        <v>993561</v>
      </c>
      <c r="L22" s="56">
        <f>+ISAI!D20</f>
        <v>0</v>
      </c>
      <c r="M22" s="56">
        <f>ROUND('PART MES'!$N$4*'COEF Art 14 F I '!AF23,2)</f>
        <v>-27494.38</v>
      </c>
      <c r="N22" s="212">
        <f t="shared" si="0"/>
        <v>12944662.629109418</v>
      </c>
    </row>
    <row r="23" spans="1:14">
      <c r="A23" s="173" t="s">
        <v>18</v>
      </c>
      <c r="B23" s="56">
        <f>ROUND(+'PART MES'!$E$4*'CALCULO GARANTIA'!B23+'Ajuste 2021'!AL24,2)</f>
        <v>12230988.539999999</v>
      </c>
      <c r="C23" s="56">
        <f>ROUND(+'PART MES'!$E$5*+'CALCULO GARANTIA'!D23+'Ajuste 2021'!AM24,2)</f>
        <v>1658681.85</v>
      </c>
      <c r="D23" s="56">
        <f>+'Art.14 Frac.III'!P22+'Ajuste 2021'!AN24</f>
        <v>438120.6877725512</v>
      </c>
      <c r="E23" s="56">
        <f>ROUND(+'PART MES'!$E$6*+'CALCULO GARANTIA'!F23+'Ajuste 2021'!AO24,2)</f>
        <v>370241.11</v>
      </c>
      <c r="F23" s="56">
        <f>ROUND('PART MES'!$E$7*'CALCULO GARANTIA'!H23+'Ajuste 2021'!AP24,2)</f>
        <v>353798.05</v>
      </c>
      <c r="G23" s="56">
        <f>+'Ajuste 2021'!AQ24</f>
        <v>-447.91013831132051</v>
      </c>
      <c r="H23" s="56">
        <f>ROUND(+'CALCULO GARANTIA'!J23+'CALCULO GARANTIA'!Q23+'Ajuste 2021'!AR24,2)</f>
        <v>494827.62</v>
      </c>
      <c r="I23" s="56">
        <f>ROUND(+'CALCULO GARANTIA'!K23+'CALCULO GARANTIA'!R23+'Ajuste 2021'!AS24,2)</f>
        <v>81965.48</v>
      </c>
      <c r="J23" s="56">
        <f>ROUND(+'PART MES'!E$12*'COEF Art 14 F II'!L24+'Ajuste 2021'!AT24,2)</f>
        <v>836697.55</v>
      </c>
      <c r="K23" s="56">
        <f>+'ISR FEBRERO '!D23</f>
        <v>21817466</v>
      </c>
      <c r="L23" s="56">
        <f>+ISAI!D21</f>
        <v>0</v>
      </c>
      <c r="M23" s="56">
        <f>ROUND('PART MES'!$N$4*'COEF Art 14 F I '!AF24,2)</f>
        <v>-109960.16</v>
      </c>
      <c r="N23" s="212">
        <f t="shared" si="0"/>
        <v>38172378.81763424</v>
      </c>
    </row>
    <row r="24" spans="1:14">
      <c r="A24" s="173" t="s">
        <v>19</v>
      </c>
      <c r="B24" s="56">
        <f>ROUND(+'PART MES'!$E$4*'CALCULO GARANTIA'!B24+'Ajuste 2021'!AL25,2)</f>
        <v>1828860.05</v>
      </c>
      <c r="C24" s="56">
        <f>ROUND(+'PART MES'!$E$5*+'CALCULO GARANTIA'!D24+'Ajuste 2021'!AM25,2)</f>
        <v>247950.21</v>
      </c>
      <c r="D24" s="56">
        <f>+'Art.14 Frac.III'!P23+'Ajuste 2021'!AN25</f>
        <v>2305171.4742397564</v>
      </c>
      <c r="E24" s="56">
        <f>ROUND(+'PART MES'!$E$6*+'CALCULO GARANTIA'!F24+'Ajuste 2021'!AO25,2)</f>
        <v>55129.31</v>
      </c>
      <c r="F24" s="56">
        <f>ROUND('PART MES'!$E$7*'CALCULO GARANTIA'!H24+'Ajuste 2021'!AP25,2)</f>
        <v>50964.62</v>
      </c>
      <c r="G24" s="56">
        <f>+'Ajuste 2021'!AQ25</f>
        <v>18.672051732165226</v>
      </c>
      <c r="H24" s="56">
        <f>ROUND(+'CALCULO GARANTIA'!J24+'CALCULO GARANTIA'!Q24+'Ajuste 2021'!AR25,2)</f>
        <v>64623.08</v>
      </c>
      <c r="I24" s="56">
        <f>ROUND(+'CALCULO GARANTIA'!K24+'CALCULO GARANTIA'!R24+'Ajuste 2021'!AS25,2)</f>
        <v>11790.47</v>
      </c>
      <c r="J24" s="56">
        <f>ROUND(+'PART MES'!E$12*'COEF Art 14 F II'!L25+'Ajuste 2021'!AT25,2)</f>
        <v>26057.41</v>
      </c>
      <c r="K24" s="56">
        <f>+'ISR FEBRERO '!D24</f>
        <v>0</v>
      </c>
      <c r="L24" s="56">
        <f>+ISAI!D22</f>
        <v>0</v>
      </c>
      <c r="M24" s="56">
        <f>ROUND('PART MES'!$N$4*'COEF Art 14 F I '!AF25,2)</f>
        <v>-9400.59</v>
      </c>
      <c r="N24" s="212">
        <f t="shared" si="0"/>
        <v>4581164.7062914884</v>
      </c>
    </row>
    <row r="25" spans="1:14">
      <c r="A25" s="173" t="s">
        <v>20</v>
      </c>
      <c r="B25" s="56">
        <f>ROUND(+'PART MES'!$E$4*'CALCULO GARANTIA'!B25+'Ajuste 2021'!AL26,2)</f>
        <v>24999434.550000001</v>
      </c>
      <c r="C25" s="56">
        <f>ROUND(+'PART MES'!$E$5*+'CALCULO GARANTIA'!D25+'Ajuste 2021'!AM26,2)</f>
        <v>3389332.62</v>
      </c>
      <c r="D25" s="56">
        <f>+'Art.14 Frac.III'!P24+'Ajuste 2021'!AN26</f>
        <v>1022359.1896480825</v>
      </c>
      <c r="E25" s="56">
        <f>ROUND(+'PART MES'!$E$6*+'CALCULO GARANTIA'!F25+'Ajuste 2021'!AO26,2)</f>
        <v>753585.06</v>
      </c>
      <c r="F25" s="56">
        <f>ROUND('PART MES'!$E$7*'CALCULO GARANTIA'!H25+'Ajuste 2021'!AP26,2)</f>
        <v>696656.15</v>
      </c>
      <c r="G25" s="56">
        <f>+'Ajuste 2021'!AQ26</f>
        <v>255.23589683130072</v>
      </c>
      <c r="H25" s="56">
        <f>ROUND(+'CALCULO GARANTIA'!J25+'CALCULO GARANTIA'!Q25+'Ajuste 2021'!AR26,2)</f>
        <v>965320.98</v>
      </c>
      <c r="I25" s="56">
        <f>ROUND(+'CALCULO GARANTIA'!K25+'CALCULO GARANTIA'!R25+'Ajuste 2021'!AS26,2)</f>
        <v>165303</v>
      </c>
      <c r="J25" s="56">
        <f>ROUND(+'PART MES'!E$12*'COEF Art 14 F II'!L26+'Ajuste 2021'!AT26,2)</f>
        <v>1197241.26</v>
      </c>
      <c r="K25" s="56">
        <f>+'ISR FEBRERO '!D25</f>
        <v>3318094</v>
      </c>
      <c r="L25" s="56">
        <f>+ISAI!D23</f>
        <v>0</v>
      </c>
      <c r="M25" s="56">
        <f>ROUND('PART MES'!$N$4*'COEF Art 14 F I '!AF26,2)</f>
        <v>-189837.35</v>
      </c>
      <c r="N25" s="212">
        <f t="shared" si="0"/>
        <v>36317744.695544913</v>
      </c>
    </row>
    <row r="26" spans="1:14">
      <c r="A26" s="173" t="s">
        <v>21</v>
      </c>
      <c r="B26" s="56">
        <f>ROUND(+'PART MES'!$E$4*'CALCULO GARANTIA'!B26+'Ajuste 2021'!AL27,2)</f>
        <v>3691072.02</v>
      </c>
      <c r="C26" s="56">
        <f>ROUND(+'PART MES'!$E$5*+'CALCULO GARANTIA'!D26+'Ajuste 2021'!AM27,2)</f>
        <v>500422.15</v>
      </c>
      <c r="D26" s="56">
        <f>+'Art.14 Frac.III'!P25+'Ajuste 2021'!AN27</f>
        <v>400404.03420579951</v>
      </c>
      <c r="E26" s="56">
        <f>ROUND(+'PART MES'!$E$6*+'CALCULO GARANTIA'!F26+'Ajuste 2021'!AO27,2)</f>
        <v>111263.99</v>
      </c>
      <c r="F26" s="56">
        <f>ROUND('PART MES'!$E$7*'CALCULO GARANTIA'!H26+'Ajuste 2021'!AP27,2)</f>
        <v>102858.65</v>
      </c>
      <c r="G26" s="56">
        <f>+'Ajuste 2021'!AQ27</f>
        <v>37.684615330076973</v>
      </c>
      <c r="H26" s="56">
        <f>ROUND(+'CALCULO GARANTIA'!J26+'CALCULO GARANTIA'!Q26+'Ajuste 2021'!AR27,2)</f>
        <v>122043.38</v>
      </c>
      <c r="I26" s="56">
        <f>ROUND(+'CALCULO GARANTIA'!K26+'CALCULO GARANTIA'!R26+'Ajuste 2021'!AS27,2)</f>
        <v>23373.19</v>
      </c>
      <c r="J26" s="56">
        <f>ROUND(+'PART MES'!E$12*'COEF Art 14 F II'!L27+'Ajuste 2021'!AT27,2)</f>
        <v>49073.919999999998</v>
      </c>
      <c r="K26" s="56">
        <f>+'ISR FEBRERO '!D26</f>
        <v>0</v>
      </c>
      <c r="L26" s="56">
        <f>+ISAI!D24</f>
        <v>0</v>
      </c>
      <c r="M26" s="56">
        <f>ROUND('PART MES'!$N$4*'COEF Art 14 F I '!AF27,2)</f>
        <v>-12700.39</v>
      </c>
      <c r="N26" s="212">
        <f t="shared" si="0"/>
        <v>4987848.6288211308</v>
      </c>
    </row>
    <row r="27" spans="1:14">
      <c r="A27" s="173" t="s">
        <v>22</v>
      </c>
      <c r="B27" s="56">
        <f>ROUND(+'PART MES'!$E$4*'CALCULO GARANTIA'!B27+'Ajuste 2021'!AL28,2)</f>
        <v>637961.89</v>
      </c>
      <c r="C27" s="56">
        <f>ROUND(+'PART MES'!$E$5*+'CALCULO GARANTIA'!D27+'Ajuste 2021'!AM28,2)</f>
        <v>86529.35</v>
      </c>
      <c r="D27" s="56">
        <f>+'Art.14 Frac.III'!P26+'Ajuste 2021'!AN28</f>
        <v>263748.58961797354</v>
      </c>
      <c r="E27" s="56">
        <f>ROUND(+'PART MES'!$E$6*+'CALCULO GARANTIA'!F27+'Ajuste 2021'!AO28,2)</f>
        <v>19357.78</v>
      </c>
      <c r="F27" s="56">
        <f>ROUND('PART MES'!$E$7*'CALCULO GARANTIA'!H27+'Ajuste 2021'!AP28,2)</f>
        <v>18840.349999999999</v>
      </c>
      <c r="G27" s="56">
        <f>+'Ajuste 2021'!AQ28</f>
        <v>-40.443484525992972</v>
      </c>
      <c r="H27" s="56">
        <f>ROUND(+'CALCULO GARANTIA'!J27+'CALCULO GARANTIA'!Q27+'Ajuste 2021'!AR28,2)</f>
        <v>21468.57</v>
      </c>
      <c r="I27" s="56">
        <f>ROUND(+'CALCULO GARANTIA'!K27+'CALCULO GARANTIA'!R27+'Ajuste 2021'!AS28,2)</f>
        <v>4054.91</v>
      </c>
      <c r="J27" s="56">
        <f>ROUND(+'PART MES'!E$12*'COEF Art 14 F II'!L28+'Ajuste 2021'!AT28,2)</f>
        <v>6821.92</v>
      </c>
      <c r="K27" s="56">
        <f>+'ISR FEBRERO '!D27</f>
        <v>0</v>
      </c>
      <c r="L27" s="56">
        <f>+ISAI!D25</f>
        <v>0</v>
      </c>
      <c r="M27" s="56">
        <f>ROUND('PART MES'!$N$4*'COEF Art 14 F I '!AF28,2)</f>
        <v>-2492.85</v>
      </c>
      <c r="N27" s="212">
        <f t="shared" si="0"/>
        <v>1056250.0661334472</v>
      </c>
    </row>
    <row r="28" spans="1:14">
      <c r="A28" s="173" t="s">
        <v>23</v>
      </c>
      <c r="B28" s="56">
        <f>ROUND(+'PART MES'!$E$4*'CALCULO GARANTIA'!B28+'Ajuste 2021'!AL29,2)</f>
        <v>2760772.48</v>
      </c>
      <c r="C28" s="56">
        <f>ROUND(+'PART MES'!$E$5*+'CALCULO GARANTIA'!D28+'Ajuste 2021'!AM29,2)</f>
        <v>374310.74</v>
      </c>
      <c r="D28" s="56">
        <f>+'Art.14 Frac.III'!P27+'Ajuste 2021'!AN29</f>
        <v>172339.94142861041</v>
      </c>
      <c r="E28" s="56">
        <f>ROUND(+'PART MES'!$E$6*+'CALCULO GARANTIA'!F28+'Ajuste 2021'!AO29,2)</f>
        <v>83273.5</v>
      </c>
      <c r="F28" s="56">
        <f>ROUND('PART MES'!$E$7*'CALCULO GARANTIA'!H28+'Ajuste 2021'!AP29,2)</f>
        <v>77373.649999999994</v>
      </c>
      <c r="G28" s="56">
        <f>+'Ajuste 2021'!AQ29</f>
        <v>8.758218672912335</v>
      </c>
      <c r="H28" s="56">
        <f>ROUND(+'CALCULO GARANTIA'!J28+'CALCULO GARANTIA'!Q28+'Ajuste 2021'!AR29,2)</f>
        <v>88117.42</v>
      </c>
      <c r="I28" s="56">
        <f>ROUND(+'CALCULO GARANTIA'!K28+'CALCULO GARANTIA'!R28+'Ajuste 2021'!AS29,2)</f>
        <v>17320.93</v>
      </c>
      <c r="J28" s="56">
        <f>ROUND(+'PART MES'!E$12*'COEF Art 14 F II'!L29+'Ajuste 2021'!AT29,2)</f>
        <v>23555.58</v>
      </c>
      <c r="K28" s="56">
        <f>+'ISR FEBRERO '!D28</f>
        <v>0</v>
      </c>
      <c r="L28" s="56">
        <f>+ISAI!D26</f>
        <v>0</v>
      </c>
      <c r="M28" s="56">
        <f>ROUND('PART MES'!$N$4*'COEF Art 14 F I '!AF29,2)</f>
        <v>-7137.17</v>
      </c>
      <c r="N28" s="212">
        <f t="shared" si="0"/>
        <v>3589935.8296472835</v>
      </c>
    </row>
    <row r="29" spans="1:14">
      <c r="A29" s="173" t="s">
        <v>24</v>
      </c>
      <c r="B29" s="56">
        <f>ROUND(+'PART MES'!$E$4*'CALCULO GARANTIA'!B29+'Ajuste 2021'!AL30,2)</f>
        <v>2973801.11</v>
      </c>
      <c r="C29" s="56">
        <f>ROUND(+'PART MES'!$E$5*+'CALCULO GARANTIA'!D29+'Ajuste 2021'!AM30,2)</f>
        <v>403419.41</v>
      </c>
      <c r="D29" s="56">
        <f>+'Art.14 Frac.III'!P28+'Ajuste 2021'!AN30</f>
        <v>352060.15074448759</v>
      </c>
      <c r="E29" s="56">
        <f>ROUND(+'PART MES'!$E$6*+'CALCULO GARANTIA'!F29+'Ajuste 2021'!AO30,2)</f>
        <v>90478.68</v>
      </c>
      <c r="F29" s="56">
        <f>ROUND('PART MES'!$E$7*'CALCULO GARANTIA'!H29+'Ajuste 2021'!AP30,2)</f>
        <v>89864.98</v>
      </c>
      <c r="G29" s="56">
        <f>+'Ajuste 2021'!AQ30</f>
        <v>-278.79995003231789</v>
      </c>
      <c r="H29" s="56">
        <f>ROUND(+'CALCULO GARANTIA'!J29+'CALCULO GARANTIA'!Q29+'Ajuste 2021'!AR30,2)</f>
        <v>119754.72</v>
      </c>
      <c r="I29" s="56">
        <f>ROUND(+'CALCULO GARANTIA'!K29+'CALCULO GARANTIA'!R29+'Ajuste 2021'!AS30,2)</f>
        <v>19887.04</v>
      </c>
      <c r="J29" s="56">
        <f>ROUND(+'PART MES'!E$12*'COEF Art 14 F II'!L30+'Ajuste 2021'!AT30,2)</f>
        <v>226205.65</v>
      </c>
      <c r="K29" s="56">
        <f>+'ISR FEBRERO '!D29</f>
        <v>0</v>
      </c>
      <c r="L29" s="56">
        <f>+ISAI!D27</f>
        <v>0</v>
      </c>
      <c r="M29" s="56">
        <f>ROUND('PART MES'!$N$4*'COEF Art 14 F I '!AF30,2)</f>
        <v>-26381.919999999998</v>
      </c>
      <c r="N29" s="212">
        <f t="shared" si="0"/>
        <v>4248811.0207944559</v>
      </c>
    </row>
    <row r="30" spans="1:14">
      <c r="A30" s="173" t="s">
        <v>25</v>
      </c>
      <c r="B30" s="56">
        <f>ROUND(+'PART MES'!$E$4*'CALCULO GARANTIA'!B30+'Ajuste 2021'!AL31,2)</f>
        <v>42756898.469999999</v>
      </c>
      <c r="C30" s="56">
        <f>ROUND(+'PART MES'!$E$5*+'CALCULO GARANTIA'!D30+'Ajuste 2021'!AM31,2)</f>
        <v>5796825.1399999997</v>
      </c>
      <c r="D30" s="56">
        <f>+'Art.14 Frac.III'!P29+'Ajuste 2021'!AN31</f>
        <v>637379.974200116</v>
      </c>
      <c r="E30" s="56">
        <f>ROUND(+'PART MES'!$E$6*+'CALCULO GARANTIA'!F30+'Ajuste 2021'!AO31,2)</f>
        <v>1288867.54</v>
      </c>
      <c r="F30" s="56">
        <f>ROUND('PART MES'!$E$7*'CALCULO GARANTIA'!H30+'Ajuste 2021'!AP31,2)</f>
        <v>1191501.2</v>
      </c>
      <c r="G30" s="56">
        <f>+'Ajuste 2021'!AQ31</f>
        <v>436.53368614559685</v>
      </c>
      <c r="H30" s="56">
        <f>ROUND(+'CALCULO GARANTIA'!J30+'CALCULO GARANTIA'!Q30+'Ajuste 2021'!AR31,2)</f>
        <v>1464585.39</v>
      </c>
      <c r="I30" s="56">
        <f>ROUND(+'CALCULO GARANTIA'!K30+'CALCULO GARANTIA'!R30+'Ajuste 2021'!AS31,2)</f>
        <v>273316.94</v>
      </c>
      <c r="J30" s="56">
        <f>ROUND(+'PART MES'!E$12*'COEF Art 14 F II'!L31+'Ajuste 2021'!AT31,2)</f>
        <v>1568385.06</v>
      </c>
      <c r="K30" s="56">
        <f>+'ISR FEBRERO '!D30</f>
        <v>5161274</v>
      </c>
      <c r="L30" s="56">
        <f>+ISAI!D28</f>
        <v>0</v>
      </c>
      <c r="M30" s="56">
        <f>ROUND('PART MES'!$N$4*'COEF Art 14 F I '!AF31,2)</f>
        <v>-185174.31</v>
      </c>
      <c r="N30" s="212">
        <f t="shared" si="0"/>
        <v>59954295.93788626</v>
      </c>
    </row>
    <row r="31" spans="1:14">
      <c r="A31" s="173" t="s">
        <v>26</v>
      </c>
      <c r="B31" s="56">
        <f>ROUND(+'PART MES'!$E$4*'CALCULO GARANTIA'!B31+'Ajuste 2021'!AL32,2)</f>
        <v>1100972.58</v>
      </c>
      <c r="C31" s="56">
        <f>ROUND(+'PART MES'!$E$5*+'CALCULO GARANTIA'!D31+'Ajuste 2021'!AM32,2)</f>
        <v>149265.87</v>
      </c>
      <c r="D31" s="56">
        <f>+'Art.14 Frac.III'!P30+'Ajuste 2021'!AN32</f>
        <v>208622.82749668046</v>
      </c>
      <c r="E31" s="56">
        <f>ROUND(+'PART MES'!$E$6*+'CALCULO GARANTIA'!F31+'Ajuste 2021'!AO32,2)</f>
        <v>33187.81</v>
      </c>
      <c r="F31" s="56">
        <f>ROUND('PART MES'!$E$7*'CALCULO GARANTIA'!H31+'Ajuste 2021'!AP32,2)</f>
        <v>30680.67</v>
      </c>
      <c r="G31" s="56">
        <f>+'Ajuste 2021'!AQ32</f>
        <v>11.240563418716192</v>
      </c>
      <c r="H31" s="56">
        <f>ROUND(+'CALCULO GARANTIA'!J31+'CALCULO GARANTIA'!Q31+'Ajuste 2021'!AR32,2)</f>
        <v>34814.199999999997</v>
      </c>
      <c r="I31" s="56">
        <f>ROUND(+'CALCULO GARANTIA'!K31+'CALCULO GARANTIA'!R31+'Ajuste 2021'!AS32,2)</f>
        <v>6891.61</v>
      </c>
      <c r="J31" s="56">
        <f>ROUND(+'PART MES'!E$12*'COEF Art 14 F II'!L32+'Ajuste 2021'!AT32,2)</f>
        <v>7902.92</v>
      </c>
      <c r="K31" s="56">
        <f>+'ISR FEBRERO '!D31</f>
        <v>0</v>
      </c>
      <c r="L31" s="56">
        <f>+ISAI!D29</f>
        <v>0</v>
      </c>
      <c r="M31" s="56">
        <f>ROUND('PART MES'!$N$4*'COEF Art 14 F I '!AF32,2)</f>
        <v>-2599.21</v>
      </c>
      <c r="N31" s="212">
        <f t="shared" si="0"/>
        <v>1569750.5180600993</v>
      </c>
    </row>
    <row r="32" spans="1:14">
      <c r="A32" s="173" t="s">
        <v>27</v>
      </c>
      <c r="B32" s="56">
        <f>ROUND(+'PART MES'!$E$4*'CALCULO GARANTIA'!B32+'Ajuste 2021'!AL33,2)</f>
        <v>1895154.05</v>
      </c>
      <c r="C32" s="56">
        <f>ROUND(+'PART MES'!$E$5*+'CALCULO GARANTIA'!D32+'Ajuste 2021'!AM33,2)</f>
        <v>256938.11</v>
      </c>
      <c r="D32" s="56">
        <f>+'Art.14 Frac.III'!P31+'Ajuste 2021'!AN33</f>
        <v>177320.6375402486</v>
      </c>
      <c r="E32" s="56">
        <f>ROUND(+'PART MES'!$E$6*+'CALCULO GARANTIA'!F32+'Ajuste 2021'!AO33,2)</f>
        <v>57127.68</v>
      </c>
      <c r="F32" s="56">
        <f>ROUND('PART MES'!$E$7*'CALCULO GARANTIA'!H32+'Ajuste 2021'!AP33,2)</f>
        <v>52812.02</v>
      </c>
      <c r="G32" s="56">
        <f>+'Ajuste 2021'!AQ33</f>
        <v>19.348891314216115</v>
      </c>
      <c r="H32" s="56">
        <f>ROUND(+'CALCULO GARANTIA'!J32+'CALCULO GARANTIA'!Q32+'Ajuste 2021'!AR33,2)</f>
        <v>60544.69</v>
      </c>
      <c r="I32" s="56">
        <f>ROUND(+'CALCULO GARANTIA'!K32+'CALCULO GARANTIA'!R32+'Ajuste 2021'!AS33,2)</f>
        <v>11893.98</v>
      </c>
      <c r="J32" s="56">
        <f>ROUND(+'PART MES'!E$12*'COEF Art 14 F II'!L33+'Ajuste 2021'!AT33,2)</f>
        <v>37900.089999999997</v>
      </c>
      <c r="K32" s="56">
        <f>+'ISR FEBRERO '!D32</f>
        <v>841328</v>
      </c>
      <c r="L32" s="56">
        <f>+ISAI!D30</f>
        <v>0</v>
      </c>
      <c r="M32" s="56">
        <f>ROUND('PART MES'!$N$4*'COEF Art 14 F I '!AF33,2)</f>
        <v>-4936.1899999999996</v>
      </c>
      <c r="N32" s="212">
        <f t="shared" si="0"/>
        <v>3386102.416431563</v>
      </c>
    </row>
    <row r="33" spans="1:14">
      <c r="A33" s="173" t="s">
        <v>28</v>
      </c>
      <c r="B33" s="56">
        <f>ROUND(+'PART MES'!$E$4*'CALCULO GARANTIA'!B33+'Ajuste 2021'!AL34,2)</f>
        <v>1087674.1399999999</v>
      </c>
      <c r="C33" s="56">
        <f>ROUND(+'PART MES'!$E$5*+'CALCULO GARANTIA'!D33+'Ajuste 2021'!AM34,2)</f>
        <v>147462.91</v>
      </c>
      <c r="D33" s="56">
        <f>+'Art.14 Frac.III'!P32+'Ajuste 2021'!AN34</f>
        <v>544512.60265975608</v>
      </c>
      <c r="E33" s="56">
        <f>ROUND(+'PART MES'!$E$6*+'CALCULO GARANTIA'!F33+'Ajuste 2021'!AO34,2)</f>
        <v>32786.94</v>
      </c>
      <c r="F33" s="56">
        <f>ROUND('PART MES'!$E$7*'CALCULO GARANTIA'!H33+'Ajuste 2021'!AP34,2)</f>
        <v>30310.080000000002</v>
      </c>
      <c r="G33" s="56">
        <f>+'Ajuste 2021'!AQ34</f>
        <v>11.104790610905184</v>
      </c>
      <c r="H33" s="56">
        <f>ROUND(+'CALCULO GARANTIA'!J33+'CALCULO GARANTIA'!Q33+'Ajuste 2021'!AR34,2)</f>
        <v>35941.410000000003</v>
      </c>
      <c r="I33" s="56">
        <f>ROUND(+'CALCULO GARANTIA'!K33+'CALCULO GARANTIA'!R33+'Ajuste 2021'!AS34,2)</f>
        <v>6886.43</v>
      </c>
      <c r="J33" s="56">
        <f>ROUND(+'PART MES'!E$12*'COEF Art 14 F II'!L34+'Ajuste 2021'!AT34,2)</f>
        <v>8914.41</v>
      </c>
      <c r="K33" s="56">
        <f>+'ISR FEBRERO '!D33</f>
        <v>143716</v>
      </c>
      <c r="L33" s="56">
        <f>+ISAI!D31</f>
        <v>0</v>
      </c>
      <c r="M33" s="56">
        <f>ROUND('PART MES'!$N$4*'COEF Art 14 F I '!AF34,2)</f>
        <v>-3726.07</v>
      </c>
      <c r="N33" s="212">
        <f t="shared" si="0"/>
        <v>2034489.9574503666</v>
      </c>
    </row>
    <row r="34" spans="1:14">
      <c r="A34" s="173" t="s">
        <v>29</v>
      </c>
      <c r="B34" s="56">
        <f>ROUND(+'PART MES'!$E$4*'CALCULO GARANTIA'!B34+'Ajuste 2021'!AL35,2)</f>
        <v>1517185.34</v>
      </c>
      <c r="C34" s="56">
        <f>ROUND(+'PART MES'!$E$5*+'CALCULO GARANTIA'!D34+'Ajuste 2021'!AM35,2)</f>
        <v>205694.48</v>
      </c>
      <c r="D34" s="56">
        <f>+'Art.14 Frac.III'!P33+'Ajuste 2021'!AN35</f>
        <v>240132.5309076565</v>
      </c>
      <c r="E34" s="56">
        <f>ROUND(+'PART MES'!$E$6*+'CALCULO GARANTIA'!F34+'Ajuste 2021'!AO35,2)</f>
        <v>45734.16</v>
      </c>
      <c r="F34" s="56">
        <f>ROUND('PART MES'!$E$7*'CALCULO GARANTIA'!H34+'Ajuste 2021'!AP35,2)</f>
        <v>42279.22</v>
      </c>
      <c r="G34" s="56">
        <f>+'Ajuste 2021'!AQ35</f>
        <v>15.489956669229286</v>
      </c>
      <c r="H34" s="56">
        <f>ROUND(+'CALCULO GARANTIA'!J34+'CALCULO GARANTIA'!Q34+'Ajuste 2021'!AR35,2)</f>
        <v>49010.53</v>
      </c>
      <c r="I34" s="56">
        <f>ROUND(+'CALCULO GARANTIA'!K34+'CALCULO GARANTIA'!R34+'Ajuste 2021'!AS35,2)</f>
        <v>9549.1299999999992</v>
      </c>
      <c r="J34" s="56">
        <f>ROUND(+'PART MES'!E$12*'COEF Art 14 F II'!L35+'Ajuste 2021'!AT35,2)</f>
        <v>20909.39</v>
      </c>
      <c r="K34" s="56">
        <f>+'ISR FEBRERO '!D34</f>
        <v>79071</v>
      </c>
      <c r="L34" s="56">
        <f>+ISAI!D32</f>
        <v>0</v>
      </c>
      <c r="M34" s="56">
        <f>ROUND('PART MES'!$N$4*'COEF Art 14 F I '!AF35,2)</f>
        <v>-4356.47</v>
      </c>
      <c r="N34" s="212">
        <f t="shared" si="0"/>
        <v>2205224.8008643254</v>
      </c>
    </row>
    <row r="35" spans="1:14">
      <c r="A35" s="173" t="s">
        <v>30</v>
      </c>
      <c r="B35" s="56">
        <f>ROUND(+'PART MES'!$E$4*'CALCULO GARANTIA'!B35+'Ajuste 2021'!AL36,2)</f>
        <v>1519694.37</v>
      </c>
      <c r="C35" s="56">
        <f>ROUND(+'PART MES'!$E$5*+'CALCULO GARANTIA'!D35+'Ajuste 2021'!AM36,2)</f>
        <v>206108.11</v>
      </c>
      <c r="D35" s="56">
        <f>+'Art.14 Frac.III'!P34+'Ajuste 2021'!AN36</f>
        <v>223984.21945095976</v>
      </c>
      <c r="E35" s="56">
        <f>ROUND(+'PART MES'!$E$6*+'CALCULO GARANTIA'!F35+'Ajuste 2021'!AO36,2)</f>
        <v>46063.35</v>
      </c>
      <c r="F35" s="56">
        <f>ROUND('PART MES'!$E$7*'CALCULO GARANTIA'!H35+'Ajuste 2021'!AP36,2)</f>
        <v>44470.11</v>
      </c>
      <c r="G35" s="56">
        <f>+'Ajuste 2021'!AQ36</f>
        <v>-78.233667969189511</v>
      </c>
      <c r="H35" s="56">
        <f>ROUND(+'CALCULO GARANTIA'!J35+'CALCULO GARANTIA'!Q35+'Ajuste 2021'!AR36,2)</f>
        <v>49292.19</v>
      </c>
      <c r="I35" s="56">
        <f>ROUND(+'CALCULO GARANTIA'!K35+'CALCULO GARANTIA'!R35+'Ajuste 2021'!AS36,2)</f>
        <v>9567.4699999999993</v>
      </c>
      <c r="J35" s="56">
        <f>ROUND(+'PART MES'!E$12*'COEF Art 14 F II'!L36+'Ajuste 2021'!AT36,2)</f>
        <v>14168.74</v>
      </c>
      <c r="K35" s="56">
        <f>+'ISR FEBRERO '!D35</f>
        <v>173970</v>
      </c>
      <c r="L35" s="56">
        <f>+ISAI!D33</f>
        <v>0</v>
      </c>
      <c r="M35" s="56">
        <f>ROUND('PART MES'!$N$4*'COEF Art 14 F I '!AF36,2)</f>
        <v>-4548.38</v>
      </c>
      <c r="N35" s="212">
        <f t="shared" si="0"/>
        <v>2282691.9457829911</v>
      </c>
    </row>
    <row r="36" spans="1:14">
      <c r="A36" s="173" t="s">
        <v>31</v>
      </c>
      <c r="B36" s="56">
        <f>ROUND(+'PART MES'!$E$4*'CALCULO GARANTIA'!B36+'Ajuste 2021'!AL37,2)</f>
        <v>14002459.66</v>
      </c>
      <c r="C36" s="56">
        <f>ROUND(+'PART MES'!$E$5*+'CALCULO GARANTIA'!D36+'Ajuste 2021'!AM37,2)</f>
        <v>1898993.19</v>
      </c>
      <c r="D36" s="56">
        <f>+'Art.14 Frac.III'!P35+'Ajuste 2021'!AN37</f>
        <v>0</v>
      </c>
      <c r="E36" s="56">
        <f>ROUND(+'PART MES'!$E$6*+'CALCULO GARANTIA'!F36+'Ajuste 2021'!AO37,2)</f>
        <v>424129.67</v>
      </c>
      <c r="F36" s="56">
        <f>ROUND('PART MES'!$E$7*'CALCULO GARANTIA'!H36+'Ajuste 2021'!AP37,2)</f>
        <v>407255.41</v>
      </c>
      <c r="G36" s="56">
        <f>+'Ajuste 2021'!AQ37</f>
        <v>-610.69495657813002</v>
      </c>
      <c r="H36" s="56">
        <f>ROUND(+'CALCULO GARANTIA'!J36+'CALCULO GARANTIA'!Q36+'Ajuste 2021'!AR37,2)</f>
        <v>579208.80000000005</v>
      </c>
      <c r="I36" s="56">
        <f>ROUND(+'CALCULO GARANTIA'!K36+'CALCULO GARANTIA'!R36+'Ajuste 2021'!AS37,2)</f>
        <v>94470.28</v>
      </c>
      <c r="J36" s="56">
        <f>ROUND(+'PART MES'!E$12*'COEF Art 14 F II'!L37+'Ajuste 2021'!AT37,2)</f>
        <v>1038182.19</v>
      </c>
      <c r="K36" s="56">
        <f>+'ISR FEBRERO '!D36</f>
        <v>0</v>
      </c>
      <c r="L36" s="56">
        <f>+ISAI!D34</f>
        <v>0</v>
      </c>
      <c r="M36" s="56">
        <f>ROUND('PART MES'!$N$4*'COEF Art 14 F I '!AF37,2)</f>
        <v>-135436.21</v>
      </c>
      <c r="N36" s="212">
        <f t="shared" si="0"/>
        <v>18308652.295043424</v>
      </c>
    </row>
    <row r="37" spans="1:14">
      <c r="A37" s="173" t="s">
        <v>32</v>
      </c>
      <c r="B37" s="56">
        <f>ROUND(+'PART MES'!$E$4*'CALCULO GARANTIA'!B37+'Ajuste 2021'!AL38,2)</f>
        <v>2585158.2999999998</v>
      </c>
      <c r="C37" s="56">
        <f>ROUND(+'PART MES'!$E$5*+'CALCULO GARANTIA'!D37+'Ajuste 2021'!AM38,2)</f>
        <v>350486.38</v>
      </c>
      <c r="D37" s="56">
        <f>+'Art.14 Frac.III'!P36+'Ajuste 2021'!AN38</f>
        <v>205780.6425183978</v>
      </c>
      <c r="E37" s="56">
        <f>ROUND(+'PART MES'!$E$6*+'CALCULO GARANTIA'!F37+'Ajuste 2021'!AO38,2)</f>
        <v>77927.23</v>
      </c>
      <c r="F37" s="56">
        <f>ROUND('PART MES'!$E$7*'CALCULO GARANTIA'!H37+'Ajuste 2021'!AP38,2)</f>
        <v>72040.289999999994</v>
      </c>
      <c r="G37" s="56">
        <f>+'Ajuste 2021'!AQ38</f>
        <v>26.393604497912747</v>
      </c>
      <c r="H37" s="56">
        <f>ROUND(+'CALCULO GARANTIA'!J37+'CALCULO GARANTIA'!Q37+'Ajuste 2021'!AR38,2)</f>
        <v>88036.73</v>
      </c>
      <c r="I37" s="56">
        <f>ROUND(+'CALCULO GARANTIA'!K37+'CALCULO GARANTIA'!R37+'Ajuste 2021'!AS38,2)</f>
        <v>16499.27</v>
      </c>
      <c r="J37" s="56">
        <f>ROUND(+'PART MES'!E$12*'COEF Art 14 F II'!L38+'Ajuste 2021'!AT38,2)</f>
        <v>27908.27</v>
      </c>
      <c r="K37" s="56">
        <f>+'ISR FEBRERO '!D37</f>
        <v>245553</v>
      </c>
      <c r="L37" s="56">
        <f>+ISAI!D35</f>
        <v>0</v>
      </c>
      <c r="M37" s="56">
        <f>ROUND('PART MES'!$N$4*'COEF Art 14 F I '!AF38,2)</f>
        <v>-10810.78</v>
      </c>
      <c r="N37" s="212">
        <f t="shared" si="0"/>
        <v>3658605.7261228957</v>
      </c>
    </row>
    <row r="38" spans="1:14">
      <c r="A38" s="173" t="s">
        <v>33</v>
      </c>
      <c r="B38" s="56">
        <f>ROUND(+'PART MES'!$E$4*'CALCULO GARANTIA'!B38+'Ajuste 2021'!AL39,2)</f>
        <v>9478243.3699999992</v>
      </c>
      <c r="C38" s="56">
        <f>ROUND(+'PART MES'!$E$5*+'CALCULO GARANTIA'!D38+'Ajuste 2021'!AM39,2)</f>
        <v>1285025.8400000001</v>
      </c>
      <c r="D38" s="56">
        <f>+'Art.14 Frac.III'!P37+'Ajuste 2021'!AN39</f>
        <v>313626.99962736137</v>
      </c>
      <c r="E38" s="56">
        <f>ROUND(+'PART MES'!$E$6*+'CALCULO GARANTIA'!F38+'Ajuste 2021'!AO39,2)</f>
        <v>285712.96999999997</v>
      </c>
      <c r="F38" s="56">
        <f>ROUND('PART MES'!$E$7*'CALCULO GARANTIA'!H38+'Ajuste 2021'!AP39,2)</f>
        <v>264129.03999999998</v>
      </c>
      <c r="G38" s="56">
        <f>+'Ajuste 2021'!AQ39</f>
        <v>96.769706801162101</v>
      </c>
      <c r="H38" s="56">
        <f>ROUND(+'CALCULO GARANTIA'!J38+'CALCULO GARANTIA'!Q38+'Ajuste 2021'!AR39,2)</f>
        <v>310128.5</v>
      </c>
      <c r="I38" s="56">
        <f>ROUND(+'CALCULO GARANTIA'!K38+'CALCULO GARANTIA'!R38+'Ajuste 2021'!AS39,2)</f>
        <v>59854.94</v>
      </c>
      <c r="J38" s="56">
        <f>ROUND(+'PART MES'!E$12*'COEF Art 14 F II'!L39+'Ajuste 2021'!AT39,2)</f>
        <v>211402.63</v>
      </c>
      <c r="K38" s="56">
        <f>+'ISR FEBRERO '!D38</f>
        <v>1734624</v>
      </c>
      <c r="L38" s="56">
        <f>+ISAI!D36</f>
        <v>0</v>
      </c>
      <c r="M38" s="56">
        <f>ROUND('PART MES'!$N$4*'COEF Art 14 F I '!AF39,2)</f>
        <v>-30169.94</v>
      </c>
      <c r="N38" s="212">
        <f t="shared" ref="N38:N69" si="1">SUM(B38:M38)</f>
        <v>13912675.119334161</v>
      </c>
    </row>
    <row r="39" spans="1:14">
      <c r="A39" s="173" t="s">
        <v>34</v>
      </c>
      <c r="B39" s="56">
        <f>ROUND(+'PART MES'!$E$4*'CALCULO GARANTIA'!B39+'Ajuste 2021'!AL40,2)</f>
        <v>2022337.26</v>
      </c>
      <c r="C39" s="56">
        <f>ROUND(+'PART MES'!$E$5*+'CALCULO GARANTIA'!D39+'Ajuste 2021'!AM40,2)</f>
        <v>274181.15000000002</v>
      </c>
      <c r="D39" s="56">
        <f>+'Art.14 Frac.III'!P38+'Ajuste 2021'!AN40</f>
        <v>299287.9248191787</v>
      </c>
      <c r="E39" s="56">
        <f>ROUND(+'PART MES'!$E$6*+'CALCULO GARANTIA'!F39+'Ajuste 2021'!AO40,2)</f>
        <v>60961.5</v>
      </c>
      <c r="F39" s="56">
        <f>ROUND('PART MES'!$E$7*'CALCULO GARANTIA'!H39+'Ajuste 2021'!AP40,2)</f>
        <v>56356.22</v>
      </c>
      <c r="G39" s="56">
        <f>+'Ajuste 2021'!AQ40</f>
        <v>20.647389578914346</v>
      </c>
      <c r="H39" s="56">
        <f>ROUND(+'CALCULO GARANTIA'!J39+'CALCULO GARANTIA'!Q39+'Ajuste 2021'!AR40,2)</f>
        <v>64920.27</v>
      </c>
      <c r="I39" s="56">
        <f>ROUND(+'CALCULO GARANTIA'!K39+'CALCULO GARANTIA'!R39+'Ajuste 2021'!AS40,2)</f>
        <v>12707.94</v>
      </c>
      <c r="J39" s="56">
        <f>ROUND(+'PART MES'!E$12*'COEF Art 14 F II'!L40+'Ajuste 2021'!AT40,2)</f>
        <v>19498.689999999999</v>
      </c>
      <c r="K39" s="56">
        <f>+'ISR FEBRERO '!D39</f>
        <v>62841</v>
      </c>
      <c r="L39" s="56">
        <f>+ISAI!D37</f>
        <v>0</v>
      </c>
      <c r="M39" s="56">
        <f>ROUND('PART MES'!$N$4*'COEF Art 14 F I '!AF40,2)</f>
        <v>-5501.28</v>
      </c>
      <c r="N39" s="212">
        <f t="shared" si="1"/>
        <v>2867611.3222087584</v>
      </c>
    </row>
    <row r="40" spans="1:14">
      <c r="A40" s="173" t="s">
        <v>35</v>
      </c>
      <c r="B40" s="56">
        <f>ROUND(+'PART MES'!$E$4*'CALCULO GARANTIA'!B40+'Ajuste 2021'!AL41,2)</f>
        <v>1943877.29</v>
      </c>
      <c r="C40" s="56">
        <f>ROUND(+'PART MES'!$E$5*+'CALCULO GARANTIA'!D40+'Ajuste 2021'!AM41,2)</f>
        <v>263543.83</v>
      </c>
      <c r="D40" s="56">
        <f>+'Art.14 Frac.III'!P39+'Ajuste 2021'!AN41</f>
        <v>261283.9770029792</v>
      </c>
      <c r="E40" s="56">
        <f>ROUND(+'PART MES'!$E$6*+'CALCULO GARANTIA'!F40+'Ajuste 2021'!AO41,2)</f>
        <v>58596.4</v>
      </c>
      <c r="F40" s="56">
        <f>ROUND('PART MES'!$E$7*'CALCULO GARANTIA'!H40+'Ajuste 2021'!AP41,2)</f>
        <v>54169.79</v>
      </c>
      <c r="G40" s="56">
        <f>+'Ajuste 2021'!AQ41</f>
        <v>19.846339385219228</v>
      </c>
      <c r="H40" s="56">
        <f>ROUND(+'CALCULO GARANTIA'!J40+'CALCULO GARANTIA'!Q40+'Ajuste 2021'!AR41,2)</f>
        <v>56681.61</v>
      </c>
      <c r="I40" s="56">
        <f>ROUND(+'CALCULO GARANTIA'!K40+'CALCULO GARANTIA'!R40+'Ajuste 2021'!AS41,2)</f>
        <v>11926.39</v>
      </c>
      <c r="J40" s="56">
        <f>ROUND(+'PART MES'!E$12*'COEF Art 14 F II'!L41+'Ajuste 2021'!AT41,2)</f>
        <v>4022.11</v>
      </c>
      <c r="K40" s="56">
        <f>+'ISR FEBRERO '!D40</f>
        <v>79537</v>
      </c>
      <c r="L40" s="56">
        <f>+ISAI!D38</f>
        <v>0</v>
      </c>
      <c r="M40" s="56">
        <f>ROUND('PART MES'!$N$4*'COEF Art 14 F I '!AF41,2)</f>
        <v>-1007.25</v>
      </c>
      <c r="N40" s="212">
        <f t="shared" si="1"/>
        <v>2732650.9933423642</v>
      </c>
    </row>
    <row r="41" spans="1:14">
      <c r="A41" s="173" t="s">
        <v>36</v>
      </c>
      <c r="B41" s="56">
        <f>ROUND(+'PART MES'!$E$4*'CALCULO GARANTIA'!B41+'Ajuste 2021'!AL42,2)</f>
        <v>2301514.41</v>
      </c>
      <c r="C41" s="56">
        <f>ROUND(+'PART MES'!$E$5*+'CALCULO GARANTIA'!D41+'Ajuste 2021'!AM42,2)</f>
        <v>312239.7</v>
      </c>
      <c r="D41" s="56">
        <f>+'Art.14 Frac.III'!P40+'Ajuste 2021'!AN42</f>
        <v>405023.69747535983</v>
      </c>
      <c r="E41" s="56">
        <f>ROUND(+'PART MES'!$E$6*+'CALCULO GARANTIA'!F41+'Ajuste 2021'!AO42,2)</f>
        <v>70097.53</v>
      </c>
      <c r="F41" s="56">
        <f>ROUND('PART MES'!$E$7*'CALCULO GARANTIA'!H41+'Ajuste 2021'!AP42,2)</f>
        <v>70162.84</v>
      </c>
      <c r="G41" s="56">
        <f>+'Ajuste 2021'!AQ42</f>
        <v>-242.89468654468388</v>
      </c>
      <c r="H41" s="56">
        <f>ROUND(+'CALCULO GARANTIA'!J41+'CALCULO GARANTIA'!Q41+'Ajuste 2021'!AR42,2)</f>
        <v>75888.03</v>
      </c>
      <c r="I41" s="56">
        <f>ROUND(+'CALCULO GARANTIA'!K41+'CALCULO GARANTIA'!R41+'Ajuste 2021'!AS42,2)</f>
        <v>14541.89</v>
      </c>
      <c r="J41" s="56">
        <f>ROUND(+'PART MES'!E$12*'COEF Art 14 F II'!L42+'Ajuste 2021'!AT42,2)</f>
        <v>26911.98</v>
      </c>
      <c r="K41" s="56">
        <f>+'ISR FEBRERO '!D41</f>
        <v>554287</v>
      </c>
      <c r="L41" s="56">
        <f>+ISAI!D39</f>
        <v>0</v>
      </c>
      <c r="M41" s="56">
        <f>ROUND('PART MES'!$N$4*'COEF Art 14 F I '!AF42,2)</f>
        <v>-7859.98</v>
      </c>
      <c r="N41" s="212">
        <f t="shared" si="1"/>
        <v>3822564.2027888149</v>
      </c>
    </row>
    <row r="42" spans="1:14">
      <c r="A42" s="173" t="s">
        <v>37</v>
      </c>
      <c r="B42" s="56">
        <f>ROUND(+'PART MES'!$E$4*'CALCULO GARANTIA'!B42+'Ajuste 2021'!AL43,2)</f>
        <v>2874903.96</v>
      </c>
      <c r="C42" s="56">
        <f>ROUND(+'PART MES'!$E$5*+'CALCULO GARANTIA'!D42+'Ajuste 2021'!AM43,2)</f>
        <v>389769.05</v>
      </c>
      <c r="D42" s="56">
        <f>+'Art.14 Frac.III'!P41+'Ajuste 2021'!AN43</f>
        <v>128146.6587429784</v>
      </c>
      <c r="E42" s="56">
        <f>ROUND(+'PART MES'!$E$6*+'CALCULO GARANTIA'!F42+'Ajuste 2021'!AO43,2)</f>
        <v>86661.35</v>
      </c>
      <c r="F42" s="56">
        <f>ROUND('PART MES'!$E$7*'CALCULO GARANTIA'!H42+'Ajuste 2021'!AP43,2)</f>
        <v>80114.59</v>
      </c>
      <c r="G42" s="56">
        <f>+'Ajuste 2021'!AQ43</f>
        <v>29.351811232423643</v>
      </c>
      <c r="H42" s="56">
        <f>ROUND(+'CALCULO GARANTIA'!J42+'CALCULO GARANTIA'!Q42+'Ajuste 2021'!AR43,2)</f>
        <v>95533.46</v>
      </c>
      <c r="I42" s="56">
        <f>ROUND(+'CALCULO GARANTIA'!K42+'CALCULO GARANTIA'!R42+'Ajuste 2021'!AS43,2)</f>
        <v>18228.939999999999</v>
      </c>
      <c r="J42" s="56">
        <f>ROUND(+'PART MES'!E$12*'COEF Art 14 F II'!L43+'Ajuste 2021'!AT43,2)</f>
        <v>27630.12</v>
      </c>
      <c r="K42" s="56">
        <f>+'ISR FEBRERO '!D42</f>
        <v>0</v>
      </c>
      <c r="L42" s="56">
        <f>+ISAI!D40</f>
        <v>0</v>
      </c>
      <c r="M42" s="56">
        <f>ROUND('PART MES'!$N$4*'COEF Art 14 F I '!AF43,2)</f>
        <v>-10248.5</v>
      </c>
      <c r="N42" s="212">
        <f t="shared" si="1"/>
        <v>3690768.9805542105</v>
      </c>
    </row>
    <row r="43" spans="1:14">
      <c r="A43" s="173" t="s">
        <v>38</v>
      </c>
      <c r="B43" s="56">
        <f>ROUND(+'PART MES'!$E$4*'CALCULO GARANTIA'!B43+'Ajuste 2021'!AL44,2)</f>
        <v>6744790.1799999997</v>
      </c>
      <c r="C43" s="56">
        <f>ROUND(+'PART MES'!$E$5*+'CALCULO GARANTIA'!D43+'Ajuste 2021'!AM44,2)</f>
        <v>914434.18</v>
      </c>
      <c r="D43" s="56">
        <f>+'Art.14 Frac.III'!P42+'Ajuste 2021'!AN44</f>
        <v>397360.93902651122</v>
      </c>
      <c r="E43" s="56">
        <f>ROUND(+'PART MES'!$E$6*+'CALCULO GARANTIA'!F43+'Ajuste 2021'!AO44,2)</f>
        <v>203315.52</v>
      </c>
      <c r="F43" s="56">
        <f>ROUND('PART MES'!$E$7*'CALCULO GARANTIA'!H43+'Ajuste 2021'!AP44,2)</f>
        <v>187956.23</v>
      </c>
      <c r="G43" s="56">
        <f>+'Ajuste 2021'!AQ44</f>
        <v>68.862060052822926</v>
      </c>
      <c r="H43" s="56">
        <f>ROUND(+'CALCULO GARANTIA'!J43+'CALCULO GARANTIA'!Q43+'Ajuste 2021'!AR44,2)</f>
        <v>223240.77</v>
      </c>
      <c r="I43" s="56">
        <f>ROUND(+'CALCULO GARANTIA'!K43+'CALCULO GARANTIA'!R43+'Ajuste 2021'!AS44,2)</f>
        <v>42721.91</v>
      </c>
      <c r="J43" s="56">
        <f>ROUND(+'PART MES'!E$12*'COEF Art 14 F II'!L44+'Ajuste 2021'!AT44,2)</f>
        <v>164711</v>
      </c>
      <c r="K43" s="56">
        <f>+'ISR FEBRERO '!D43</f>
        <v>733199</v>
      </c>
      <c r="L43" s="56">
        <f>+ISAI!D41</f>
        <v>0</v>
      </c>
      <c r="M43" s="56">
        <f>ROUND('PART MES'!$N$4*'COEF Art 14 F I '!AF44,2)</f>
        <v>-23378.21</v>
      </c>
      <c r="N43" s="212">
        <f t="shared" si="1"/>
        <v>9588420.3810865618</v>
      </c>
    </row>
    <row r="44" spans="1:14">
      <c r="A44" s="173" t="s">
        <v>39</v>
      </c>
      <c r="B44" s="56">
        <f>ROUND(+'PART MES'!$E$4*'CALCULO GARANTIA'!B44+'Ajuste 2021'!AL45,2)</f>
        <v>139584853.55000001</v>
      </c>
      <c r="C44" s="56">
        <f>ROUND(+'PART MES'!$E$5*+'CALCULO GARANTIA'!D44+'Ajuste 2021'!AM45,2)</f>
        <v>18924407.93</v>
      </c>
      <c r="D44" s="56">
        <f>+'Art.14 Frac.III'!P43+'Ajuste 2021'!AN45</f>
        <v>0</v>
      </c>
      <c r="E44" s="56">
        <f>ROUND(+'PART MES'!$E$6*+'CALCULO GARANTIA'!F44+'Ajuste 2021'!AO45,2)</f>
        <v>4207657.57</v>
      </c>
      <c r="F44" s="56">
        <f>ROUND('PART MES'!$E$7*'CALCULO GARANTIA'!H44+'Ajuste 2021'!AP45,2)</f>
        <v>3889793.85</v>
      </c>
      <c r="G44" s="56">
        <f>+'Ajuste 2021'!AQ45</f>
        <v>1425.1148426001891</v>
      </c>
      <c r="H44" s="56">
        <f>ROUND(+'CALCULO GARANTIA'!J44+'CALCULO GARANTIA'!Q44+'Ajuste 2021'!AR45,2)</f>
        <v>5029384.51</v>
      </c>
      <c r="I44" s="56">
        <f>ROUND(+'CALCULO GARANTIA'!K44+'CALCULO GARANTIA'!R44+'Ajuste 2021'!AS45,2)</f>
        <v>904788.2</v>
      </c>
      <c r="J44" s="56">
        <f>ROUND(+'PART MES'!E$12*'COEF Art 14 F II'!L45+'Ajuste 2021'!AT45,2)</f>
        <v>3402577.9</v>
      </c>
      <c r="K44" s="56">
        <f>+'ISR FEBRERO '!D44</f>
        <v>1007238</v>
      </c>
      <c r="L44" s="56">
        <f>+ISAI!D42</f>
        <v>0</v>
      </c>
      <c r="M44" s="56">
        <f>ROUND('PART MES'!$N$4*'COEF Art 14 F I '!AF45,2)</f>
        <v>-790173.06</v>
      </c>
      <c r="N44" s="212">
        <f t="shared" si="1"/>
        <v>176161953.56484258</v>
      </c>
    </row>
    <row r="45" spans="1:14">
      <c r="A45" s="173" t="s">
        <v>40</v>
      </c>
      <c r="B45" s="56">
        <f>ROUND(+'PART MES'!$E$4*'CALCULO GARANTIA'!B45+'Ajuste 2021'!AL46,2)</f>
        <v>826295.93</v>
      </c>
      <c r="C45" s="56">
        <f>ROUND(+'PART MES'!$E$5*+'CALCULO GARANTIA'!D45+'Ajuste 2021'!AM46,2)</f>
        <v>112110.67</v>
      </c>
      <c r="D45" s="56">
        <f>+'Art.14 Frac.III'!P44+'Ajuste 2021'!AN46</f>
        <v>183772.54430797882</v>
      </c>
      <c r="E45" s="56">
        <f>ROUND(+'PART MES'!$E$6*+'CALCULO GARANTIA'!F45+'Ajuste 2021'!AO46,2)</f>
        <v>25199.47</v>
      </c>
      <c r="F45" s="56">
        <f>ROUND('PART MES'!$E$7*'CALCULO GARANTIA'!H45+'Ajuste 2021'!AP46,2)</f>
        <v>25464.99</v>
      </c>
      <c r="G45" s="56">
        <f>+'Ajuste 2021'!AQ46</f>
        <v>-99.35719077624708</v>
      </c>
      <c r="H45" s="56">
        <f>ROUND(+'CALCULO GARANTIA'!J45+'CALCULO GARANTIA'!Q45+'Ajuste 2021'!AR46,2)</f>
        <v>30362.17</v>
      </c>
      <c r="I45" s="56">
        <f>ROUND(+'CALCULO GARANTIA'!K45+'CALCULO GARANTIA'!R45+'Ajuste 2021'!AS46,2)</f>
        <v>5377.09</v>
      </c>
      <c r="J45" s="56">
        <f>ROUND(+'PART MES'!E$12*'COEF Art 14 F II'!L46+'Ajuste 2021'!AT46,2)</f>
        <v>10176.34</v>
      </c>
      <c r="K45" s="56">
        <f>+'ISR FEBRERO '!D45</f>
        <v>22627</v>
      </c>
      <c r="L45" s="56">
        <f>+ISAI!D43</f>
        <v>0</v>
      </c>
      <c r="M45" s="56">
        <f>ROUND('PART MES'!$N$4*'COEF Art 14 F I '!AF46,2)</f>
        <v>-5158.7700000000004</v>
      </c>
      <c r="N45" s="212">
        <f t="shared" si="1"/>
        <v>1236128.0771172028</v>
      </c>
    </row>
    <row r="46" spans="1:14">
      <c r="A46" s="173" t="s">
        <v>41</v>
      </c>
      <c r="B46" s="56">
        <f>ROUND(+'PART MES'!$E$4*'CALCULO GARANTIA'!B46+'Ajuste 2021'!AL47,2)</f>
        <v>3335643.21</v>
      </c>
      <c r="C46" s="56">
        <f>ROUND(+'PART MES'!$E$5*+'CALCULO GARANTIA'!D46+'Ajuste 2021'!AM47,2)</f>
        <v>452475.21</v>
      </c>
      <c r="D46" s="56">
        <f>+'Art.14 Frac.III'!P45+'Ajuste 2021'!AN47</f>
        <v>301259.78369413305</v>
      </c>
      <c r="E46" s="56">
        <f>ROUND(+'PART MES'!$E$6*+'CALCULO GARANTIA'!F46+'Ajuste 2021'!AO47,2)</f>
        <v>101381.1</v>
      </c>
      <c r="F46" s="56">
        <f>ROUND('PART MES'!$E$7*'CALCULO GARANTIA'!H46+'Ajuste 2021'!AP47,2)</f>
        <v>99906.81</v>
      </c>
      <c r="G46" s="56">
        <f>+'Ajuste 2021'!AQ47</f>
        <v>-273.26808101828402</v>
      </c>
      <c r="H46" s="56">
        <f>ROUND(+'CALCULO GARANTIA'!J46+'CALCULO GARANTIA'!Q46+'Ajuste 2021'!AR47,2)</f>
        <v>145120.26</v>
      </c>
      <c r="I46" s="56">
        <f>ROUND(+'CALCULO GARANTIA'!K46+'CALCULO GARANTIA'!R46+'Ajuste 2021'!AS47,2)</f>
        <v>22854.49</v>
      </c>
      <c r="J46" s="56">
        <f>ROUND(+'PART MES'!E$12*'COEF Art 14 F II'!L47+'Ajuste 2021'!AT47,2)</f>
        <v>306809.18</v>
      </c>
      <c r="K46" s="56">
        <f>+'ISR FEBRERO '!D46</f>
        <v>1569040</v>
      </c>
      <c r="L46" s="56">
        <f>+ISAI!D44</f>
        <v>0</v>
      </c>
      <c r="M46" s="56">
        <f>ROUND('PART MES'!$N$4*'COEF Art 14 F I '!AF47,2)</f>
        <v>-37655.379999999997</v>
      </c>
      <c r="N46" s="212">
        <f t="shared" si="1"/>
        <v>6296561.3956131143</v>
      </c>
    </row>
    <row r="47" spans="1:14">
      <c r="A47" s="173" t="s">
        <v>42</v>
      </c>
      <c r="B47" s="56">
        <f>ROUND(+'PART MES'!$E$4*'CALCULO GARANTIA'!B47+'Ajuste 2021'!AL48,2)</f>
        <v>1529007.52</v>
      </c>
      <c r="C47" s="56">
        <f>ROUND(+'PART MES'!$E$5*+'CALCULO GARANTIA'!D47+'Ajuste 2021'!AM48,2)</f>
        <v>207297.29</v>
      </c>
      <c r="D47" s="56">
        <f>+'Art.14 Frac.III'!P46+'Ajuste 2021'!AN48</f>
        <v>197370.22211313163</v>
      </c>
      <c r="E47" s="56">
        <f>ROUND(+'PART MES'!$E$6*+'CALCULO GARANTIA'!F47+'Ajuste 2021'!AO48,2)</f>
        <v>46090.53</v>
      </c>
      <c r="F47" s="56">
        <f>ROUND('PART MES'!$E$7*'CALCULO GARANTIA'!H47+'Ajuste 2021'!AP48,2)</f>
        <v>42608.66</v>
      </c>
      <c r="G47" s="56">
        <f>+'Ajuste 2021'!AQ48</f>
        <v>15.610657535915379</v>
      </c>
      <c r="H47" s="56">
        <f>ROUND(+'CALCULO GARANTIA'!J47+'CALCULO GARANTIA'!Q47+'Ajuste 2021'!AR48,2)</f>
        <v>51246.36</v>
      </c>
      <c r="I47" s="56">
        <f>ROUND(+'CALCULO GARANTIA'!K47+'CALCULO GARANTIA'!R47+'Ajuste 2021'!AS48,2)</f>
        <v>9717.0499999999993</v>
      </c>
      <c r="J47" s="56">
        <f>ROUND(+'PART MES'!E$12*'COEF Art 14 F II'!L48+'Ajuste 2021'!AT48,2)</f>
        <v>19224.97</v>
      </c>
      <c r="K47" s="56">
        <f>+'ISR FEBRERO '!D47</f>
        <v>169259</v>
      </c>
      <c r="L47" s="56">
        <f>+ISAI!D45</f>
        <v>0</v>
      </c>
      <c r="M47" s="56">
        <f>ROUND('PART MES'!$N$4*'COEF Art 14 F I '!AF48,2)</f>
        <v>-5777.82</v>
      </c>
      <c r="N47" s="212">
        <f t="shared" si="1"/>
        <v>2266059.392770668</v>
      </c>
    </row>
    <row r="48" spans="1:14">
      <c r="A48" s="173" t="s">
        <v>43</v>
      </c>
      <c r="B48" s="56">
        <f>ROUND(+'PART MES'!$E$4*'CALCULO GARANTIA'!B48+'Ajuste 2021'!AL49,2)</f>
        <v>1713366.59</v>
      </c>
      <c r="C48" s="56">
        <f>ROUND(+'PART MES'!$E$5*+'CALCULO GARANTIA'!D48+'Ajuste 2021'!AM49,2)</f>
        <v>232292.03</v>
      </c>
      <c r="D48" s="56">
        <f>+'Art.14 Frac.III'!P47+'Ajuste 2021'!AN49</f>
        <v>353589.26715370553</v>
      </c>
      <c r="E48" s="56">
        <f>ROUND(+'PART MES'!$E$6*+'CALCULO GARANTIA'!F48+'Ajuste 2021'!AO49,2)</f>
        <v>51647.87</v>
      </c>
      <c r="F48" s="56">
        <f>ROUND('PART MES'!$E$7*'CALCULO GARANTIA'!H48+'Ajuste 2021'!AP49,2)</f>
        <v>47746.17</v>
      </c>
      <c r="G48" s="56">
        <f>+'Ajuste 2021'!AQ49</f>
        <v>17.492901799931133</v>
      </c>
      <c r="H48" s="56">
        <f>ROUND(+'CALCULO GARANTIA'!J48+'CALCULO GARANTIA'!Q48+'Ajuste 2021'!AR49,2)</f>
        <v>55900.78</v>
      </c>
      <c r="I48" s="56">
        <f>ROUND(+'CALCULO GARANTIA'!K48+'CALCULO GARANTIA'!R48+'Ajuste 2021'!AS49,2)</f>
        <v>10811.78</v>
      </c>
      <c r="J48" s="56">
        <f>ROUND(+'PART MES'!E$12*'COEF Art 14 F II'!L49+'Ajuste 2021'!AT49,2)</f>
        <v>13721.45</v>
      </c>
      <c r="K48" s="56">
        <f>+'ISR FEBRERO '!D48</f>
        <v>0</v>
      </c>
      <c r="L48" s="56">
        <f>+ISAI!D46</f>
        <v>0</v>
      </c>
      <c r="M48" s="56">
        <f>ROUND('PART MES'!$N$4*'COEF Art 14 F I '!AF49,2)</f>
        <v>-5333.55</v>
      </c>
      <c r="N48" s="212">
        <f t="shared" si="1"/>
        <v>2473759.8800555053</v>
      </c>
    </row>
    <row r="49" spans="1:15">
      <c r="A49" s="173" t="s">
        <v>44</v>
      </c>
      <c r="B49" s="56">
        <f>ROUND(+'PART MES'!$E$4*'CALCULO GARANTIA'!B49+'Ajuste 2021'!AL50,2)</f>
        <v>4929624.34</v>
      </c>
      <c r="C49" s="56">
        <f>ROUND(+'PART MES'!$E$5*+'CALCULO GARANTIA'!D49+'Ajuste 2021'!AM50,2)</f>
        <v>668340.57999999996</v>
      </c>
      <c r="D49" s="56">
        <f>+'Art.14 Frac.III'!P48+'Ajuste 2021'!AN50</f>
        <v>303827.40247490152</v>
      </c>
      <c r="E49" s="56">
        <f>ROUND(+'PART MES'!$E$6*+'CALCULO GARANTIA'!F49+'Ajuste 2021'!AO50,2)</f>
        <v>148599.01</v>
      </c>
      <c r="F49" s="56">
        <f>ROUND('PART MES'!$E$7*'CALCULO GARANTIA'!H49+'Ajuste 2021'!AP50,2)</f>
        <v>137373.23000000001</v>
      </c>
      <c r="G49" s="56">
        <f>+'Ajuste 2021'!AQ50</f>
        <v>50.329821986684692</v>
      </c>
      <c r="H49" s="56">
        <f>ROUND(+'CALCULO GARANTIA'!J49+'CALCULO GARANTIA'!Q49+'Ajuste 2021'!AR50,2)</f>
        <v>159097.51999999999</v>
      </c>
      <c r="I49" s="56">
        <f>ROUND(+'CALCULO GARANTIA'!K49+'CALCULO GARANTIA'!R49+'Ajuste 2021'!AS50,2)</f>
        <v>31019.52</v>
      </c>
      <c r="J49" s="56">
        <f>ROUND(+'PART MES'!E$12*'COEF Art 14 F II'!L50+'Ajuste 2021'!AT50,2)</f>
        <v>92029.14</v>
      </c>
      <c r="K49" s="56">
        <f>+'ISR FEBRERO '!D49</f>
        <v>880214</v>
      </c>
      <c r="L49" s="56">
        <f>+ISAI!D47</f>
        <v>0</v>
      </c>
      <c r="M49" s="56">
        <f>ROUND('PART MES'!$N$4*'COEF Art 14 F I '!AF50,2)</f>
        <v>-14044.98</v>
      </c>
      <c r="N49" s="212">
        <f t="shared" si="1"/>
        <v>7336130.0922968872</v>
      </c>
    </row>
    <row r="50" spans="1:15">
      <c r="A50" s="173" t="s">
        <v>45</v>
      </c>
      <c r="B50" s="56">
        <f>ROUND(+'PART MES'!$E$4*'CALCULO GARANTIA'!B50+'Ajuste 2021'!AL51,2)</f>
        <v>4376265.18</v>
      </c>
      <c r="C50" s="56">
        <f>ROUND(+'PART MES'!$E$5*+'CALCULO GARANTIA'!D50+'Ajuste 2021'!AM51,2)</f>
        <v>593425.59</v>
      </c>
      <c r="D50" s="56">
        <f>+'Art.14 Frac.III'!P49+'Ajuste 2021'!AN51</f>
        <v>316566.12456658116</v>
      </c>
      <c r="E50" s="56">
        <f>ROUND(+'PART MES'!$E$6*+'CALCULO GARANTIA'!F50+'Ajuste 2021'!AO51,2)</f>
        <v>132289.35</v>
      </c>
      <c r="F50" s="56">
        <f>ROUND('PART MES'!$E$7*'CALCULO GARANTIA'!H50+'Ajuste 2021'!AP51,2)</f>
        <v>125054.91</v>
      </c>
      <c r="G50" s="56">
        <f>+'Ajuste 2021'!AQ51</f>
        <v>-92.434722097566308</v>
      </c>
      <c r="H50" s="56">
        <f>ROUND(+'CALCULO GARANTIA'!J50+'CALCULO GARANTIA'!Q50+'Ajuste 2021'!AR51,2)</f>
        <v>163104.04</v>
      </c>
      <c r="I50" s="56">
        <f>ROUND(+'CALCULO GARANTIA'!K50+'CALCULO GARANTIA'!R50+'Ajuste 2021'!AS51,2)</f>
        <v>28629.38</v>
      </c>
      <c r="J50" s="56">
        <f>ROUND(+'PART MES'!E$12*'COEF Art 14 F II'!L51+'Ajuste 2021'!AT51,2)</f>
        <v>186562.08</v>
      </c>
      <c r="K50" s="56">
        <f>+'ISR FEBRERO '!D50</f>
        <v>3081007</v>
      </c>
      <c r="L50" s="56">
        <f>+ISAI!D48</f>
        <v>0</v>
      </c>
      <c r="M50" s="56">
        <f>ROUND('PART MES'!$N$4*'COEF Art 14 F I '!AF51,2)</f>
        <v>-28882.25</v>
      </c>
      <c r="N50" s="212">
        <f t="shared" si="1"/>
        <v>8973928.9698444828</v>
      </c>
    </row>
    <row r="51" spans="1:15">
      <c r="A51" s="173" t="s">
        <v>46</v>
      </c>
      <c r="B51" s="56">
        <f>ROUND(+'PART MES'!$E$4*'CALCULO GARANTIA'!B51+'Ajuste 2021'!AL52,2)</f>
        <v>38385761.420000002</v>
      </c>
      <c r="C51" s="56">
        <f>ROUND(+'PART MES'!$E$5*+'CALCULO GARANTIA'!D51+'Ajuste 2021'!AM52,2)</f>
        <v>5204202.24</v>
      </c>
      <c r="D51" s="56">
        <f>+'Art.14 Frac.III'!P50+'Ajuste 2021'!AN52</f>
        <v>971541.50425454369</v>
      </c>
      <c r="E51" s="56">
        <f>ROUND(+'PART MES'!$E$6*+'CALCULO GARANTIA'!F51+'Ajuste 2021'!AO52,2)</f>
        <v>1157103.6200000001</v>
      </c>
      <c r="F51" s="56">
        <f>ROUND('PART MES'!$E$7*'CALCULO GARANTIA'!H51+'Ajuste 2021'!AP52,2)</f>
        <v>1069691.26</v>
      </c>
      <c r="G51" s="56">
        <f>+'Ajuste 2021'!AQ52</f>
        <v>391.90583291137591</v>
      </c>
      <c r="H51" s="56">
        <f>ROUND(+'CALCULO GARANTIA'!J51+'CALCULO GARANTIA'!Q51+'Ajuste 2021'!AR52,2)</f>
        <v>1343982.4</v>
      </c>
      <c r="I51" s="56">
        <f>ROUND(+'CALCULO GARANTIA'!K51+'CALCULO GARANTIA'!R51+'Ajuste 2021'!AS52,2)</f>
        <v>246844.23</v>
      </c>
      <c r="J51" s="56">
        <f>ROUND(+'PART MES'!E$12*'COEF Art 14 F II'!L52+'Ajuste 2021'!AT52,2)</f>
        <v>1133417.08</v>
      </c>
      <c r="K51" s="56">
        <f>+'ISR FEBRERO '!D51</f>
        <v>6982608</v>
      </c>
      <c r="L51" s="56">
        <f>+ISAI!D49</f>
        <v>0</v>
      </c>
      <c r="M51" s="56">
        <f>ROUND('PART MES'!$N$4*'COEF Art 14 F I '!AF52,2)</f>
        <v>-188039.5</v>
      </c>
      <c r="N51" s="212">
        <f t="shared" si="1"/>
        <v>56307504.160087444</v>
      </c>
    </row>
    <row r="52" spans="1:15">
      <c r="A52" s="173" t="s">
        <v>47</v>
      </c>
      <c r="B52" s="56">
        <f>ROUND(+'PART MES'!$E$4*'CALCULO GARANTIA'!B52+'Ajuste 2021'!AL53,2)</f>
        <v>74171073.739999995</v>
      </c>
      <c r="C52" s="56">
        <f>ROUND(+'PART MES'!$E$5*+'CALCULO GARANTIA'!D52+'Ajuste 2021'!AM53,2)</f>
        <v>10055845.029999999</v>
      </c>
      <c r="D52" s="56">
        <f>+'Art.14 Frac.III'!P51+'Ajuste 2021'!AN53</f>
        <v>1725360.7967191306</v>
      </c>
      <c r="E52" s="56">
        <f>ROUND(+'PART MES'!$E$6*+'CALCULO GARANTIA'!F52+'Ajuste 2021'!AO53,2)</f>
        <v>2235819.08</v>
      </c>
      <c r="F52" s="56">
        <f>ROUND('PART MES'!$E$7*'CALCULO GARANTIA'!H52+'Ajuste 2021'!AP53,2)</f>
        <v>2066916.14</v>
      </c>
      <c r="G52" s="56">
        <f>+'Ajuste 2021'!AQ53</f>
        <v>757.26194781592733</v>
      </c>
      <c r="H52" s="56">
        <f>ROUND(+'CALCULO GARANTIA'!J52+'CALCULO GARANTIA'!Q52+'Ajuste 2021'!AR53,2)</f>
        <v>2587434.2200000002</v>
      </c>
      <c r="I52" s="56">
        <f>ROUND(+'CALCULO GARANTIA'!K52+'CALCULO GARANTIA'!R52+'Ajuste 2021'!AS53,2)</f>
        <v>476487.66</v>
      </c>
      <c r="J52" s="56">
        <f>ROUND(+'PART MES'!E$12*'COEF Art 14 F II'!L53+'Ajuste 2021'!AT53,2)</f>
        <v>827180.87</v>
      </c>
      <c r="K52" s="56">
        <f>+'ISR FEBRERO '!D52</f>
        <v>23316398</v>
      </c>
      <c r="L52" s="56">
        <f>+ISAI!D50</f>
        <v>0</v>
      </c>
      <c r="M52" s="56">
        <f>ROUND('PART MES'!$N$4*'COEF Art 14 F I '!AF53,2)</f>
        <v>-356244.06</v>
      </c>
      <c r="N52" s="212">
        <f t="shared" si="1"/>
        <v>117107028.73866694</v>
      </c>
    </row>
    <row r="53" spans="1:15">
      <c r="A53" s="173" t="s">
        <v>48</v>
      </c>
      <c r="B53" s="56">
        <f>ROUND(+'PART MES'!$E$4*'CALCULO GARANTIA'!B53+'Ajuste 2021'!AL54,2)</f>
        <v>19986495.16</v>
      </c>
      <c r="C53" s="56">
        <f>ROUND(+'PART MES'!$E$5*+'CALCULO GARANTIA'!D53+'Ajuste 2021'!AM54,2)</f>
        <v>2709696.49</v>
      </c>
      <c r="D53" s="56">
        <f>+'Art.14 Frac.III'!P52+'Ajuste 2021'!AN54</f>
        <v>576763.29588876828</v>
      </c>
      <c r="E53" s="56">
        <f>ROUND(+'PART MES'!$E$6*+'CALCULO GARANTIA'!F53+'Ajuste 2021'!AO54,2)</f>
        <v>602474.59</v>
      </c>
      <c r="F53" s="56">
        <f>ROUND('PART MES'!$E$7*'CALCULO GARANTIA'!H53+'Ajuste 2021'!AP54,2)</f>
        <v>556961.18999999994</v>
      </c>
      <c r="G53" s="56">
        <f>+'Ajuste 2021'!AQ54</f>
        <v>204.05545572071182</v>
      </c>
      <c r="H53" s="56">
        <f>ROUND(+'CALCULO GARANTIA'!J53+'CALCULO GARANTIA'!Q53+'Ajuste 2021'!AR54,2)</f>
        <v>704216.3</v>
      </c>
      <c r="I53" s="56">
        <f>ROUND(+'CALCULO GARANTIA'!K53+'CALCULO GARANTIA'!R53+'Ajuste 2021'!AS54,2)</f>
        <v>128749.44</v>
      </c>
      <c r="J53" s="56">
        <f>ROUND(+'PART MES'!E$12*'COEF Art 14 F II'!L54+'Ajuste 2021'!AT54,2)</f>
        <v>753817.35</v>
      </c>
      <c r="K53" s="56">
        <f>+'ISR FEBRERO '!D53</f>
        <v>1198</v>
      </c>
      <c r="L53" s="56">
        <f>+ISAI!D51</f>
        <v>0</v>
      </c>
      <c r="M53" s="56">
        <f>ROUND('PART MES'!$N$4*'COEF Art 14 F I '!AF54,2)</f>
        <v>-101229.12</v>
      </c>
      <c r="N53" s="212">
        <f t="shared" si="1"/>
        <v>25919346.751344491</v>
      </c>
    </row>
    <row r="54" spans="1:15">
      <c r="A54" s="173" t="s">
        <v>49</v>
      </c>
      <c r="B54" s="56">
        <f>ROUND(+'PART MES'!$E$4*'CALCULO GARANTIA'!B54+'Ajuste 2021'!AL55,2)</f>
        <v>6856241.1100000003</v>
      </c>
      <c r="C54" s="56">
        <f>ROUND(+'PART MES'!$E$5*+'CALCULO GARANTIA'!D54+'Ajuste 2021'!AM55,2)</f>
        <v>929933.45</v>
      </c>
      <c r="D54" s="56">
        <f>+'Art.14 Frac.III'!P53+'Ajuste 2021'!AN55</f>
        <v>536012.28189722588</v>
      </c>
      <c r="E54" s="56">
        <f>ROUND(+'PART MES'!$E$6*+'CALCULO GARANTIA'!F54+'Ajuste 2021'!AO55,2)</f>
        <v>208018.38</v>
      </c>
      <c r="F54" s="56">
        <f>ROUND('PART MES'!$E$7*'CALCULO GARANTIA'!H54+'Ajuste 2021'!AP55,2)</f>
        <v>202298.31</v>
      </c>
      <c r="G54" s="56">
        <f>+'Ajuste 2021'!AQ55</f>
        <v>-426.65632924100402</v>
      </c>
      <c r="H54" s="56">
        <f>ROUND(+'CALCULO GARANTIA'!J54+'CALCULO GARANTIA'!Q54+'Ajuste 2021'!AR55,2)</f>
        <v>254428.55</v>
      </c>
      <c r="I54" s="56">
        <f>ROUND(+'CALCULO GARANTIA'!K54+'CALCULO GARANTIA'!R54+'Ajuste 2021'!AS55,2)</f>
        <v>44774.83</v>
      </c>
      <c r="J54" s="56">
        <f>ROUND(+'PART MES'!E$12*'COEF Art 14 F II'!L55+'Ajuste 2021'!AT55,2)</f>
        <v>159779.94</v>
      </c>
      <c r="K54" s="56">
        <f>+'ISR FEBRERO '!D54</f>
        <v>451742</v>
      </c>
      <c r="L54" s="56">
        <f>+ISAI!D52</f>
        <v>0</v>
      </c>
      <c r="M54" s="56">
        <f>ROUND('PART MES'!$N$4*'COEF Art 14 F I '!AF55,2)</f>
        <v>-44526.82</v>
      </c>
      <c r="N54" s="212">
        <f t="shared" si="1"/>
        <v>9598275.3755679876</v>
      </c>
    </row>
    <row r="55" spans="1:15">
      <c r="A55" s="173" t="s">
        <v>50</v>
      </c>
      <c r="B55" s="56">
        <f>ROUND(+'PART MES'!$E$4*'CALCULO GARANTIA'!B55+'Ajuste 2021'!AL56,2)</f>
        <v>1393193.52</v>
      </c>
      <c r="C55" s="56">
        <f>ROUND(+'PART MES'!$E$5*+'CALCULO GARANTIA'!D55+'Ajuste 2021'!AM56,2)</f>
        <v>188974.81</v>
      </c>
      <c r="D55" s="56">
        <f>+'Art.14 Frac.III'!P54+'Ajuste 2021'!AN56</f>
        <v>177838.65184251007</v>
      </c>
      <c r="E55" s="56">
        <f>ROUND(+'PART MES'!$E$6*+'CALCULO GARANTIA'!F55+'Ajuste 2021'!AO56,2)</f>
        <v>42309.58</v>
      </c>
      <c r="F55" s="56">
        <f>ROUND('PART MES'!$E$7*'CALCULO GARANTIA'!H55+'Ajuste 2021'!AP56,2)</f>
        <v>41442.5</v>
      </c>
      <c r="G55" s="56">
        <f>+'Ajuste 2021'!AQ56</f>
        <v>-101.51861130801626</v>
      </c>
      <c r="H55" s="56">
        <f>ROUND(+'CALCULO GARANTIA'!J55+'CALCULO GARANTIA'!Q55+'Ajuste 2021'!AR56,2)</f>
        <v>50324.31</v>
      </c>
      <c r="I55" s="56">
        <f>ROUND(+'CALCULO GARANTIA'!K55+'CALCULO GARANTIA'!R55+'Ajuste 2021'!AS56,2)</f>
        <v>9027.69</v>
      </c>
      <c r="J55" s="56">
        <f>ROUND(+'PART MES'!E$12*'COEF Art 14 F II'!L56+'Ajuste 2021'!AT56,2)</f>
        <v>16214.3</v>
      </c>
      <c r="K55" s="56">
        <f>+'ISR FEBRERO '!D55</f>
        <v>36765</v>
      </c>
      <c r="L55" s="56">
        <f>+ISAI!D53</f>
        <v>0</v>
      </c>
      <c r="M55" s="56">
        <f>ROUND('PART MES'!$N$4*'COEF Art 14 F I '!AF56,2)</f>
        <v>-8023.78</v>
      </c>
      <c r="N55" s="212">
        <f t="shared" si="1"/>
        <v>1947965.0632312023</v>
      </c>
    </row>
    <row r="56" spans="1:15" ht="13.5" thickBot="1">
      <c r="A56" s="174" t="s">
        <v>51</v>
      </c>
      <c r="B56" s="56">
        <f>ROUND(+'PART MES'!$E$4*'CALCULO GARANTIA'!B56+'Ajuste 2021'!AL57,2)</f>
        <v>1763505.19</v>
      </c>
      <c r="C56" s="56">
        <f>ROUND(+'PART MES'!$E$5*+'CALCULO GARANTIA'!D56+'Ajuste 2021'!AM57,2)</f>
        <v>239089.63</v>
      </c>
      <c r="D56" s="56">
        <f>+'Art.14 Frac.III'!P55+'Ajuste 2021'!AN57</f>
        <v>146694.97690357172</v>
      </c>
      <c r="E56" s="56">
        <f>ROUND(+'PART MES'!$E$6*+'CALCULO GARANTIA'!F56+'Ajuste 2021'!AO57,2)</f>
        <v>53159.25</v>
      </c>
      <c r="F56" s="56">
        <f>ROUND('PART MES'!$E$7*'CALCULO GARANTIA'!H56+'Ajuste 2021'!AP57,2)</f>
        <v>49143.38</v>
      </c>
      <c r="G56" s="56">
        <f>+'Ajuste 2021'!AQ57</f>
        <v>18.00480052313651</v>
      </c>
      <c r="H56" s="56">
        <f>ROUND(+'CALCULO GARANTIA'!J56+'CALCULO GARANTIA'!Q56+'Ajuste 2021'!AR57,2)</f>
        <v>59361.81</v>
      </c>
      <c r="I56" s="56">
        <f>ROUND(+'CALCULO GARANTIA'!K56+'CALCULO GARANTIA'!R56+'Ajuste 2021'!AS57,2)</f>
        <v>11220.23</v>
      </c>
      <c r="J56" s="56">
        <f>ROUND(+'PART MES'!E$12*'COEF Art 14 F II'!L57+'Ajuste 2021'!AT57,2)</f>
        <v>18705.330000000002</v>
      </c>
      <c r="K56" s="56">
        <f>+'ISR FEBRERO '!D56</f>
        <v>0</v>
      </c>
      <c r="L56" s="56">
        <f>+ISAI!D54</f>
        <v>0</v>
      </c>
      <c r="M56" s="56">
        <f>ROUND('PART MES'!$N$4*'COEF Art 14 F I '!AF57,2)</f>
        <v>-6855.53</v>
      </c>
      <c r="N56" s="212">
        <f t="shared" si="1"/>
        <v>2334042.271704095</v>
      </c>
    </row>
    <row r="57" spans="1:15" ht="13.5" thickBot="1">
      <c r="A57" s="168" t="s">
        <v>52</v>
      </c>
      <c r="B57" s="169">
        <f t="shared" ref="B57:G57" si="2">SUM(B6:B56)</f>
        <v>535970462.19</v>
      </c>
      <c r="C57" s="169">
        <f t="shared" si="2"/>
        <v>72669218.039999992</v>
      </c>
      <c r="D57" s="170">
        <f t="shared" si="2"/>
        <v>20580367.999999996</v>
      </c>
      <c r="E57" s="169">
        <f t="shared" si="2"/>
        <v>16171138.589999998</v>
      </c>
      <c r="F57" s="169">
        <f t="shared" si="2"/>
        <v>15059622.200000003</v>
      </c>
      <c r="G57" s="169">
        <f t="shared" si="2"/>
        <v>7.1833028414403088E-10</v>
      </c>
      <c r="H57" s="169">
        <f t="shared" ref="H57:N57" si="3">SUM(H6:H56)</f>
        <v>19065355.419999998</v>
      </c>
      <c r="I57" s="169">
        <f t="shared" si="3"/>
        <v>3461296.4099999992</v>
      </c>
      <c r="J57" s="169">
        <f t="shared" si="3"/>
        <v>15311133.58</v>
      </c>
      <c r="K57" s="169">
        <f t="shared" si="3"/>
        <v>89677524</v>
      </c>
      <c r="L57" s="169">
        <f t="shared" si="3"/>
        <v>0</v>
      </c>
      <c r="M57" s="170">
        <f t="shared" si="3"/>
        <v>-2851831.3899999992</v>
      </c>
      <c r="N57" s="171">
        <f t="shared" si="3"/>
        <v>785114287.03999996</v>
      </c>
      <c r="O57" s="16" t="s">
        <v>157</v>
      </c>
    </row>
    <row r="58" spans="1:15">
      <c r="A58" s="388" t="s">
        <v>341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 t="s">
        <v>157</v>
      </c>
    </row>
    <row r="59" spans="1:15" ht="16.5" customHeight="1">
      <c r="A59" s="15" t="s">
        <v>109</v>
      </c>
      <c r="B59" s="52"/>
      <c r="C59" s="52"/>
      <c r="D59" s="52"/>
      <c r="E59" s="52"/>
    </row>
    <row r="60" spans="1:15">
      <c r="A60" s="17"/>
    </row>
    <row r="61" spans="1:15">
      <c r="A61" s="17"/>
    </row>
    <row r="62" spans="1:15" ht="16.5" customHeight="1"/>
  </sheetData>
  <mergeCells count="17">
    <mergeCell ref="J4:J5"/>
    <mergeCell ref="K4:K5"/>
    <mergeCell ref="L4:L5"/>
    <mergeCell ref="M4:M5"/>
    <mergeCell ref="N4:N5"/>
    <mergeCell ref="A1:N1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rintOptions horizontalCentered="1"/>
  <pageMargins left="0.39370078740157483" right="0.39370078740157483" top="0.15748031496062992" bottom="0.15748031496062992" header="0.15748031496062992" footer="0.15748031496062992"/>
  <pageSetup scale="69" orientation="landscape" r:id="rId1"/>
  <headerFooter alignWithMargins="0">
    <oddFooter>&amp;R&amp;D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C5" activePane="bottomRight" state="frozen"/>
      <selection activeCell="A4" sqref="A4"/>
      <selection pane="topRight" activeCell="B4" sqref="B4"/>
      <selection pane="bottomLeft" activeCell="A6" sqref="A6"/>
      <selection pane="bottomRight" activeCell="K56" sqref="K56"/>
    </sheetView>
  </sheetViews>
  <sheetFormatPr baseColWidth="10" defaultColWidth="9.7109375" defaultRowHeight="12.75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5" customWidth="1"/>
    <col min="11" max="11" width="12.28515625" style="2" customWidth="1"/>
    <col min="12" max="12" width="15.5703125" style="2" customWidth="1"/>
    <col min="13" max="13" width="12" style="5" customWidth="1"/>
    <col min="14" max="14" width="17.7109375" style="6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5" customWidth="1"/>
    <col min="26" max="26" width="18.42578125" style="2" bestFit="1" customWidth="1"/>
    <col min="27" max="27" width="3.7109375" style="1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26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8.75" thickBot="1">
      <c r="C3" s="409" t="s">
        <v>100</v>
      </c>
      <c r="D3" s="409"/>
      <c r="E3" s="409"/>
      <c r="F3" s="409"/>
      <c r="G3" s="409"/>
      <c r="H3" s="408" t="s">
        <v>60</v>
      </c>
      <c r="I3" s="408"/>
      <c r="J3" s="408"/>
      <c r="K3" s="408"/>
      <c r="L3" s="408"/>
      <c r="M3" s="408"/>
      <c r="N3" s="408"/>
      <c r="O3" s="408" t="s">
        <v>87</v>
      </c>
      <c r="P3" s="408"/>
      <c r="Q3" s="408"/>
      <c r="R3" s="408"/>
      <c r="S3" s="408"/>
      <c r="T3" s="408"/>
      <c r="U3" s="408"/>
      <c r="V3" s="408"/>
      <c r="W3" s="10"/>
      <c r="X3" s="408"/>
      <c r="Y3" s="408"/>
      <c r="Z3" s="279" t="s">
        <v>87</v>
      </c>
      <c r="AB3" s="409" t="s">
        <v>115</v>
      </c>
      <c r="AC3" s="409"/>
      <c r="AD3" s="409"/>
      <c r="AE3" s="409"/>
      <c r="AF3" s="409"/>
    </row>
    <row r="4" spans="1:32" ht="64.5" thickBot="1">
      <c r="B4" s="231" t="s">
        <v>0</v>
      </c>
      <c r="C4" s="231" t="s">
        <v>344</v>
      </c>
      <c r="D4" s="231" t="s">
        <v>345</v>
      </c>
      <c r="E4" s="288" t="s">
        <v>113</v>
      </c>
      <c r="F4" s="289" t="s">
        <v>114</v>
      </c>
      <c r="G4" s="290" t="s">
        <v>77</v>
      </c>
      <c r="H4" s="231" t="s">
        <v>221</v>
      </c>
      <c r="I4" s="288" t="s">
        <v>73</v>
      </c>
      <c r="J4" s="291">
        <v>0.85</v>
      </c>
      <c r="K4" s="231" t="s">
        <v>58</v>
      </c>
      <c r="L4" s="288" t="s">
        <v>74</v>
      </c>
      <c r="M4" s="291">
        <v>0.15</v>
      </c>
      <c r="N4" s="292" t="s">
        <v>75</v>
      </c>
      <c r="O4" s="214" t="s">
        <v>266</v>
      </c>
      <c r="P4" s="214" t="s">
        <v>267</v>
      </c>
      <c r="Q4" s="214" t="s">
        <v>268</v>
      </c>
      <c r="R4" s="231" t="s">
        <v>269</v>
      </c>
      <c r="S4" s="282" t="s">
        <v>324</v>
      </c>
      <c r="T4" s="282" t="s">
        <v>325</v>
      </c>
      <c r="U4" s="231" t="s">
        <v>326</v>
      </c>
      <c r="V4" s="214" t="s">
        <v>327</v>
      </c>
      <c r="W4" s="285" t="s">
        <v>328</v>
      </c>
      <c r="X4" s="282" t="s">
        <v>329</v>
      </c>
      <c r="Y4" s="231" t="s">
        <v>89</v>
      </c>
      <c r="Z4" s="293" t="s">
        <v>76</v>
      </c>
      <c r="AB4" s="294" t="s">
        <v>90</v>
      </c>
      <c r="AC4" s="294" t="s">
        <v>88</v>
      </c>
      <c r="AD4" s="294" t="s">
        <v>89</v>
      </c>
      <c r="AE4" s="294" t="s">
        <v>121</v>
      </c>
      <c r="AF4" s="294" t="s">
        <v>78</v>
      </c>
    </row>
    <row r="5" spans="1:32" s="3" customFormat="1" ht="22.5">
      <c r="B5" s="284"/>
      <c r="C5" s="295" t="s">
        <v>154</v>
      </c>
      <c r="D5" s="286" t="s">
        <v>155</v>
      </c>
      <c r="E5" s="286" t="s">
        <v>54</v>
      </c>
      <c r="F5" s="286" t="s">
        <v>55</v>
      </c>
      <c r="G5" s="296" t="s">
        <v>68</v>
      </c>
      <c r="H5" s="284" t="s">
        <v>57</v>
      </c>
      <c r="I5" s="286" t="s">
        <v>66</v>
      </c>
      <c r="J5" s="297" t="s">
        <v>69</v>
      </c>
      <c r="K5" s="283" t="s">
        <v>59</v>
      </c>
      <c r="L5" s="286" t="s">
        <v>70</v>
      </c>
      <c r="M5" s="297" t="s">
        <v>71</v>
      </c>
      <c r="N5" s="298" t="s">
        <v>61</v>
      </c>
      <c r="O5" s="283" t="s">
        <v>330</v>
      </c>
      <c r="P5" s="283" t="s">
        <v>331</v>
      </c>
      <c r="Q5" s="283" t="s">
        <v>332</v>
      </c>
      <c r="R5" s="283" t="s">
        <v>333</v>
      </c>
      <c r="S5" s="284" t="s">
        <v>334</v>
      </c>
      <c r="T5" s="284" t="s">
        <v>270</v>
      </c>
      <c r="U5" s="283" t="s">
        <v>335</v>
      </c>
      <c r="V5" s="283" t="s">
        <v>336</v>
      </c>
      <c r="W5" s="283" t="s">
        <v>271</v>
      </c>
      <c r="X5" s="283" t="s">
        <v>337</v>
      </c>
      <c r="Y5" s="286" t="s">
        <v>338</v>
      </c>
      <c r="Z5" s="287" t="s">
        <v>339</v>
      </c>
      <c r="AA5" s="299"/>
      <c r="AB5" s="283">
        <f>+AE5*0.5</f>
        <v>428748290.78999978</v>
      </c>
      <c r="AC5" s="283">
        <f>+AE5*0.25</f>
        <v>214374145.39499989</v>
      </c>
      <c r="AD5" s="283">
        <f>+AE5*0.25</f>
        <v>214374145.39499989</v>
      </c>
      <c r="AE5" s="283">
        <f>+'PART PEF2022 '!F10</f>
        <v>857496581.57999957</v>
      </c>
    </row>
    <row r="6" spans="1:32" s="4" customFormat="1" ht="23.25" customHeight="1" thickBot="1">
      <c r="B6" s="300"/>
      <c r="C6" s="301"/>
      <c r="D6" s="301"/>
      <c r="E6" s="301"/>
      <c r="F6" s="301"/>
      <c r="G6" s="302"/>
      <c r="H6" s="300"/>
      <c r="I6" s="301"/>
      <c r="J6" s="303"/>
      <c r="K6" s="301"/>
      <c r="L6" s="301"/>
      <c r="M6" s="303"/>
      <c r="N6" s="304"/>
      <c r="O6" s="305"/>
      <c r="P6" s="305"/>
      <c r="Q6" s="305"/>
      <c r="R6" s="305"/>
      <c r="S6" s="306"/>
      <c r="T6" s="306"/>
      <c r="U6" s="305"/>
      <c r="V6" s="305"/>
      <c r="W6" s="305"/>
      <c r="X6" s="307"/>
      <c r="Y6" s="1"/>
      <c r="Z6" s="308"/>
      <c r="AA6" s="301"/>
      <c r="AB6" s="283" t="s">
        <v>101</v>
      </c>
      <c r="AC6" s="283" t="s">
        <v>102</v>
      </c>
      <c r="AD6" s="283" t="s">
        <v>65</v>
      </c>
      <c r="AE6" s="309" t="s">
        <v>103</v>
      </c>
      <c r="AF6" s="309" t="s">
        <v>63</v>
      </c>
    </row>
    <row r="7" spans="1:32" ht="13.5" thickTop="1">
      <c r="A7" s="18" t="s">
        <v>272</v>
      </c>
      <c r="B7" s="234" t="s">
        <v>1</v>
      </c>
      <c r="C7" s="310">
        <v>626624</v>
      </c>
      <c r="D7" s="310">
        <v>200922.61</v>
      </c>
      <c r="E7" s="311">
        <f t="shared" ref="E7:E58" si="0">+D7/C7</f>
        <v>0.32064301718414867</v>
      </c>
      <c r="F7" s="312">
        <f>+E7*D7</f>
        <v>64424.431890913998</v>
      </c>
      <c r="G7" s="319">
        <f t="shared" ref="G7:G57" si="1">+F7/F$58</f>
        <v>3.3264069546729112E-5</v>
      </c>
      <c r="H7" s="313">
        <v>2974</v>
      </c>
      <c r="I7" s="314">
        <f t="shared" ref="I7:I57" si="2">+H7/$H$58</f>
        <v>5.141377508841821E-4</v>
      </c>
      <c r="J7" s="314">
        <f>+I7*J$4</f>
        <v>4.3701708825155477E-4</v>
      </c>
      <c r="K7" s="310">
        <v>46.9</v>
      </c>
      <c r="L7" s="358">
        <f t="shared" ref="L7:L58" si="3">+K7/$K$58</f>
        <v>7.3102605507790314E-4</v>
      </c>
      <c r="M7" s="315">
        <f>+L7*M$4</f>
        <v>1.0965390826168547E-4</v>
      </c>
      <c r="N7" s="319">
        <f>+M7+J7</f>
        <v>5.4667099651324028E-4</v>
      </c>
      <c r="O7" s="316">
        <v>296</v>
      </c>
      <c r="P7" s="316">
        <v>291</v>
      </c>
      <c r="Q7" s="317">
        <v>1.7570912812999999</v>
      </c>
      <c r="R7" s="318">
        <f>+P7/P$58</f>
        <v>2.7055597858981759E-4</v>
      </c>
      <c r="S7" s="317">
        <f t="shared" ref="S7:S57" si="4">+Q7*R7</f>
        <v>4.7539155108375792E-4</v>
      </c>
      <c r="T7" s="317">
        <f>+S7/S$58</f>
        <v>2.4656536212427173E-4</v>
      </c>
      <c r="U7" s="316">
        <f>+AD$5*0.85*T7</f>
        <v>44928.652970989511</v>
      </c>
      <c r="V7" s="318">
        <f t="shared" ref="V7:V57" si="5">+O7/P7</f>
        <v>1.0171821305841924</v>
      </c>
      <c r="W7" s="318">
        <f>+V7/V$58</f>
        <v>1.351657209931304E-2</v>
      </c>
      <c r="X7" s="316">
        <f>AD$5*0.15*W7</f>
        <v>434640.53886901983</v>
      </c>
      <c r="Y7" s="310">
        <f t="shared" ref="Y7:Y57" si="6">+X7+U7</f>
        <v>479569.19184000936</v>
      </c>
      <c r="Z7" s="319">
        <f>+Y7/Y$58</f>
        <v>2.2370663727025869E-3</v>
      </c>
      <c r="AB7" s="320">
        <f t="shared" ref="AB7:AB57" si="7">+G7*AB$5</f>
        <v>14261.912962879789</v>
      </c>
      <c r="AC7" s="321">
        <f t="shared" ref="AC7:AC57" si="8">+N7*AC$5</f>
        <v>117192.12768975885</v>
      </c>
      <c r="AD7" s="321">
        <f>+Z7*AD$5</f>
        <v>479569.19184000936</v>
      </c>
      <c r="AE7" s="321">
        <f>SUM(AB7:AD7)</f>
        <v>611023.23249264807</v>
      </c>
      <c r="AF7" s="355">
        <f>+AE7/AE$58</f>
        <v>7.1256637707732128E-4</v>
      </c>
    </row>
    <row r="8" spans="1:32">
      <c r="A8" s="18" t="s">
        <v>273</v>
      </c>
      <c r="B8" s="239" t="s">
        <v>2</v>
      </c>
      <c r="C8" s="322">
        <v>2597546</v>
      </c>
      <c r="D8" s="322">
        <v>996274</v>
      </c>
      <c r="E8" s="323">
        <f t="shared" si="0"/>
        <v>0.38354431451839543</v>
      </c>
      <c r="F8" s="324">
        <f t="shared" ref="F8:F57" si="9">+E8*D8</f>
        <v>382115.22840249987</v>
      </c>
      <c r="G8" s="331">
        <f t="shared" si="1"/>
        <v>1.972963852280034E-4</v>
      </c>
      <c r="H8" s="325">
        <v>3382</v>
      </c>
      <c r="I8" s="326">
        <f t="shared" si="2"/>
        <v>5.8467177992276519E-4</v>
      </c>
      <c r="J8" s="326">
        <f t="shared" ref="J8:J57" si="10">+I8*J$4</f>
        <v>4.9697101293435045E-4</v>
      </c>
      <c r="K8" s="322">
        <v>980.9</v>
      </c>
      <c r="L8" s="359">
        <f t="shared" si="3"/>
        <v>1.528919951867623E-2</v>
      </c>
      <c r="M8" s="327">
        <f t="shared" ref="M8:M57" si="11">+L8*M$4</f>
        <v>2.2933799278014345E-3</v>
      </c>
      <c r="N8" s="331">
        <f t="shared" ref="N8:N57" si="12">+M8+J8</f>
        <v>2.7903509407357849E-3</v>
      </c>
      <c r="O8" s="328">
        <v>250</v>
      </c>
      <c r="P8" s="328">
        <v>278</v>
      </c>
      <c r="Q8" s="329">
        <v>1.7189329948000001</v>
      </c>
      <c r="R8" s="330">
        <f t="shared" ref="R8:R57" si="13">+P8/P$58</f>
        <v>2.5846928538821062E-4</v>
      </c>
      <c r="S8" s="329">
        <f t="shared" si="4"/>
        <v>4.4429138279617278E-4</v>
      </c>
      <c r="T8" s="329">
        <f t="shared" ref="T8:T57" si="14">+S8/S$58</f>
        <v>2.3043502863712235E-4</v>
      </c>
      <c r="U8" s="328">
        <f t="shared" ref="U8:U57" si="15">+AD$5*0.85*T8</f>
        <v>41989.415483182114</v>
      </c>
      <c r="V8" s="330">
        <f t="shared" si="5"/>
        <v>0.89928057553956831</v>
      </c>
      <c r="W8" s="330">
        <f t="shared" ref="W8:W57" si="16">+V8/V$58</f>
        <v>1.1949866568941082E-2</v>
      </c>
      <c r="X8" s="328">
        <f t="shared" ref="X8:X57" si="17">AD$5*0.15*W8</f>
        <v>384261.36499515356</v>
      </c>
      <c r="Y8" s="322">
        <f t="shared" si="6"/>
        <v>426250.78047833568</v>
      </c>
      <c r="Z8" s="331">
        <f t="shared" ref="Z8:Z57" si="18">+Y8/Y$58</f>
        <v>1.9883497596827164E-3</v>
      </c>
      <c r="AB8" s="332">
        <f t="shared" si="7"/>
        <v>84590.487945551824</v>
      </c>
      <c r="AC8" s="333">
        <f t="shared" si="8"/>
        <v>598179.09827236785</v>
      </c>
      <c r="AD8" s="333">
        <f t="shared" ref="AD8:AD57" si="19">+Z8*AD$5</f>
        <v>426250.78047833574</v>
      </c>
      <c r="AE8" s="333">
        <f t="shared" ref="AE8:AE57" si="20">SUM(AB8:AD8)</f>
        <v>1109020.3666962555</v>
      </c>
      <c r="AF8" s="356">
        <f t="shared" ref="AF8:AF57" si="21">+AE8/AE$58</f>
        <v>1.2933233677186269E-3</v>
      </c>
    </row>
    <row r="9" spans="1:32">
      <c r="A9" s="18" t="s">
        <v>274</v>
      </c>
      <c r="B9" s="239" t="s">
        <v>214</v>
      </c>
      <c r="C9" s="322">
        <v>1129316</v>
      </c>
      <c r="D9" s="322">
        <v>288767</v>
      </c>
      <c r="E9" s="323">
        <f t="shared" si="0"/>
        <v>0.25570079587998401</v>
      </c>
      <c r="F9" s="324">
        <f t="shared" si="9"/>
        <v>73837.951723875347</v>
      </c>
      <c r="G9" s="331">
        <f t="shared" si="1"/>
        <v>3.8124523402703316E-5</v>
      </c>
      <c r="H9" s="325">
        <v>1407</v>
      </c>
      <c r="I9" s="326">
        <f t="shared" si="2"/>
        <v>2.4323867366981983E-4</v>
      </c>
      <c r="J9" s="326">
        <f t="shared" si="10"/>
        <v>2.0675287261934686E-4</v>
      </c>
      <c r="K9" s="322">
        <v>694.5</v>
      </c>
      <c r="L9" s="359">
        <f t="shared" si="3"/>
        <v>1.0825108640759142E-2</v>
      </c>
      <c r="M9" s="327">
        <f t="shared" si="11"/>
        <v>1.6237662961138713E-3</v>
      </c>
      <c r="N9" s="331">
        <f t="shared" si="12"/>
        <v>1.8305191687332182E-3</v>
      </c>
      <c r="O9" s="328">
        <v>366</v>
      </c>
      <c r="P9" s="328">
        <v>167</v>
      </c>
      <c r="Q9" s="329">
        <v>1.7050555638</v>
      </c>
      <c r="R9" s="330">
        <f t="shared" si="13"/>
        <v>1.5526752035910496E-4</v>
      </c>
      <c r="S9" s="329">
        <f t="shared" si="4"/>
        <v>2.6473974946572169E-4</v>
      </c>
      <c r="T9" s="329">
        <f t="shared" si="14"/>
        <v>1.3730923918798022E-4</v>
      </c>
      <c r="U9" s="328">
        <f t="shared" si="15"/>
        <v>25020.218184896756</v>
      </c>
      <c r="V9" s="330">
        <f t="shared" si="5"/>
        <v>2.191616766467066</v>
      </c>
      <c r="W9" s="330">
        <f t="shared" si="16"/>
        <v>2.9122755057643529E-2</v>
      </c>
      <c r="X9" s="328">
        <f t="shared" si="17"/>
        <v>936474.85905453633</v>
      </c>
      <c r="Y9" s="322">
        <f t="shared" si="6"/>
        <v>961495.07723943307</v>
      </c>
      <c r="Z9" s="331">
        <f t="shared" si="18"/>
        <v>4.485126111956313E-3</v>
      </c>
      <c r="AB9" s="332">
        <f t="shared" si="7"/>
        <v>16345.824246092394</v>
      </c>
      <c r="AC9" s="333">
        <f t="shared" si="8"/>
        <v>392415.98242634925</v>
      </c>
      <c r="AD9" s="333">
        <f t="shared" si="19"/>
        <v>961495.07723943319</v>
      </c>
      <c r="AE9" s="333">
        <f t="shared" si="20"/>
        <v>1370256.8839118748</v>
      </c>
      <c r="AF9" s="356">
        <f t="shared" si="21"/>
        <v>1.5979735818737342E-3</v>
      </c>
    </row>
    <row r="10" spans="1:32" ht="13.5" customHeight="1">
      <c r="A10" s="18" t="s">
        <v>275</v>
      </c>
      <c r="B10" s="239" t="s">
        <v>4</v>
      </c>
      <c r="C10" s="322">
        <v>54890194.010000005</v>
      </c>
      <c r="D10" s="322">
        <v>25832482</v>
      </c>
      <c r="E10" s="323">
        <f t="shared" si="0"/>
        <v>0.47062107296056899</v>
      </c>
      <c r="F10" s="324">
        <f t="shared" si="9"/>
        <v>12157310.396074586</v>
      </c>
      <c r="G10" s="331">
        <f t="shared" si="1"/>
        <v>6.2771468315148933E-3</v>
      </c>
      <c r="H10" s="325">
        <v>35289</v>
      </c>
      <c r="I10" s="326">
        <f t="shared" si="2"/>
        <v>6.1006748792709828E-3</v>
      </c>
      <c r="J10" s="326">
        <f t="shared" si="10"/>
        <v>5.1855736473803348E-3</v>
      </c>
      <c r="K10" s="322">
        <v>190.5</v>
      </c>
      <c r="L10" s="359">
        <f t="shared" si="3"/>
        <v>2.9693062578324213E-3</v>
      </c>
      <c r="M10" s="327">
        <f t="shared" si="11"/>
        <v>4.4539593867486317E-4</v>
      </c>
      <c r="N10" s="331">
        <f t="shared" si="12"/>
        <v>5.6309695860551979E-3</v>
      </c>
      <c r="O10" s="328">
        <v>6372</v>
      </c>
      <c r="P10" s="328">
        <v>6876</v>
      </c>
      <c r="Q10" s="329">
        <v>1.5964581414000001</v>
      </c>
      <c r="R10" s="330">
        <f t="shared" si="13"/>
        <v>6.3929309580191959E-3</v>
      </c>
      <c r="S10" s="329">
        <f t="shared" si="4"/>
        <v>1.0206046675337848E-2</v>
      </c>
      <c r="T10" s="329">
        <f t="shared" si="14"/>
        <v>5.2934419819306551E-3</v>
      </c>
      <c r="U10" s="328">
        <f t="shared" si="15"/>
        <v>964560.53591323877</v>
      </c>
      <c r="V10" s="330">
        <f t="shared" si="5"/>
        <v>0.92670157068062831</v>
      </c>
      <c r="W10" s="330">
        <f t="shared" si="16"/>
        <v>1.2314243652174133E-2</v>
      </c>
      <c r="X10" s="328">
        <f t="shared" si="17"/>
        <v>395978.31886809482</v>
      </c>
      <c r="Y10" s="322">
        <f t="shared" si="6"/>
        <v>1360538.8547813336</v>
      </c>
      <c r="Z10" s="331">
        <f t="shared" si="18"/>
        <v>6.3465622324671775E-3</v>
      </c>
      <c r="AB10" s="332">
        <f t="shared" si="7"/>
        <v>2691315.9750498733</v>
      </c>
      <c r="AC10" s="333">
        <f t="shared" si="8"/>
        <v>1207134.2927558194</v>
      </c>
      <c r="AD10" s="333">
        <f t="shared" si="19"/>
        <v>1360538.8547813338</v>
      </c>
      <c r="AE10" s="333">
        <f t="shared" si="20"/>
        <v>5258989.122587027</v>
      </c>
      <c r="AF10" s="356">
        <f t="shared" si="21"/>
        <v>6.1329563703880407E-3</v>
      </c>
    </row>
    <row r="11" spans="1:32">
      <c r="A11" s="18" t="s">
        <v>276</v>
      </c>
      <c r="B11" s="239" t="s">
        <v>246</v>
      </c>
      <c r="C11" s="322">
        <v>10678636</v>
      </c>
      <c r="D11" s="322">
        <v>1947895</v>
      </c>
      <c r="E11" s="323">
        <f t="shared" si="0"/>
        <v>0.1824104689025827</v>
      </c>
      <c r="F11" s="324">
        <f t="shared" si="9"/>
        <v>355316.44032299629</v>
      </c>
      <c r="G11" s="331">
        <f t="shared" si="1"/>
        <v>1.8345944908002032E-4</v>
      </c>
      <c r="H11" s="325">
        <v>18030</v>
      </c>
      <c r="I11" s="326">
        <f t="shared" si="2"/>
        <v>3.1169817244256232E-3</v>
      </c>
      <c r="J11" s="326">
        <f t="shared" si="10"/>
        <v>2.6494344657617798E-3</v>
      </c>
      <c r="K11" s="322">
        <v>4539.2</v>
      </c>
      <c r="L11" s="359">
        <f t="shared" si="3"/>
        <v>7.0752099556708276E-2</v>
      </c>
      <c r="M11" s="327">
        <f t="shared" si="11"/>
        <v>1.0612814933506241E-2</v>
      </c>
      <c r="N11" s="331">
        <f t="shared" si="12"/>
        <v>1.3262249399268022E-2</v>
      </c>
      <c r="O11" s="328">
        <v>7349</v>
      </c>
      <c r="P11" s="328">
        <v>5491</v>
      </c>
      <c r="Q11" s="329">
        <v>1.7933312159000001</v>
      </c>
      <c r="R11" s="330">
        <f t="shared" si="13"/>
        <v>5.1052332592326066E-3</v>
      </c>
      <c r="S11" s="329">
        <f t="shared" si="4"/>
        <v>9.1553741682327307E-3</v>
      </c>
      <c r="T11" s="329">
        <f t="shared" si="14"/>
        <v>4.7485028752136602E-3</v>
      </c>
      <c r="U11" s="328">
        <f t="shared" si="15"/>
        <v>865262.80891268386</v>
      </c>
      <c r="V11" s="330">
        <f t="shared" si="5"/>
        <v>1.3383718812602441</v>
      </c>
      <c r="W11" s="330">
        <f t="shared" si="16"/>
        <v>1.7784622325559021E-2</v>
      </c>
      <c r="X11" s="328">
        <f t="shared" si="17"/>
        <v>571884.48183218262</v>
      </c>
      <c r="Y11" s="322">
        <f t="shared" si="6"/>
        <v>1437147.2907448665</v>
      </c>
      <c r="Z11" s="331">
        <f t="shared" si="18"/>
        <v>6.7039207927654648E-3</v>
      </c>
      <c r="AB11" s="332">
        <f t="shared" si="7"/>
        <v>78657.92522233371</v>
      </c>
      <c r="AC11" s="333">
        <f t="shared" si="8"/>
        <v>2843083.3809834328</v>
      </c>
      <c r="AD11" s="333">
        <f t="shared" si="19"/>
        <v>1437147.2907448667</v>
      </c>
      <c r="AE11" s="333">
        <f t="shared" si="20"/>
        <v>4358888.5969506335</v>
      </c>
      <c r="AF11" s="356">
        <f t="shared" si="21"/>
        <v>5.0832722725483812E-3</v>
      </c>
    </row>
    <row r="12" spans="1:32">
      <c r="A12" s="18" t="s">
        <v>277</v>
      </c>
      <c r="B12" s="239" t="s">
        <v>6</v>
      </c>
      <c r="C12" s="322">
        <v>683317463.73000002</v>
      </c>
      <c r="D12" s="322">
        <v>336542870.29999995</v>
      </c>
      <c r="E12" s="323">
        <f t="shared" si="0"/>
        <v>0.4925131994474804</v>
      </c>
      <c r="F12" s="324">
        <f t="shared" si="9"/>
        <v>165751805.8026914</v>
      </c>
      <c r="G12" s="331">
        <f t="shared" si="1"/>
        <v>8.5582122090769486E-2</v>
      </c>
      <c r="H12" s="325">
        <v>656464</v>
      </c>
      <c r="I12" s="326">
        <f t="shared" si="2"/>
        <v>0.11348786970290306</v>
      </c>
      <c r="J12" s="326">
        <f t="shared" si="10"/>
        <v>9.6464689247467594E-2</v>
      </c>
      <c r="K12" s="322">
        <v>224</v>
      </c>
      <c r="L12" s="359">
        <f t="shared" si="3"/>
        <v>3.4914677257452094E-3</v>
      </c>
      <c r="M12" s="327">
        <f t="shared" si="11"/>
        <v>5.2372015886178135E-4</v>
      </c>
      <c r="N12" s="331">
        <f t="shared" si="12"/>
        <v>9.6988409406329371E-2</v>
      </c>
      <c r="O12" s="328">
        <v>77936</v>
      </c>
      <c r="P12" s="328">
        <v>87455</v>
      </c>
      <c r="Q12" s="329">
        <v>1.8323297204</v>
      </c>
      <c r="R12" s="330">
        <f t="shared" si="13"/>
        <v>8.1310904149733673E-2</v>
      </c>
      <c r="S12" s="329">
        <f t="shared" si="4"/>
        <v>0.14898838626615271</v>
      </c>
      <c r="T12" s="329">
        <f t="shared" si="14"/>
        <v>7.7273934146028844E-2</v>
      </c>
      <c r="U12" s="328">
        <f t="shared" si="15"/>
        <v>14080703.554784767</v>
      </c>
      <c r="V12" s="330">
        <f t="shared" si="5"/>
        <v>0.89115545137499286</v>
      </c>
      <c r="W12" s="330">
        <f t="shared" si="16"/>
        <v>1.1841897874560577E-2</v>
      </c>
      <c r="X12" s="328">
        <f t="shared" si="17"/>
        <v>380789.51050706836</v>
      </c>
      <c r="Y12" s="322">
        <f t="shared" si="6"/>
        <v>14461493.065291835</v>
      </c>
      <c r="Z12" s="331">
        <f t="shared" si="18"/>
        <v>6.7459128705308596E-2</v>
      </c>
      <c r="AB12" s="332">
        <f t="shared" si="7"/>
        <v>36693188.568598501</v>
      </c>
      <c r="AC12" s="333">
        <f t="shared" si="8"/>
        <v>20791807.379702229</v>
      </c>
      <c r="AD12" s="333">
        <f t="shared" si="19"/>
        <v>14461493.065291835</v>
      </c>
      <c r="AE12" s="333">
        <f t="shared" si="20"/>
        <v>71946489.013592571</v>
      </c>
      <c r="AF12" s="356">
        <f t="shared" si="21"/>
        <v>8.3902945573294238E-2</v>
      </c>
    </row>
    <row r="13" spans="1:32">
      <c r="A13" s="18" t="s">
        <v>278</v>
      </c>
      <c r="B13" s="239" t="s">
        <v>7</v>
      </c>
      <c r="C13" s="322">
        <v>1836204</v>
      </c>
      <c r="D13" s="322">
        <v>792296.3</v>
      </c>
      <c r="E13" s="323">
        <f t="shared" si="0"/>
        <v>0.43148598957414319</v>
      </c>
      <c r="F13" s="324">
        <f t="shared" si="9"/>
        <v>341864.75304143224</v>
      </c>
      <c r="G13" s="331">
        <f t="shared" si="1"/>
        <v>1.7651398059669008E-4</v>
      </c>
      <c r="H13" s="325">
        <v>14992</v>
      </c>
      <c r="I13" s="326">
        <f t="shared" si="2"/>
        <v>2.5917798121236242E-3</v>
      </c>
      <c r="J13" s="326">
        <f t="shared" si="10"/>
        <v>2.2030128403050806E-3</v>
      </c>
      <c r="K13" s="322">
        <v>2688.6</v>
      </c>
      <c r="L13" s="359">
        <f t="shared" si="3"/>
        <v>4.1906964854636471E-2</v>
      </c>
      <c r="M13" s="327">
        <f t="shared" si="11"/>
        <v>6.2860447281954702E-3</v>
      </c>
      <c r="N13" s="331">
        <f t="shared" si="12"/>
        <v>8.48905756850055E-3</v>
      </c>
      <c r="O13" s="328">
        <v>10274</v>
      </c>
      <c r="P13" s="328">
        <v>7471</v>
      </c>
      <c r="Q13" s="329">
        <v>2.3084826450000002</v>
      </c>
      <c r="R13" s="330">
        <f t="shared" si="13"/>
        <v>6.9461296084004373E-3</v>
      </c>
      <c r="S13" s="329">
        <f t="shared" si="4"/>
        <v>1.6035019650913057E-2</v>
      </c>
      <c r="T13" s="329">
        <f t="shared" si="14"/>
        <v>8.3166821494490614E-3</v>
      </c>
      <c r="U13" s="328">
        <f t="shared" si="15"/>
        <v>1515449.3840634942</v>
      </c>
      <c r="V13" s="330">
        <f t="shared" si="5"/>
        <v>1.375184044973899</v>
      </c>
      <c r="W13" s="330">
        <f t="shared" si="16"/>
        <v>1.8273791619834338E-2</v>
      </c>
      <c r="X13" s="328">
        <f t="shared" si="17"/>
        <v>587614.26924424456</v>
      </c>
      <c r="Y13" s="322">
        <f t="shared" si="6"/>
        <v>2103063.6533077387</v>
      </c>
      <c r="Z13" s="331">
        <f t="shared" si="18"/>
        <v>9.8102485700068531E-3</v>
      </c>
      <c r="AB13" s="332">
        <f t="shared" si="7"/>
        <v>75680.067481370061</v>
      </c>
      <c r="AC13" s="333">
        <f t="shared" si="8"/>
        <v>1819834.4614562611</v>
      </c>
      <c r="AD13" s="333">
        <f t="shared" si="19"/>
        <v>2103063.6533077387</v>
      </c>
      <c r="AE13" s="333">
        <f t="shared" si="20"/>
        <v>3998578.18224537</v>
      </c>
      <c r="AF13" s="356">
        <f t="shared" si="21"/>
        <v>4.6630835249251946E-3</v>
      </c>
    </row>
    <row r="14" spans="1:32">
      <c r="A14" s="18" t="s">
        <v>279</v>
      </c>
      <c r="B14" s="239" t="s">
        <v>8</v>
      </c>
      <c r="C14" s="322">
        <v>2185720</v>
      </c>
      <c r="D14" s="322">
        <v>960189</v>
      </c>
      <c r="E14" s="323">
        <f t="shared" si="0"/>
        <v>0.43930100836337682</v>
      </c>
      <c r="F14" s="324">
        <f t="shared" si="9"/>
        <v>421811.99591942242</v>
      </c>
      <c r="G14" s="331">
        <f t="shared" si="1"/>
        <v>2.1779289558449566E-4</v>
      </c>
      <c r="H14" s="325">
        <v>3661</v>
      </c>
      <c r="I14" s="326">
        <f t="shared" si="2"/>
        <v>6.329046086035611E-4</v>
      </c>
      <c r="J14" s="326">
        <f t="shared" si="10"/>
        <v>5.3796891731302697E-4</v>
      </c>
      <c r="K14" s="322">
        <v>466.7</v>
      </c>
      <c r="L14" s="359">
        <f t="shared" si="3"/>
        <v>7.2744106589521839E-3</v>
      </c>
      <c r="M14" s="327">
        <f t="shared" si="11"/>
        <v>1.0911615988428275E-3</v>
      </c>
      <c r="N14" s="331">
        <f t="shared" si="12"/>
        <v>1.6291305161558545E-3</v>
      </c>
      <c r="O14" s="328">
        <v>1472</v>
      </c>
      <c r="P14" s="328">
        <v>1100</v>
      </c>
      <c r="Q14" s="329">
        <v>1.4822637890000001</v>
      </c>
      <c r="R14" s="330">
        <f t="shared" si="13"/>
        <v>1.0227201939821285E-3</v>
      </c>
      <c r="S14" s="329">
        <f t="shared" si="4"/>
        <v>1.515941109818765E-3</v>
      </c>
      <c r="T14" s="329">
        <f t="shared" si="14"/>
        <v>7.8625412641311154E-4</v>
      </c>
      <c r="U14" s="328">
        <f t="shared" si="15"/>
        <v>143269.67295113753</v>
      </c>
      <c r="V14" s="330">
        <f t="shared" si="5"/>
        <v>1.3381818181818181</v>
      </c>
      <c r="W14" s="330">
        <f t="shared" si="16"/>
        <v>1.7782096719548338E-2</v>
      </c>
      <c r="X14" s="328">
        <f t="shared" si="17"/>
        <v>571803.26813766093</v>
      </c>
      <c r="Y14" s="322">
        <f t="shared" si="6"/>
        <v>715072.94108879846</v>
      </c>
      <c r="Z14" s="331">
        <f t="shared" si="18"/>
        <v>3.3356305153833961E-3</v>
      </c>
      <c r="AB14" s="332">
        <f t="shared" si="7"/>
        <v>93378.331728057412</v>
      </c>
      <c r="AC14" s="333">
        <f t="shared" si="8"/>
        <v>349243.46213782637</v>
      </c>
      <c r="AD14" s="333">
        <f t="shared" si="19"/>
        <v>715072.94108879857</v>
      </c>
      <c r="AE14" s="333">
        <f t="shared" si="20"/>
        <v>1157694.7349546824</v>
      </c>
      <c r="AF14" s="356">
        <f t="shared" si="21"/>
        <v>1.3500867056770603E-3</v>
      </c>
    </row>
    <row r="15" spans="1:32">
      <c r="A15" s="18" t="s">
        <v>280</v>
      </c>
      <c r="B15" s="239" t="s">
        <v>247</v>
      </c>
      <c r="C15" s="322">
        <v>110141115</v>
      </c>
      <c r="D15" s="322">
        <v>36286157.619999997</v>
      </c>
      <c r="E15" s="323">
        <f t="shared" si="0"/>
        <v>0.32945151880839407</v>
      </c>
      <c r="F15" s="324">
        <f t="shared" si="9"/>
        <v>11954529.739629781</v>
      </c>
      <c r="G15" s="331">
        <f t="shared" si="1"/>
        <v>6.1724457164141384E-3</v>
      </c>
      <c r="H15" s="325">
        <v>122337</v>
      </c>
      <c r="I15" s="326">
        <f t="shared" si="2"/>
        <v>2.1149317427679282E-2</v>
      </c>
      <c r="J15" s="326">
        <f t="shared" si="10"/>
        <v>1.7976919813527389E-2</v>
      </c>
      <c r="K15" s="322">
        <v>1140.9000000000001</v>
      </c>
      <c r="L15" s="359">
        <f t="shared" si="3"/>
        <v>1.7783105037065667E-2</v>
      </c>
      <c r="M15" s="327">
        <f t="shared" si="11"/>
        <v>2.6674657555598499E-3</v>
      </c>
      <c r="N15" s="331">
        <f t="shared" si="12"/>
        <v>2.0644385569087237E-2</v>
      </c>
      <c r="O15" s="328">
        <v>26523</v>
      </c>
      <c r="P15" s="328">
        <v>24758</v>
      </c>
      <c r="Q15" s="329">
        <v>1.8739893594999999</v>
      </c>
      <c r="R15" s="330">
        <f t="shared" si="13"/>
        <v>2.3018642329645032E-2</v>
      </c>
      <c r="S15" s="329">
        <f t="shared" si="4"/>
        <v>4.3136690795891081E-2</v>
      </c>
      <c r="T15" s="329">
        <f t="shared" si="14"/>
        <v>2.2373165367967789E-2</v>
      </c>
      <c r="U15" s="328">
        <f t="shared" si="15"/>
        <v>4076793.9747082372</v>
      </c>
      <c r="V15" s="330">
        <f t="shared" si="5"/>
        <v>1.0712900880523468</v>
      </c>
      <c r="W15" s="330">
        <f t="shared" si="16"/>
        <v>1.4235572253046412E-2</v>
      </c>
      <c r="X15" s="328">
        <f t="shared" si="17"/>
        <v>457760.79539333965</v>
      </c>
      <c r="Y15" s="322">
        <f t="shared" si="6"/>
        <v>4534554.770101577</v>
      </c>
      <c r="Z15" s="331">
        <f t="shared" si="18"/>
        <v>2.1152526400729583E-2</v>
      </c>
      <c r="AB15" s="332">
        <f t="shared" si="7"/>
        <v>2646425.5509066177</v>
      </c>
      <c r="AC15" s="333">
        <f t="shared" si="8"/>
        <v>4425622.5135779446</v>
      </c>
      <c r="AD15" s="333">
        <f t="shared" si="19"/>
        <v>4534554.770101577</v>
      </c>
      <c r="AE15" s="333">
        <f t="shared" si="20"/>
        <v>11606602.83458614</v>
      </c>
      <c r="AF15" s="356">
        <f t="shared" si="21"/>
        <v>1.3535450850661272E-2</v>
      </c>
    </row>
    <row r="16" spans="1:32">
      <c r="A16" s="18" t="s">
        <v>281</v>
      </c>
      <c r="B16" s="239" t="s">
        <v>248</v>
      </c>
      <c r="C16" s="322">
        <v>32779189</v>
      </c>
      <c r="D16" s="322">
        <v>5880270.709999999</v>
      </c>
      <c r="E16" s="323">
        <f t="shared" si="0"/>
        <v>0.17939036594224461</v>
      </c>
      <c r="F16" s="324">
        <f t="shared" si="9"/>
        <v>1054863.9145063623</v>
      </c>
      <c r="G16" s="331">
        <f t="shared" si="1"/>
        <v>5.4465465328260476E-4</v>
      </c>
      <c r="H16" s="325">
        <v>104478</v>
      </c>
      <c r="I16" s="326">
        <f t="shared" si="2"/>
        <v>1.8061897759541888E-2</v>
      </c>
      <c r="J16" s="326">
        <f t="shared" si="10"/>
        <v>1.5352613095610604E-2</v>
      </c>
      <c r="K16" s="322">
        <v>104.3</v>
      </c>
      <c r="L16" s="359">
        <f t="shared" si="3"/>
        <v>1.6257146598001131E-3</v>
      </c>
      <c r="M16" s="327">
        <f t="shared" si="11"/>
        <v>2.4385719897001694E-4</v>
      </c>
      <c r="N16" s="331">
        <f t="shared" si="12"/>
        <v>1.5596470294580621E-2</v>
      </c>
      <c r="O16" s="328">
        <v>8234</v>
      </c>
      <c r="P16" s="328">
        <v>27842</v>
      </c>
      <c r="Q16" s="329">
        <v>1.8343045897000001</v>
      </c>
      <c r="R16" s="330">
        <f t="shared" si="13"/>
        <v>2.5885977855318563E-2</v>
      </c>
      <c r="S16" s="329">
        <f t="shared" si="4"/>
        <v>4.7482767988883408E-2</v>
      </c>
      <c r="T16" s="329">
        <f t="shared" si="14"/>
        <v>2.4627290613709465E-2</v>
      </c>
      <c r="U16" s="328">
        <f t="shared" si="15"/>
        <v>4487536.2219020287</v>
      </c>
      <c r="V16" s="330">
        <f t="shared" si="5"/>
        <v>0.29574024854536313</v>
      </c>
      <c r="W16" s="330">
        <f t="shared" si="16"/>
        <v>3.9298708382110078E-3</v>
      </c>
      <c r="X16" s="328">
        <f t="shared" si="17"/>
        <v>126369.4053681325</v>
      </c>
      <c r="Y16" s="322">
        <f t="shared" si="6"/>
        <v>4613905.6272701612</v>
      </c>
      <c r="Z16" s="331">
        <f t="shared" si="18"/>
        <v>2.1522677647384698E-2</v>
      </c>
      <c r="AB16" s="332">
        <f t="shared" si="7"/>
        <v>233519.75166573672</v>
      </c>
      <c r="AC16" s="333">
        <f t="shared" si="8"/>
        <v>3343479.9905792228</v>
      </c>
      <c r="AD16" s="333">
        <f t="shared" si="19"/>
        <v>4613905.6272701612</v>
      </c>
      <c r="AE16" s="333">
        <f t="shared" si="20"/>
        <v>8190905.369515121</v>
      </c>
      <c r="AF16" s="356">
        <f t="shared" si="21"/>
        <v>9.5521143121326309E-3</v>
      </c>
    </row>
    <row r="17" spans="1:32">
      <c r="A17" s="18" t="s">
        <v>282</v>
      </c>
      <c r="B17" s="239" t="s">
        <v>229</v>
      </c>
      <c r="C17" s="322">
        <v>2853628</v>
      </c>
      <c r="D17" s="322">
        <v>1064298</v>
      </c>
      <c r="E17" s="323">
        <f t="shared" si="0"/>
        <v>0.37296311922927583</v>
      </c>
      <c r="F17" s="324">
        <f t="shared" si="9"/>
        <v>396943.9018694798</v>
      </c>
      <c r="G17" s="331">
        <f t="shared" si="1"/>
        <v>2.0495282876989706E-4</v>
      </c>
      <c r="H17" s="325">
        <v>7340</v>
      </c>
      <c r="I17" s="326">
        <f t="shared" si="2"/>
        <v>1.2689210126058832E-3</v>
      </c>
      <c r="J17" s="326">
        <f t="shared" si="10"/>
        <v>1.0785828607150008E-3</v>
      </c>
      <c r="K17" s="322">
        <v>1007.4</v>
      </c>
      <c r="L17" s="359">
        <f t="shared" si="3"/>
        <v>1.5702252620159483E-2</v>
      </c>
      <c r="M17" s="327">
        <f t="shared" si="11"/>
        <v>2.3553378930239225E-3</v>
      </c>
      <c r="N17" s="331">
        <f t="shared" si="12"/>
        <v>3.4339207537389233E-3</v>
      </c>
      <c r="O17" s="328">
        <v>3737</v>
      </c>
      <c r="P17" s="328">
        <v>763</v>
      </c>
      <c r="Q17" s="329">
        <v>1.7930753231000001</v>
      </c>
      <c r="R17" s="330">
        <f t="shared" si="13"/>
        <v>7.0939591637123999E-4</v>
      </c>
      <c r="S17" s="329">
        <f t="shared" si="4"/>
        <v>1.2720003119531817E-3</v>
      </c>
      <c r="T17" s="329">
        <f t="shared" si="14"/>
        <v>6.5973241809605702E-4</v>
      </c>
      <c r="U17" s="328">
        <f t="shared" si="15"/>
        <v>120215.13732091113</v>
      </c>
      <c r="V17" s="330">
        <f t="shared" si="5"/>
        <v>4.8977719528178243</v>
      </c>
      <c r="W17" s="330">
        <f t="shared" si="16"/>
        <v>6.5082826109257794E-2</v>
      </c>
      <c r="X17" s="328">
        <f t="shared" si="17"/>
        <v>2092811.2840595287</v>
      </c>
      <c r="Y17" s="322">
        <f t="shared" si="6"/>
        <v>2213026.4213804398</v>
      </c>
      <c r="Z17" s="331">
        <f t="shared" si="18"/>
        <v>1.0323196471770319E-2</v>
      </c>
      <c r="AB17" s="332">
        <f t="shared" si="7"/>
        <v>87873.175027668854</v>
      </c>
      <c r="AC17" s="333">
        <f t="shared" si="8"/>
        <v>736143.82693693554</v>
      </c>
      <c r="AD17" s="333">
        <f t="shared" si="19"/>
        <v>2213026.4213804402</v>
      </c>
      <c r="AE17" s="333">
        <f t="shared" si="20"/>
        <v>3037043.4233450447</v>
      </c>
      <c r="AF17" s="356">
        <f t="shared" si="21"/>
        <v>3.5417557207622586E-3</v>
      </c>
    </row>
    <row r="18" spans="1:32">
      <c r="A18" s="18" t="s">
        <v>283</v>
      </c>
      <c r="B18" s="239" t="s">
        <v>12</v>
      </c>
      <c r="C18" s="322">
        <v>4729640</v>
      </c>
      <c r="D18" s="322">
        <v>1864847</v>
      </c>
      <c r="E18" s="323">
        <f t="shared" si="0"/>
        <v>0.39428941737637535</v>
      </c>
      <c r="F18" s="324">
        <f t="shared" si="9"/>
        <v>735289.43712608144</v>
      </c>
      <c r="G18" s="331">
        <f t="shared" si="1"/>
        <v>3.7964974242926582E-4</v>
      </c>
      <c r="H18" s="325">
        <v>9930</v>
      </c>
      <c r="I18" s="326">
        <f t="shared" si="2"/>
        <v>1.7166737949831634E-3</v>
      </c>
      <c r="J18" s="326">
        <f t="shared" si="10"/>
        <v>1.4591727257356889E-3</v>
      </c>
      <c r="K18" s="322">
        <v>4265.7</v>
      </c>
      <c r="L18" s="359">
        <f t="shared" si="3"/>
        <v>6.6489079811211327E-2</v>
      </c>
      <c r="M18" s="327">
        <f t="shared" si="11"/>
        <v>9.9733619716816987E-3</v>
      </c>
      <c r="N18" s="331">
        <f t="shared" si="12"/>
        <v>1.1432534697417387E-2</v>
      </c>
      <c r="O18" s="328">
        <v>4127</v>
      </c>
      <c r="P18" s="328">
        <v>1614</v>
      </c>
      <c r="Q18" s="329">
        <v>1.7681716602999999</v>
      </c>
      <c r="R18" s="330">
        <f t="shared" si="13"/>
        <v>1.5006094482610502E-3</v>
      </c>
      <c r="S18" s="329">
        <f t="shared" si="4"/>
        <v>2.6533350995936078E-3</v>
      </c>
      <c r="T18" s="329">
        <f t="shared" si="14"/>
        <v>1.3761719748213892E-3</v>
      </c>
      <c r="U18" s="328">
        <f t="shared" si="15"/>
        <v>250763.33736605191</v>
      </c>
      <c r="V18" s="330">
        <f t="shared" si="5"/>
        <v>2.5570012391573731</v>
      </c>
      <c r="W18" s="330">
        <f t="shared" si="16"/>
        <v>3.3978075870496942E-2</v>
      </c>
      <c r="X18" s="328">
        <f t="shared" si="17"/>
        <v>1092603.1465356373</v>
      </c>
      <c r="Y18" s="322">
        <f t="shared" si="6"/>
        <v>1343366.4839016893</v>
      </c>
      <c r="Z18" s="331">
        <f t="shared" si="18"/>
        <v>6.2664575591727233E-3</v>
      </c>
      <c r="AB18" s="332">
        <f t="shared" si="7"/>
        <v>162774.17816541137</v>
      </c>
      <c r="AC18" s="333">
        <f t="shared" si="8"/>
        <v>2450839.8554575359</v>
      </c>
      <c r="AD18" s="333">
        <f t="shared" si="19"/>
        <v>1343366.4839016895</v>
      </c>
      <c r="AE18" s="333">
        <f t="shared" si="20"/>
        <v>3956980.5175246373</v>
      </c>
      <c r="AF18" s="356">
        <f t="shared" si="21"/>
        <v>4.6145729353621601E-3</v>
      </c>
    </row>
    <row r="19" spans="1:32">
      <c r="A19" s="18" t="s">
        <v>284</v>
      </c>
      <c r="B19" s="239" t="s">
        <v>249</v>
      </c>
      <c r="C19" s="322">
        <v>49791403.200000003</v>
      </c>
      <c r="D19" s="322">
        <v>14209085</v>
      </c>
      <c r="E19" s="323">
        <f t="shared" si="0"/>
        <v>0.28537225478313089</v>
      </c>
      <c r="F19" s="324">
        <f t="shared" si="9"/>
        <v>4054878.6248551635</v>
      </c>
      <c r="G19" s="331">
        <f t="shared" si="1"/>
        <v>2.0936430577938913E-3</v>
      </c>
      <c r="H19" s="325">
        <v>68747</v>
      </c>
      <c r="I19" s="326">
        <f t="shared" si="2"/>
        <v>1.1884811015479108E-2</v>
      </c>
      <c r="J19" s="326">
        <f t="shared" si="10"/>
        <v>1.0102089363157242E-2</v>
      </c>
      <c r="K19" s="322">
        <v>138.69999999999999</v>
      </c>
      <c r="L19" s="359">
        <f t="shared" si="3"/>
        <v>2.1619043462538417E-3</v>
      </c>
      <c r="M19" s="327">
        <f t="shared" si="11"/>
        <v>3.2428565193807623E-4</v>
      </c>
      <c r="N19" s="331">
        <f t="shared" si="12"/>
        <v>1.0426375015095319E-2</v>
      </c>
      <c r="O19" s="328">
        <v>10747</v>
      </c>
      <c r="P19" s="328">
        <v>15877</v>
      </c>
      <c r="Q19" s="329">
        <v>1.8900298334000001</v>
      </c>
      <c r="R19" s="330">
        <f t="shared" si="13"/>
        <v>1.4761571381685684E-2</v>
      </c>
      <c r="S19" s="329">
        <f t="shared" si="4"/>
        <v>2.7899810299249601E-2</v>
      </c>
      <c r="T19" s="329">
        <f t="shared" si="14"/>
        <v>1.4470444024405789E-2</v>
      </c>
      <c r="U19" s="328">
        <f t="shared" si="15"/>
        <v>2636775.7105354476</v>
      </c>
      <c r="V19" s="330">
        <f t="shared" si="5"/>
        <v>0.67689110033381616</v>
      </c>
      <c r="W19" s="330">
        <f t="shared" si="16"/>
        <v>8.9946992637304091E-3</v>
      </c>
      <c r="X19" s="328">
        <f t="shared" si="17"/>
        <v>289234.64516208618</v>
      </c>
      <c r="Y19" s="322">
        <f t="shared" si="6"/>
        <v>2926010.3556975336</v>
      </c>
      <c r="Z19" s="331">
        <f t="shared" si="18"/>
        <v>1.3649082310304482E-2</v>
      </c>
      <c r="AB19" s="332">
        <f t="shared" si="7"/>
        <v>897645.88255347963</v>
      </c>
      <c r="AC19" s="333">
        <f t="shared" si="8"/>
        <v>2235145.2334288382</v>
      </c>
      <c r="AD19" s="333">
        <f t="shared" si="19"/>
        <v>2926010.355697534</v>
      </c>
      <c r="AE19" s="333">
        <f t="shared" si="20"/>
        <v>6058801.4716798514</v>
      </c>
      <c r="AF19" s="356">
        <f t="shared" si="21"/>
        <v>7.0656858602468941E-3</v>
      </c>
    </row>
    <row r="20" spans="1:32">
      <c r="A20" s="18" t="s">
        <v>285</v>
      </c>
      <c r="B20" s="239" t="s">
        <v>14</v>
      </c>
      <c r="C20" s="322">
        <v>6711875</v>
      </c>
      <c r="D20" s="322">
        <v>827296</v>
      </c>
      <c r="E20" s="323">
        <f t="shared" si="0"/>
        <v>0.12325855293788994</v>
      </c>
      <c r="F20" s="324">
        <f t="shared" si="9"/>
        <v>101971.30781130459</v>
      </c>
      <c r="G20" s="331">
        <f t="shared" si="1"/>
        <v>5.2650532961619186E-5</v>
      </c>
      <c r="H20" s="325">
        <v>36088</v>
      </c>
      <c r="I20" s="326">
        <f t="shared" si="2"/>
        <v>6.2388040194715413E-3</v>
      </c>
      <c r="J20" s="326">
        <f t="shared" si="10"/>
        <v>5.3029834165508102E-3</v>
      </c>
      <c r="K20" s="322">
        <v>5053.7</v>
      </c>
      <c r="L20" s="359">
        <f t="shared" si="3"/>
        <v>7.87715644892793E-2</v>
      </c>
      <c r="M20" s="327">
        <f t="shared" si="11"/>
        <v>1.1815734673391894E-2</v>
      </c>
      <c r="N20" s="331">
        <f t="shared" si="12"/>
        <v>1.7118718089942704E-2</v>
      </c>
      <c r="O20" s="328">
        <v>25568</v>
      </c>
      <c r="P20" s="328">
        <v>20948</v>
      </c>
      <c r="Q20" s="329">
        <v>2.5216163224999999</v>
      </c>
      <c r="R20" s="330">
        <f t="shared" si="13"/>
        <v>1.9476311475943298E-2</v>
      </c>
      <c r="S20" s="329">
        <f t="shared" si="4"/>
        <v>4.9111784919832688E-2</v>
      </c>
      <c r="T20" s="329">
        <f t="shared" si="14"/>
        <v>2.5472192355379904E-2</v>
      </c>
      <c r="U20" s="328">
        <f t="shared" si="15"/>
        <v>4641492.5473933732</v>
      </c>
      <c r="V20" s="330">
        <f t="shared" si="5"/>
        <v>1.220546114187512</v>
      </c>
      <c r="W20" s="330">
        <f t="shared" si="16"/>
        <v>1.6218923884827686E-2</v>
      </c>
      <c r="X20" s="328">
        <f t="shared" si="17"/>
        <v>521537.69205547299</v>
      </c>
      <c r="Y20" s="322">
        <f t="shared" si="6"/>
        <v>5163030.2394488463</v>
      </c>
      <c r="Z20" s="331">
        <f t="shared" si="18"/>
        <v>2.4084202084797071E-2</v>
      </c>
      <c r="AB20" s="332">
        <f t="shared" si="7"/>
        <v>22573.826016476771</v>
      </c>
      <c r="AC20" s="333">
        <f t="shared" si="8"/>
        <v>3669810.5607893919</v>
      </c>
      <c r="AD20" s="333">
        <f t="shared" si="19"/>
        <v>5163030.2394488472</v>
      </c>
      <c r="AE20" s="333">
        <f t="shared" si="20"/>
        <v>8855414.626254715</v>
      </c>
      <c r="AF20" s="356">
        <f t="shared" si="21"/>
        <v>1.0327055310165751E-2</v>
      </c>
    </row>
    <row r="21" spans="1:32">
      <c r="A21" s="18" t="s">
        <v>286</v>
      </c>
      <c r="B21" s="239" t="s">
        <v>15</v>
      </c>
      <c r="C21" s="322">
        <v>1548836</v>
      </c>
      <c r="D21" s="322">
        <v>363195</v>
      </c>
      <c r="E21" s="323">
        <f t="shared" si="0"/>
        <v>0.23449545335981342</v>
      </c>
      <c r="F21" s="324">
        <f t="shared" si="9"/>
        <v>85167.576183017431</v>
      </c>
      <c r="G21" s="331">
        <f t="shared" si="1"/>
        <v>4.3974313690110979E-5</v>
      </c>
      <c r="H21" s="325">
        <v>1360</v>
      </c>
      <c r="I21" s="326">
        <f t="shared" si="2"/>
        <v>2.351134301286105E-4</v>
      </c>
      <c r="J21" s="326">
        <f t="shared" si="10"/>
        <v>1.9984641560931893E-4</v>
      </c>
      <c r="K21" s="322">
        <v>720.7</v>
      </c>
      <c r="L21" s="359">
        <f t="shared" si="3"/>
        <v>1.1233485669395412E-2</v>
      </c>
      <c r="M21" s="327">
        <f t="shared" si="11"/>
        <v>1.6850228504093118E-3</v>
      </c>
      <c r="N21" s="331">
        <f t="shared" si="12"/>
        <v>1.8848692660186307E-3</v>
      </c>
      <c r="O21" s="328">
        <v>347</v>
      </c>
      <c r="P21" s="328">
        <v>179</v>
      </c>
      <c r="Q21" s="329">
        <v>1.9685182910000001</v>
      </c>
      <c r="R21" s="330">
        <f t="shared" si="13"/>
        <v>1.6642446792981908E-4</v>
      </c>
      <c r="S21" s="329">
        <f t="shared" si="4"/>
        <v>3.2760960918979179E-4</v>
      </c>
      <c r="T21" s="329">
        <f t="shared" si="14"/>
        <v>1.699171593208232E-4</v>
      </c>
      <c r="U21" s="328">
        <f t="shared" si="15"/>
        <v>30961.968944745382</v>
      </c>
      <c r="V21" s="330">
        <f t="shared" si="5"/>
        <v>1.9385474860335195</v>
      </c>
      <c r="W21" s="330">
        <f t="shared" si="16"/>
        <v>2.5759906780770288E-2</v>
      </c>
      <c r="X21" s="328">
        <f t="shared" si="17"/>
        <v>828338.70023737394</v>
      </c>
      <c r="Y21" s="322">
        <f t="shared" si="6"/>
        <v>859300.66918211931</v>
      </c>
      <c r="Z21" s="331">
        <f t="shared" si="18"/>
        <v>4.0084156025382428E-3</v>
      </c>
      <c r="AB21" s="332">
        <f t="shared" si="7"/>
        <v>18853.911833298371</v>
      </c>
      <c r="AC21" s="333">
        <f t="shared" si="8"/>
        <v>404067.23808404466</v>
      </c>
      <c r="AD21" s="333">
        <f t="shared" si="19"/>
        <v>859300.66918211931</v>
      </c>
      <c r="AE21" s="333">
        <f t="shared" si="20"/>
        <v>1282221.8190994624</v>
      </c>
      <c r="AF21" s="356">
        <f t="shared" si="21"/>
        <v>1.4953083739842736E-3</v>
      </c>
    </row>
    <row r="22" spans="1:32">
      <c r="A22" s="18" t="s">
        <v>287</v>
      </c>
      <c r="B22" s="239" t="s">
        <v>250</v>
      </c>
      <c r="C22" s="322">
        <v>2192867</v>
      </c>
      <c r="D22" s="322">
        <v>1038863</v>
      </c>
      <c r="E22" s="323">
        <f t="shared" si="0"/>
        <v>0.47374646980414226</v>
      </c>
      <c r="F22" s="324">
        <f t="shared" si="9"/>
        <v>492157.67886014062</v>
      </c>
      <c r="G22" s="331">
        <f t="shared" si="1"/>
        <v>2.5411426654535035E-4</v>
      </c>
      <c r="H22" s="325">
        <v>3256</v>
      </c>
      <c r="I22" s="326">
        <f t="shared" si="2"/>
        <v>5.6288921213143808E-4</v>
      </c>
      <c r="J22" s="326">
        <f t="shared" si="10"/>
        <v>4.7845583031172234E-4</v>
      </c>
      <c r="K22" s="322">
        <v>614.70000000000005</v>
      </c>
      <c r="L22" s="359">
        <f t="shared" si="3"/>
        <v>9.5812732634624129E-3</v>
      </c>
      <c r="M22" s="327">
        <f t="shared" si="11"/>
        <v>1.4371909895193619E-3</v>
      </c>
      <c r="N22" s="331">
        <f t="shared" si="12"/>
        <v>1.9156468198310843E-3</v>
      </c>
      <c r="O22" s="328">
        <v>355</v>
      </c>
      <c r="P22" s="328">
        <v>468</v>
      </c>
      <c r="Q22" s="329">
        <v>1.9393994637</v>
      </c>
      <c r="R22" s="330">
        <f t="shared" si="13"/>
        <v>4.3512095525785101E-4</v>
      </c>
      <c r="S22" s="329">
        <f t="shared" si="4"/>
        <v>8.43873347271708E-4</v>
      </c>
      <c r="T22" s="329">
        <f t="shared" si="14"/>
        <v>4.3768118508360012E-4</v>
      </c>
      <c r="U22" s="328">
        <f t="shared" si="15"/>
        <v>79753.400506602411</v>
      </c>
      <c r="V22" s="330">
        <f t="shared" si="5"/>
        <v>0.75854700854700852</v>
      </c>
      <c r="W22" s="330">
        <f t="shared" si="16"/>
        <v>1.0079763518707652E-2</v>
      </c>
      <c r="X22" s="328">
        <f t="shared" si="17"/>
        <v>324126.10351599747</v>
      </c>
      <c r="Y22" s="322">
        <f t="shared" si="6"/>
        <v>403879.5040225999</v>
      </c>
      <c r="Z22" s="331">
        <f t="shared" si="18"/>
        <v>1.8839935351272082E-3</v>
      </c>
      <c r="AB22" s="332">
        <f t="shared" si="7"/>
        <v>108951.05744667338</v>
      </c>
      <c r="AC22" s="333">
        <f t="shared" si="8"/>
        <v>410665.14987993805</v>
      </c>
      <c r="AD22" s="333">
        <f t="shared" si="19"/>
        <v>403879.50402259995</v>
      </c>
      <c r="AE22" s="333">
        <f t="shared" si="20"/>
        <v>923495.7113492114</v>
      </c>
      <c r="AF22" s="356">
        <f t="shared" si="21"/>
        <v>1.0769672220122481E-3</v>
      </c>
    </row>
    <row r="23" spans="1:32">
      <c r="A23" s="18" t="s">
        <v>288</v>
      </c>
      <c r="B23" s="239" t="s">
        <v>17</v>
      </c>
      <c r="C23" s="322">
        <v>10046865</v>
      </c>
      <c r="D23" s="322">
        <v>1281029</v>
      </c>
      <c r="E23" s="323">
        <f t="shared" si="0"/>
        <v>0.12750534619505688</v>
      </c>
      <c r="F23" s="324">
        <f t="shared" si="9"/>
        <v>163338.04613090752</v>
      </c>
      <c r="G23" s="331">
        <f t="shared" si="1"/>
        <v>8.4335832954262054E-5</v>
      </c>
      <c r="H23" s="325">
        <v>40903</v>
      </c>
      <c r="I23" s="326">
        <f t="shared" si="2"/>
        <v>7.0712092886401146E-3</v>
      </c>
      <c r="J23" s="326">
        <f t="shared" si="10"/>
        <v>6.0105278953440974E-3</v>
      </c>
      <c r="K23" s="322">
        <v>7068.3</v>
      </c>
      <c r="L23" s="359">
        <f t="shared" si="3"/>
        <v>0.11017295234770028</v>
      </c>
      <c r="M23" s="327">
        <f t="shared" si="11"/>
        <v>1.6525942852155039E-2</v>
      </c>
      <c r="N23" s="331">
        <f t="shared" si="12"/>
        <v>2.2536470747499135E-2</v>
      </c>
      <c r="O23" s="328">
        <v>23646</v>
      </c>
      <c r="P23" s="328">
        <v>15246</v>
      </c>
      <c r="Q23" s="329">
        <v>2.0430424666000002</v>
      </c>
      <c r="R23" s="330">
        <f t="shared" si="13"/>
        <v>1.4174901888592301E-2</v>
      </c>
      <c r="S23" s="329">
        <f t="shared" si="4"/>
        <v>2.8959926518282615E-2</v>
      </c>
      <c r="T23" s="329">
        <f t="shared" si="14"/>
        <v>1.5020281182520606E-2</v>
      </c>
      <c r="U23" s="328">
        <f t="shared" si="15"/>
        <v>2736965.9507811354</v>
      </c>
      <c r="V23" s="330">
        <f t="shared" si="5"/>
        <v>1.5509641873278237</v>
      </c>
      <c r="W23" s="330">
        <f t="shared" si="16"/>
        <v>2.060960238205228E-2</v>
      </c>
      <c r="X23" s="328">
        <f t="shared" si="17"/>
        <v>662724.88463748165</v>
      </c>
      <c r="Y23" s="322">
        <f t="shared" si="6"/>
        <v>3399690.8354186169</v>
      </c>
      <c r="Z23" s="331">
        <f t="shared" si="18"/>
        <v>1.5858679362450358E-2</v>
      </c>
      <c r="AB23" s="332">
        <f t="shared" si="7"/>
        <v>36158.844231490795</v>
      </c>
      <c r="AC23" s="333">
        <f t="shared" si="8"/>
        <v>4831236.6567145418</v>
      </c>
      <c r="AD23" s="333">
        <f t="shared" si="19"/>
        <v>3399690.8354186174</v>
      </c>
      <c r="AE23" s="333">
        <f t="shared" si="20"/>
        <v>8267086.3363646502</v>
      </c>
      <c r="AF23" s="356">
        <f t="shared" si="21"/>
        <v>9.6409554439645037E-3</v>
      </c>
    </row>
    <row r="24" spans="1:32">
      <c r="A24" s="18" t="s">
        <v>289</v>
      </c>
      <c r="B24" s="239" t="s">
        <v>251</v>
      </c>
      <c r="C24" s="322">
        <v>425436337.39000034</v>
      </c>
      <c r="D24" s="322">
        <v>103602879.21000001</v>
      </c>
      <c r="E24" s="323">
        <f t="shared" si="0"/>
        <v>0.24352146280120532</v>
      </c>
      <c r="F24" s="324">
        <f t="shared" si="9"/>
        <v>25229524.695635784</v>
      </c>
      <c r="G24" s="331">
        <f t="shared" si="1"/>
        <v>1.302668319260583E-2</v>
      </c>
      <c r="H24" s="325">
        <v>397205</v>
      </c>
      <c r="I24" s="326">
        <f t="shared" si="2"/>
        <v>6.8667816186937305E-2</v>
      </c>
      <c r="J24" s="326">
        <f t="shared" si="10"/>
        <v>5.8367643758896706E-2</v>
      </c>
      <c r="K24" s="322">
        <v>1032</v>
      </c>
      <c r="L24" s="359">
        <f t="shared" si="3"/>
        <v>1.6085690593611857E-2</v>
      </c>
      <c r="M24" s="327">
        <f t="shared" si="11"/>
        <v>2.4128535890417784E-3</v>
      </c>
      <c r="N24" s="331">
        <f t="shared" si="12"/>
        <v>6.0780497347938486E-2</v>
      </c>
      <c r="O24" s="328">
        <v>49018</v>
      </c>
      <c r="P24" s="328">
        <v>87249</v>
      </c>
      <c r="Q24" s="329">
        <v>1.8532766358999999</v>
      </c>
      <c r="R24" s="330">
        <f t="shared" si="13"/>
        <v>8.1119376549769751E-2</v>
      </c>
      <c r="S24" s="329">
        <f t="shared" si="4"/>
        <v>0.15033664527846263</v>
      </c>
      <c r="T24" s="329">
        <f t="shared" si="14"/>
        <v>7.7973218705987155E-2</v>
      </c>
      <c r="U24" s="328">
        <f t="shared" si="15"/>
        <v>14208125.805224402</v>
      </c>
      <c r="V24" s="330">
        <f t="shared" si="5"/>
        <v>0.56181732741922541</v>
      </c>
      <c r="W24" s="330">
        <f t="shared" si="16"/>
        <v>7.4655700138420563E-3</v>
      </c>
      <c r="X24" s="328">
        <f t="shared" si="17"/>
        <v>240063.77874058924</v>
      </c>
      <c r="Y24" s="322">
        <f t="shared" si="6"/>
        <v>14448189.58396499</v>
      </c>
      <c r="Z24" s="331">
        <f t="shared" si="18"/>
        <v>6.7397071402165387E-2</v>
      </c>
      <c r="AB24" s="332">
        <f t="shared" si="7"/>
        <v>5585168.1534925671</v>
      </c>
      <c r="AC24" s="333">
        <f t="shared" si="8"/>
        <v>13029767.175647371</v>
      </c>
      <c r="AD24" s="333">
        <f t="shared" si="19"/>
        <v>14448189.583964992</v>
      </c>
      <c r="AE24" s="333">
        <f t="shared" si="20"/>
        <v>33063124.913104929</v>
      </c>
      <c r="AF24" s="356">
        <f t="shared" si="21"/>
        <v>3.8557733783828881E-2</v>
      </c>
    </row>
    <row r="25" spans="1:32">
      <c r="A25" s="18" t="s">
        <v>290</v>
      </c>
      <c r="B25" s="239" t="s">
        <v>19</v>
      </c>
      <c r="C25" s="322">
        <v>5541859</v>
      </c>
      <c r="D25" s="322">
        <v>3566422</v>
      </c>
      <c r="E25" s="323">
        <f t="shared" si="0"/>
        <v>0.6435425368996216</v>
      </c>
      <c r="F25" s="324">
        <f t="shared" si="9"/>
        <v>2295144.2615346224</v>
      </c>
      <c r="G25" s="331">
        <f t="shared" si="1"/>
        <v>1.1850448051251071E-3</v>
      </c>
      <c r="H25" s="325">
        <v>5506</v>
      </c>
      <c r="I25" s="326">
        <f t="shared" si="2"/>
        <v>9.5186363697656574E-4</v>
      </c>
      <c r="J25" s="326">
        <f t="shared" si="10"/>
        <v>8.0908409143008091E-4</v>
      </c>
      <c r="K25" s="322">
        <v>1888.6</v>
      </c>
      <c r="L25" s="359">
        <f t="shared" si="3"/>
        <v>2.9437437262689294E-2</v>
      </c>
      <c r="M25" s="327">
        <f t="shared" si="11"/>
        <v>4.4156155894033936E-3</v>
      </c>
      <c r="N25" s="331">
        <f t="shared" si="12"/>
        <v>5.2246996808334749E-3</v>
      </c>
      <c r="O25" s="328">
        <v>2284</v>
      </c>
      <c r="P25" s="328">
        <v>950</v>
      </c>
      <c r="Q25" s="329">
        <v>2.0503201405999998</v>
      </c>
      <c r="R25" s="330">
        <f t="shared" si="13"/>
        <v>8.8325834934820178E-4</v>
      </c>
      <c r="S25" s="329">
        <f t="shared" si="4"/>
        <v>1.8109623830217289E-3</v>
      </c>
      <c r="T25" s="329">
        <f t="shared" si="14"/>
        <v>9.3926910300624043E-4</v>
      </c>
      <c r="U25" s="328">
        <f t="shared" si="15"/>
        <v>171151.75956495726</v>
      </c>
      <c r="V25" s="330">
        <f t="shared" si="5"/>
        <v>2.4042105263157896</v>
      </c>
      <c r="W25" s="330">
        <f t="shared" si="16"/>
        <v>3.1947754432346431E-2</v>
      </c>
      <c r="X25" s="328">
        <f t="shared" si="17"/>
        <v>1027315.8830585378</v>
      </c>
      <c r="Y25" s="322">
        <f t="shared" si="6"/>
        <v>1198467.6426234951</v>
      </c>
      <c r="Z25" s="331">
        <f t="shared" si="18"/>
        <v>5.5905419024072697E-3</v>
      </c>
      <c r="AB25" s="332">
        <f t="shared" si="7"/>
        <v>508085.93470695807</v>
      </c>
      <c r="AC25" s="333">
        <f t="shared" si="8"/>
        <v>1120040.5290242049</v>
      </c>
      <c r="AD25" s="333">
        <f t="shared" si="19"/>
        <v>1198467.6426234953</v>
      </c>
      <c r="AE25" s="333">
        <f t="shared" si="20"/>
        <v>2826594.1063546585</v>
      </c>
      <c r="AF25" s="356">
        <f t="shared" si="21"/>
        <v>3.2963327983727394E-3</v>
      </c>
    </row>
    <row r="26" spans="1:32">
      <c r="A26" s="18" t="s">
        <v>291</v>
      </c>
      <c r="B26" s="239" t="s">
        <v>20</v>
      </c>
      <c r="C26" s="322">
        <v>449264751.14000052</v>
      </c>
      <c r="D26" s="322">
        <v>209079343.96000001</v>
      </c>
      <c r="E26" s="323">
        <f t="shared" si="0"/>
        <v>0.46538114425728982</v>
      </c>
      <c r="F26" s="324">
        <f t="shared" si="9"/>
        <v>97301584.332668275</v>
      </c>
      <c r="G26" s="331">
        <f t="shared" si="1"/>
        <v>5.0239428944118959E-2</v>
      </c>
      <c r="H26" s="325">
        <v>481213</v>
      </c>
      <c r="I26" s="326">
        <f t="shared" si="2"/>
        <v>8.3190911067999293E-2</v>
      </c>
      <c r="J26" s="326">
        <f t="shared" si="10"/>
        <v>7.0712274407799397E-2</v>
      </c>
      <c r="K26" s="322">
        <v>149.4</v>
      </c>
      <c r="L26" s="359">
        <f t="shared" si="3"/>
        <v>2.3286842777961352E-3</v>
      </c>
      <c r="M26" s="327">
        <f t="shared" si="11"/>
        <v>3.4930264166942025E-4</v>
      </c>
      <c r="N26" s="331">
        <f t="shared" si="12"/>
        <v>7.1061577049468819E-2</v>
      </c>
      <c r="O26" s="328">
        <v>95635</v>
      </c>
      <c r="P26" s="328">
        <v>113990</v>
      </c>
      <c r="Q26" s="329">
        <v>1.9916235985999999</v>
      </c>
      <c r="R26" s="330">
        <f t="shared" si="13"/>
        <v>0.10598170446547529</v>
      </c>
      <c r="S26" s="329">
        <f t="shared" si="4"/>
        <v>0.21107566363329158</v>
      </c>
      <c r="T26" s="329">
        <f t="shared" si="14"/>
        <v>0.10947596212157762</v>
      </c>
      <c r="U26" s="328">
        <f t="shared" si="15"/>
        <v>19948493.447942294</v>
      </c>
      <c r="V26" s="330">
        <f t="shared" si="5"/>
        <v>0.83897710325467145</v>
      </c>
      <c r="W26" s="330">
        <f t="shared" si="16"/>
        <v>1.1148538855378512E-2</v>
      </c>
      <c r="X26" s="328">
        <f t="shared" si="17"/>
        <v>358493.77342870779</v>
      </c>
      <c r="Y26" s="322">
        <f t="shared" si="6"/>
        <v>20306987.221371002</v>
      </c>
      <c r="Z26" s="331">
        <f t="shared" si="18"/>
        <v>9.4726848631647764E-2</v>
      </c>
      <c r="AB26" s="332">
        <f t="shared" si="7"/>
        <v>21540069.290056646</v>
      </c>
      <c r="AC26" s="333">
        <f t="shared" si="8"/>
        <v>15233764.850400817</v>
      </c>
      <c r="AD26" s="333">
        <f t="shared" si="19"/>
        <v>20306987.221371002</v>
      </c>
      <c r="AE26" s="333">
        <f t="shared" si="20"/>
        <v>57080821.361828469</v>
      </c>
      <c r="AF26" s="356">
        <f t="shared" si="21"/>
        <v>6.6566820892338618E-2</v>
      </c>
    </row>
    <row r="27" spans="1:32">
      <c r="A27" s="18" t="s">
        <v>292</v>
      </c>
      <c r="B27" s="239" t="s">
        <v>252</v>
      </c>
      <c r="C27" s="322">
        <v>12500507</v>
      </c>
      <c r="D27" s="322">
        <v>4608992</v>
      </c>
      <c r="E27" s="323">
        <f t="shared" si="0"/>
        <v>0.36870440534931903</v>
      </c>
      <c r="F27" s="324">
        <f t="shared" si="9"/>
        <v>1699355.6546197687</v>
      </c>
      <c r="G27" s="331">
        <f t="shared" si="1"/>
        <v>8.7742309898229209E-4</v>
      </c>
      <c r="H27" s="325">
        <v>14109</v>
      </c>
      <c r="I27" s="326">
        <f t="shared" si="2"/>
        <v>2.4391289600621804E-3</v>
      </c>
      <c r="J27" s="326">
        <f t="shared" si="10"/>
        <v>2.0732596160528533E-3</v>
      </c>
      <c r="K27" s="322">
        <v>2478.8000000000002</v>
      </c>
      <c r="L27" s="359">
        <f t="shared" si="3"/>
        <v>3.8636831243648327E-2</v>
      </c>
      <c r="M27" s="327">
        <f t="shared" si="11"/>
        <v>5.7955246865472486E-3</v>
      </c>
      <c r="N27" s="331">
        <f t="shared" si="12"/>
        <v>7.8687843026001014E-3</v>
      </c>
      <c r="O27" s="328">
        <v>5621</v>
      </c>
      <c r="P27" s="328">
        <v>1660</v>
      </c>
      <c r="Q27" s="329">
        <v>2.1173054283999999</v>
      </c>
      <c r="R27" s="330">
        <f t="shared" si="13"/>
        <v>1.543377747282121E-3</v>
      </c>
      <c r="S27" s="329">
        <f t="shared" si="4"/>
        <v>3.2678020823921979E-3</v>
      </c>
      <c r="T27" s="329">
        <f t="shared" si="14"/>
        <v>1.6948698435187855E-3</v>
      </c>
      <c r="U27" s="328">
        <f t="shared" si="15"/>
        <v>308835.83312108228</v>
      </c>
      <c r="V27" s="330">
        <f t="shared" si="5"/>
        <v>3.3861445783132531</v>
      </c>
      <c r="W27" s="330">
        <f t="shared" si="16"/>
        <v>4.499594119411314E-2</v>
      </c>
      <c r="X27" s="328">
        <f t="shared" si="17"/>
        <v>1446894.9659597513</v>
      </c>
      <c r="Y27" s="322">
        <f t="shared" si="6"/>
        <v>1755730.7990808336</v>
      </c>
      <c r="Z27" s="331">
        <f t="shared" si="18"/>
        <v>8.1900305461079393E-3</v>
      </c>
      <c r="AB27" s="332">
        <f t="shared" si="7"/>
        <v>376193.65398832253</v>
      </c>
      <c r="AC27" s="333">
        <f t="shared" si="8"/>
        <v>1686863.9101674869</v>
      </c>
      <c r="AD27" s="333">
        <f t="shared" si="19"/>
        <v>1755730.7990808338</v>
      </c>
      <c r="AE27" s="333">
        <f t="shared" si="20"/>
        <v>3818788.3632366434</v>
      </c>
      <c r="AF27" s="356">
        <f t="shared" si="21"/>
        <v>4.4534152616681555E-3</v>
      </c>
    </row>
    <row r="28" spans="1:32">
      <c r="A28" s="18" t="s">
        <v>293</v>
      </c>
      <c r="B28" s="239" t="s">
        <v>22</v>
      </c>
      <c r="C28" s="322">
        <v>796636</v>
      </c>
      <c r="D28" s="322">
        <v>244476</v>
      </c>
      <c r="E28" s="323">
        <f t="shared" si="0"/>
        <v>0.30688545333125794</v>
      </c>
      <c r="F28" s="324">
        <f t="shared" si="9"/>
        <v>75026.128088612619</v>
      </c>
      <c r="G28" s="331">
        <f t="shared" si="1"/>
        <v>3.8738010864995929E-5</v>
      </c>
      <c r="H28" s="325">
        <v>1808</v>
      </c>
      <c r="I28" s="326">
        <f t="shared" si="2"/>
        <v>3.1256256005332924E-4</v>
      </c>
      <c r="J28" s="326">
        <f t="shared" si="10"/>
        <v>2.6567817604532983E-4</v>
      </c>
      <c r="K28" s="322">
        <v>387.9</v>
      </c>
      <c r="L28" s="359">
        <f t="shared" si="3"/>
        <v>6.0461621911453867E-3</v>
      </c>
      <c r="M28" s="327">
        <f t="shared" si="11"/>
        <v>9.0692432867180801E-4</v>
      </c>
      <c r="N28" s="331">
        <f t="shared" si="12"/>
        <v>1.1726025047171379E-3</v>
      </c>
      <c r="O28" s="328">
        <v>196</v>
      </c>
      <c r="P28" s="328">
        <v>185</v>
      </c>
      <c r="Q28" s="329">
        <v>1.7757863003000001</v>
      </c>
      <c r="R28" s="330">
        <f t="shared" si="13"/>
        <v>1.7200294171517615E-4</v>
      </c>
      <c r="S28" s="329">
        <f t="shared" si="4"/>
        <v>3.054404675091092E-4</v>
      </c>
      <c r="T28" s="329">
        <f t="shared" si="14"/>
        <v>1.5841896917835949E-4</v>
      </c>
      <c r="U28" s="328">
        <f t="shared" si="15"/>
        <v>28866.791462172496</v>
      </c>
      <c r="V28" s="330">
        <f t="shared" si="5"/>
        <v>1.0594594594594595</v>
      </c>
      <c r="W28" s="330">
        <f t="shared" si="16"/>
        <v>1.4078363883426199E-2</v>
      </c>
      <c r="X28" s="328">
        <f t="shared" si="17"/>
        <v>452705.58391039848</v>
      </c>
      <c r="Y28" s="322">
        <f t="shared" si="6"/>
        <v>481572.375372571</v>
      </c>
      <c r="Z28" s="331">
        <f t="shared" si="18"/>
        <v>2.2464107063155359E-3</v>
      </c>
      <c r="AB28" s="332">
        <f t="shared" si="7"/>
        <v>16608.855946971446</v>
      </c>
      <c r="AC28" s="333">
        <f t="shared" si="8"/>
        <v>251375.65983677277</v>
      </c>
      <c r="AD28" s="333">
        <f t="shared" si="19"/>
        <v>481572.37537257111</v>
      </c>
      <c r="AE28" s="333">
        <f t="shared" si="20"/>
        <v>749556.89115631534</v>
      </c>
      <c r="AF28" s="356">
        <f t="shared" si="21"/>
        <v>8.7412230819066631E-4</v>
      </c>
    </row>
    <row r="29" spans="1:32">
      <c r="A29" s="18" t="s">
        <v>294</v>
      </c>
      <c r="B29" s="239" t="s">
        <v>23</v>
      </c>
      <c r="C29" s="322">
        <v>1746864</v>
      </c>
      <c r="D29" s="322">
        <v>165744</v>
      </c>
      <c r="E29" s="323">
        <f t="shared" si="0"/>
        <v>9.4880883686423209E-2</v>
      </c>
      <c r="F29" s="324">
        <f t="shared" si="9"/>
        <v>15725.937185722529</v>
      </c>
      <c r="G29" s="331">
        <f t="shared" si="1"/>
        <v>8.1197249689235297E-6</v>
      </c>
      <c r="H29" s="325">
        <v>6282</v>
      </c>
      <c r="I29" s="326">
        <f t="shared" si="2"/>
        <v>1.0860165941675964E-3</v>
      </c>
      <c r="J29" s="326">
        <f t="shared" si="10"/>
        <v>9.2311410504245688E-4</v>
      </c>
      <c r="K29" s="322">
        <v>1306.7</v>
      </c>
      <c r="L29" s="359">
        <f t="shared" si="3"/>
        <v>2.0367414630496718E-2</v>
      </c>
      <c r="M29" s="327">
        <f t="shared" si="11"/>
        <v>3.0551121945745076E-3</v>
      </c>
      <c r="N29" s="331">
        <f t="shared" si="12"/>
        <v>3.9782262996169646E-3</v>
      </c>
      <c r="O29" s="328">
        <v>3611</v>
      </c>
      <c r="P29" s="328">
        <v>3897</v>
      </c>
      <c r="Q29" s="329">
        <v>2.6101222018999999</v>
      </c>
      <c r="R29" s="330">
        <f t="shared" si="13"/>
        <v>3.6232187235894133E-3</v>
      </c>
      <c r="S29" s="329">
        <f t="shared" si="4"/>
        <v>9.4570436327805069E-3</v>
      </c>
      <c r="T29" s="329">
        <f t="shared" si="14"/>
        <v>4.9049659856717437E-3</v>
      </c>
      <c r="U29" s="328">
        <f t="shared" si="15"/>
        <v>893773.2076644348</v>
      </c>
      <c r="V29" s="330">
        <f t="shared" si="5"/>
        <v>0.92661021298434698</v>
      </c>
      <c r="W29" s="330">
        <f t="shared" si="16"/>
        <v>1.2313029668118099E-2</v>
      </c>
      <c r="X29" s="328">
        <f t="shared" si="17"/>
        <v>395939.28184891446</v>
      </c>
      <c r="Y29" s="322">
        <f t="shared" si="6"/>
        <v>1289712.4895133493</v>
      </c>
      <c r="Z29" s="331">
        <f t="shared" si="18"/>
        <v>6.0161755380386973E-3</v>
      </c>
      <c r="AB29" s="332">
        <f t="shared" si="7"/>
        <v>3481.3182021108473</v>
      </c>
      <c r="AC29" s="333">
        <f t="shared" si="8"/>
        <v>852828.86316829955</v>
      </c>
      <c r="AD29" s="333">
        <f t="shared" si="19"/>
        <v>1289712.4895133495</v>
      </c>
      <c r="AE29" s="333">
        <f t="shared" si="20"/>
        <v>2146022.6708837599</v>
      </c>
      <c r="AF29" s="356">
        <f t="shared" si="21"/>
        <v>2.5026603218983767E-3</v>
      </c>
    </row>
    <row r="30" spans="1:32">
      <c r="A30" s="18" t="s">
        <v>295</v>
      </c>
      <c r="B30" s="239" t="s">
        <v>24</v>
      </c>
      <c r="C30" s="322">
        <v>63133792</v>
      </c>
      <c r="D30" s="322">
        <v>12472493</v>
      </c>
      <c r="E30" s="323">
        <f t="shared" si="0"/>
        <v>0.1975565320074549</v>
      </c>
      <c r="F30" s="324">
        <f t="shared" si="9"/>
        <v>2464022.4625672572</v>
      </c>
      <c r="G30" s="331">
        <f t="shared" si="1"/>
        <v>1.2722411692868891E-3</v>
      </c>
      <c r="H30" s="325">
        <v>102149</v>
      </c>
      <c r="I30" s="326">
        <f t="shared" si="2"/>
        <v>1.7659266010446643E-2</v>
      </c>
      <c r="J30" s="326">
        <f t="shared" si="10"/>
        <v>1.5010376108879647E-2</v>
      </c>
      <c r="K30" s="322">
        <v>184.5</v>
      </c>
      <c r="L30" s="359">
        <f t="shared" si="3"/>
        <v>2.8757848008928175E-3</v>
      </c>
      <c r="M30" s="327">
        <f t="shared" si="11"/>
        <v>4.3136772013392259E-4</v>
      </c>
      <c r="N30" s="331">
        <f t="shared" si="12"/>
        <v>1.544174382901357E-2</v>
      </c>
      <c r="O30" s="328">
        <v>12989</v>
      </c>
      <c r="P30" s="328">
        <v>23008</v>
      </c>
      <c r="Q30" s="329">
        <v>1.8972127424</v>
      </c>
      <c r="R30" s="330">
        <f t="shared" si="13"/>
        <v>2.1391587475582556E-2</v>
      </c>
      <c r="S30" s="329">
        <f t="shared" si="4"/>
        <v>4.0584392338839474E-2</v>
      </c>
      <c r="T30" s="329">
        <f t="shared" si="14"/>
        <v>2.1049396798927165E-2</v>
      </c>
      <c r="U30" s="328">
        <f t="shared" si="15"/>
        <v>3835579.4823727184</v>
      </c>
      <c r="V30" s="330">
        <f t="shared" si="5"/>
        <v>0.56454276773296241</v>
      </c>
      <c r="W30" s="330">
        <f t="shared" si="16"/>
        <v>7.5017863505189922E-3</v>
      </c>
      <c r="X30" s="328">
        <f t="shared" si="17"/>
        <v>241228.35567425759</v>
      </c>
      <c r="Y30" s="322">
        <f t="shared" si="6"/>
        <v>4076807.8380469759</v>
      </c>
      <c r="Z30" s="331">
        <f t="shared" si="18"/>
        <v>1.901725523166594E-2</v>
      </c>
      <c r="AB30" s="332">
        <f t="shared" si="7"/>
        <v>545471.22680442443</v>
      </c>
      <c r="AC30" s="333">
        <f t="shared" si="8"/>
        <v>3310310.6367532974</v>
      </c>
      <c r="AD30" s="333">
        <f t="shared" si="19"/>
        <v>4076807.8380469768</v>
      </c>
      <c r="AE30" s="333">
        <f t="shared" si="20"/>
        <v>7932589.7016046988</v>
      </c>
      <c r="AF30" s="356">
        <f t="shared" si="21"/>
        <v>9.250870349813322E-3</v>
      </c>
    </row>
    <row r="31" spans="1:32">
      <c r="A31" s="18" t="s">
        <v>296</v>
      </c>
      <c r="B31" s="239" t="s">
        <v>25</v>
      </c>
      <c r="C31" s="322">
        <v>516795710.3599999</v>
      </c>
      <c r="D31" s="322">
        <v>210861820.25999999</v>
      </c>
      <c r="E31" s="323">
        <f t="shared" si="0"/>
        <v>0.40801774479341874</v>
      </c>
      <c r="F31" s="324">
        <f t="shared" si="9"/>
        <v>86035364.365520403</v>
      </c>
      <c r="G31" s="331">
        <f t="shared" si="1"/>
        <v>4.4422376103815858E-2</v>
      </c>
      <c r="H31" s="325">
        <v>643143</v>
      </c>
      <c r="I31" s="326">
        <f t="shared" si="2"/>
        <v>0.11118496823029775</v>
      </c>
      <c r="J31" s="326">
        <f t="shared" si="10"/>
        <v>9.4507222995753079E-2</v>
      </c>
      <c r="K31" s="322">
        <v>118.4</v>
      </c>
      <c r="L31" s="359">
        <f t="shared" si="3"/>
        <v>1.8454900836081822E-3</v>
      </c>
      <c r="M31" s="327">
        <f t="shared" si="11"/>
        <v>2.7682351254122733E-4</v>
      </c>
      <c r="N31" s="331">
        <f t="shared" si="12"/>
        <v>9.4784046508294306E-2</v>
      </c>
      <c r="O31" s="328">
        <v>113831</v>
      </c>
      <c r="P31" s="328">
        <v>95688</v>
      </c>
      <c r="Q31" s="329">
        <v>1.8797706219999999</v>
      </c>
      <c r="R31" s="330">
        <f t="shared" si="13"/>
        <v>8.8965499928874453E-2</v>
      </c>
      <c r="S31" s="329">
        <f t="shared" si="4"/>
        <v>0.16723473313784129</v>
      </c>
      <c r="T31" s="329">
        <f t="shared" si="14"/>
        <v>8.6737537597976422E-2</v>
      </c>
      <c r="U31" s="328">
        <f t="shared" si="15"/>
        <v>15805142.671797937</v>
      </c>
      <c r="V31" s="330">
        <f t="shared" si="5"/>
        <v>1.1896058021904523</v>
      </c>
      <c r="W31" s="330">
        <f t="shared" si="16"/>
        <v>1.5807781233665195E-2</v>
      </c>
      <c r="X31" s="328">
        <f t="shared" si="17"/>
        <v>508316.93888371397</v>
      </c>
      <c r="Y31" s="322">
        <f t="shared" si="6"/>
        <v>16313459.610681651</v>
      </c>
      <c r="Z31" s="331">
        <f t="shared" si="18"/>
        <v>7.6098074143329753E-2</v>
      </c>
      <c r="AB31" s="332">
        <f t="shared" si="7"/>
        <v>19046017.827341579</v>
      </c>
      <c r="AC31" s="333">
        <f t="shared" si="8"/>
        <v>20319248.967295516</v>
      </c>
      <c r="AD31" s="333">
        <f t="shared" si="19"/>
        <v>16313459.610681655</v>
      </c>
      <c r="AE31" s="333">
        <f t="shared" si="20"/>
        <v>55678726.405318752</v>
      </c>
      <c r="AF31" s="356">
        <f t="shared" si="21"/>
        <v>6.4931718214813944E-2</v>
      </c>
    </row>
    <row r="32" spans="1:32">
      <c r="A32" s="18" t="s">
        <v>297</v>
      </c>
      <c r="B32" s="239" t="s">
        <v>215</v>
      </c>
      <c r="C32" s="322">
        <v>997290</v>
      </c>
      <c r="D32" s="322">
        <v>297293.69</v>
      </c>
      <c r="E32" s="323">
        <f t="shared" si="0"/>
        <v>0.29810154518745802</v>
      </c>
      <c r="F32" s="324">
        <f t="shared" si="9"/>
        <v>88623.708363481142</v>
      </c>
      <c r="G32" s="331">
        <f t="shared" si="1"/>
        <v>4.5758807830599436E-5</v>
      </c>
      <c r="H32" s="325">
        <v>1959</v>
      </c>
      <c r="I32" s="326">
        <f t="shared" si="2"/>
        <v>3.3866706589849116E-4</v>
      </c>
      <c r="J32" s="326">
        <f t="shared" si="10"/>
        <v>2.8786700601371749E-4</v>
      </c>
      <c r="K32" s="322">
        <v>496.6</v>
      </c>
      <c r="L32" s="359">
        <f t="shared" si="3"/>
        <v>7.7404592527012097E-3</v>
      </c>
      <c r="M32" s="327">
        <f t="shared" si="11"/>
        <v>1.1610688879051814E-3</v>
      </c>
      <c r="N32" s="331">
        <f t="shared" si="12"/>
        <v>1.4489358939188989E-3</v>
      </c>
      <c r="O32" s="328">
        <v>188</v>
      </c>
      <c r="P32" s="328">
        <v>192</v>
      </c>
      <c r="Q32" s="329">
        <v>1.9505591721</v>
      </c>
      <c r="R32" s="330">
        <f t="shared" si="13"/>
        <v>1.7851116113142606E-4</v>
      </c>
      <c r="S32" s="329">
        <f t="shared" si="4"/>
        <v>3.4819658266712413E-4</v>
      </c>
      <c r="T32" s="329">
        <f t="shared" si="14"/>
        <v>1.8059474616246836E-4</v>
      </c>
      <c r="U32" s="328">
        <f t="shared" si="15"/>
        <v>32907.617715695174</v>
      </c>
      <c r="V32" s="330">
        <f t="shared" si="5"/>
        <v>0.97916666666666663</v>
      </c>
      <c r="W32" s="330">
        <f t="shared" si="16"/>
        <v>1.3011413049148681E-2</v>
      </c>
      <c r="X32" s="328">
        <f t="shared" si="17"/>
        <v>418396.5829188897</v>
      </c>
      <c r="Y32" s="322">
        <f t="shared" si="6"/>
        <v>451304.20063458488</v>
      </c>
      <c r="Z32" s="331">
        <f t="shared" si="18"/>
        <v>2.1052174916104003E-3</v>
      </c>
      <c r="AB32" s="332">
        <f t="shared" si="7"/>
        <v>19619.010645957565</v>
      </c>
      <c r="AC32" s="333">
        <f t="shared" si="8"/>
        <v>310614.39399100415</v>
      </c>
      <c r="AD32" s="333">
        <f t="shared" si="19"/>
        <v>451304.20063458494</v>
      </c>
      <c r="AE32" s="333">
        <f t="shared" si="20"/>
        <v>781537.60527154664</v>
      </c>
      <c r="AF32" s="356">
        <f t="shared" si="21"/>
        <v>9.1141775029762436E-4</v>
      </c>
    </row>
    <row r="33" spans="1:32">
      <c r="A33" s="18" t="s">
        <v>298</v>
      </c>
      <c r="B33" s="239" t="s">
        <v>27</v>
      </c>
      <c r="C33" s="322">
        <v>2347113</v>
      </c>
      <c r="D33" s="322">
        <v>539788</v>
      </c>
      <c r="E33" s="323">
        <f t="shared" si="0"/>
        <v>0.22997955360479022</v>
      </c>
      <c r="F33" s="324">
        <f t="shared" si="9"/>
        <v>124140.20328122251</v>
      </c>
      <c r="G33" s="331">
        <f t="shared" si="1"/>
        <v>6.4096930842692617E-5</v>
      </c>
      <c r="H33" s="325">
        <v>16086</v>
      </c>
      <c r="I33" s="326">
        <f t="shared" si="2"/>
        <v>2.7809078213594327E-3</v>
      </c>
      <c r="J33" s="326">
        <f t="shared" si="10"/>
        <v>2.3637716481555177E-3</v>
      </c>
      <c r="K33" s="322">
        <v>170.6</v>
      </c>
      <c r="L33" s="359">
        <f t="shared" si="3"/>
        <v>2.6591267589827351E-3</v>
      </c>
      <c r="M33" s="327">
        <f t="shared" si="11"/>
        <v>3.9886901384741024E-4</v>
      </c>
      <c r="N33" s="331">
        <f t="shared" si="12"/>
        <v>2.762640662002928E-3</v>
      </c>
      <c r="O33" s="328">
        <v>3006</v>
      </c>
      <c r="P33" s="328">
        <v>3272</v>
      </c>
      <c r="Q33" s="329">
        <v>1.6415123341</v>
      </c>
      <c r="R33" s="330">
        <f t="shared" si="13"/>
        <v>3.0421277042813858E-3</v>
      </c>
      <c r="S33" s="329">
        <f t="shared" si="4"/>
        <v>4.9936901484852123E-3</v>
      </c>
      <c r="T33" s="329">
        <f t="shared" si="14"/>
        <v>2.5900145195906737E-3</v>
      </c>
      <c r="U33" s="328">
        <f t="shared" si="15"/>
        <v>471947.32681820809</v>
      </c>
      <c r="V33" s="330">
        <f t="shared" si="5"/>
        <v>0.91870415647921755</v>
      </c>
      <c r="W33" s="330">
        <f t="shared" si="16"/>
        <v>1.2207971999919139E-2</v>
      </c>
      <c r="X33" s="328">
        <f t="shared" si="17"/>
        <v>392561.03467331291</v>
      </c>
      <c r="Y33" s="322">
        <f t="shared" si="6"/>
        <v>864508.36149152101</v>
      </c>
      <c r="Z33" s="331">
        <f t="shared" si="18"/>
        <v>4.032708141639944E-3</v>
      </c>
      <c r="AB33" s="332">
        <f t="shared" si="7"/>
        <v>27481.449543689279</v>
      </c>
      <c r="AC33" s="333">
        <f t="shared" si="8"/>
        <v>592238.73095035448</v>
      </c>
      <c r="AD33" s="333">
        <f t="shared" si="19"/>
        <v>864508.36149152112</v>
      </c>
      <c r="AE33" s="333">
        <f t="shared" si="20"/>
        <v>1484228.5419855649</v>
      </c>
      <c r="AF33" s="356">
        <f t="shared" si="21"/>
        <v>1.7308856663320641E-3</v>
      </c>
    </row>
    <row r="34" spans="1:32">
      <c r="A34" s="18" t="s">
        <v>299</v>
      </c>
      <c r="B34" s="239" t="s">
        <v>28</v>
      </c>
      <c r="C34" s="322">
        <v>702996</v>
      </c>
      <c r="D34" s="322">
        <v>419888</v>
      </c>
      <c r="E34" s="323">
        <f t="shared" si="0"/>
        <v>0.597283626080376</v>
      </c>
      <c r="F34" s="324">
        <f t="shared" si="9"/>
        <v>250792.22718763692</v>
      </c>
      <c r="G34" s="331">
        <f t="shared" si="1"/>
        <v>1.2949078233354504E-4</v>
      </c>
      <c r="H34" s="325">
        <v>1386</v>
      </c>
      <c r="I34" s="326">
        <f t="shared" si="2"/>
        <v>2.3960824570459864E-4</v>
      </c>
      <c r="J34" s="326">
        <f t="shared" si="10"/>
        <v>2.0366700884890884E-4</v>
      </c>
      <c r="K34" s="322">
        <v>443.2</v>
      </c>
      <c r="L34" s="359">
        <f t="shared" si="3"/>
        <v>6.9081182859387349E-3</v>
      </c>
      <c r="M34" s="327">
        <f t="shared" si="11"/>
        <v>1.0362177428908102E-3</v>
      </c>
      <c r="N34" s="331">
        <f t="shared" si="12"/>
        <v>1.239884751739719E-3</v>
      </c>
      <c r="O34" s="328">
        <v>237</v>
      </c>
      <c r="P34" s="328">
        <v>131</v>
      </c>
      <c r="Q34" s="329">
        <v>2.2584083591000002</v>
      </c>
      <c r="R34" s="330">
        <f t="shared" si="13"/>
        <v>1.2179667764696256E-4</v>
      </c>
      <c r="S34" s="329">
        <f t="shared" si="4"/>
        <v>2.7506663490850839E-4</v>
      </c>
      <c r="T34" s="329">
        <f t="shared" si="14"/>
        <v>1.426653550949875E-4</v>
      </c>
      <c r="U34" s="328">
        <f t="shared" si="15"/>
        <v>25996.199039567815</v>
      </c>
      <c r="V34" s="330">
        <f t="shared" si="5"/>
        <v>1.8091603053435115</v>
      </c>
      <c r="W34" s="330">
        <f t="shared" si="16"/>
        <v>2.4040577366755789E-2</v>
      </c>
      <c r="X34" s="328">
        <f t="shared" si="17"/>
        <v>773051.73417009739</v>
      </c>
      <c r="Y34" s="322">
        <f t="shared" si="6"/>
        <v>799047.93320966524</v>
      </c>
      <c r="Z34" s="331">
        <f t="shared" si="18"/>
        <v>3.7273521568441086E-3</v>
      </c>
      <c r="AB34" s="332">
        <f t="shared" si="7"/>
        <v>55518.951598567335</v>
      </c>
      <c r="AC34" s="333">
        <f t="shared" si="8"/>
        <v>265799.23404249386</v>
      </c>
      <c r="AD34" s="333">
        <f t="shared" si="19"/>
        <v>799047.93320966535</v>
      </c>
      <c r="AE34" s="333">
        <f t="shared" si="20"/>
        <v>1120366.1188507266</v>
      </c>
      <c r="AF34" s="356">
        <f t="shared" si="21"/>
        <v>1.3065546183127293E-3</v>
      </c>
    </row>
    <row r="35" spans="1:32">
      <c r="A35" s="18" t="s">
        <v>300</v>
      </c>
      <c r="B35" s="239" t="s">
        <v>29</v>
      </c>
      <c r="C35" s="322">
        <v>1978005</v>
      </c>
      <c r="D35" s="322">
        <v>656691</v>
      </c>
      <c r="E35" s="323">
        <f t="shared" si="0"/>
        <v>0.33199663297109966</v>
      </c>
      <c r="F35" s="324">
        <f t="shared" si="9"/>
        <v>218019.2009024244</v>
      </c>
      <c r="G35" s="331">
        <f t="shared" si="1"/>
        <v>1.1256918607556019E-4</v>
      </c>
      <c r="H35" s="325">
        <v>7026</v>
      </c>
      <c r="I35" s="326">
        <f t="shared" si="2"/>
        <v>1.2146374706497186E-3</v>
      </c>
      <c r="J35" s="326">
        <f t="shared" si="10"/>
        <v>1.0324418500522608E-3</v>
      </c>
      <c r="K35" s="322">
        <v>127.8</v>
      </c>
      <c r="L35" s="359">
        <f t="shared" si="3"/>
        <v>1.9920070328135614E-3</v>
      </c>
      <c r="M35" s="327">
        <f t="shared" si="11"/>
        <v>2.9880105492203422E-4</v>
      </c>
      <c r="N35" s="331">
        <f t="shared" si="12"/>
        <v>1.331242904974295E-3</v>
      </c>
      <c r="O35" s="328">
        <v>2843</v>
      </c>
      <c r="P35" s="328">
        <v>1571</v>
      </c>
      <c r="Q35" s="329">
        <v>1.4705313694</v>
      </c>
      <c r="R35" s="330">
        <f t="shared" si="13"/>
        <v>1.4606303861326581E-3</v>
      </c>
      <c r="S35" s="329">
        <f t="shared" si="4"/>
        <v>2.1479028019069082E-3</v>
      </c>
      <c r="T35" s="329">
        <f t="shared" si="14"/>
        <v>1.1140257561426585E-3</v>
      </c>
      <c r="U35" s="328">
        <f t="shared" si="15"/>
        <v>202995.57150793582</v>
      </c>
      <c r="V35" s="330">
        <f t="shared" si="5"/>
        <v>1.8096753660089115</v>
      </c>
      <c r="W35" s="330">
        <f t="shared" si="16"/>
        <v>2.4047421622479592E-2</v>
      </c>
      <c r="X35" s="328">
        <f t="shared" si="17"/>
        <v>773271.81889084564</v>
      </c>
      <c r="Y35" s="322">
        <f t="shared" si="6"/>
        <v>976267.39039878151</v>
      </c>
      <c r="Z35" s="331">
        <f t="shared" si="18"/>
        <v>4.5540351360931998E-3</v>
      </c>
      <c r="AB35" s="332">
        <f t="shared" si="7"/>
        <v>48263.846125517877</v>
      </c>
      <c r="AC35" s="333">
        <f t="shared" si="8"/>
        <v>285384.06006702152</v>
      </c>
      <c r="AD35" s="333">
        <f t="shared" si="19"/>
        <v>976267.39039878175</v>
      </c>
      <c r="AE35" s="333">
        <f t="shared" si="20"/>
        <v>1309915.296591321</v>
      </c>
      <c r="AF35" s="356">
        <f t="shared" si="21"/>
        <v>1.5276041033046534E-3</v>
      </c>
    </row>
    <row r="36" spans="1:32">
      <c r="A36" s="18" t="s">
        <v>301</v>
      </c>
      <c r="B36" s="239" t="s">
        <v>30</v>
      </c>
      <c r="C36" s="322">
        <v>579083</v>
      </c>
      <c r="D36" s="322">
        <v>129046</v>
      </c>
      <c r="E36" s="323">
        <f t="shared" si="0"/>
        <v>0.22284542975704691</v>
      </c>
      <c r="F36" s="324">
        <f t="shared" si="9"/>
        <v>28757.311328427877</v>
      </c>
      <c r="G36" s="331">
        <f t="shared" si="1"/>
        <v>1.4848174456943506E-5</v>
      </c>
      <c r="H36" s="325">
        <v>3298</v>
      </c>
      <c r="I36" s="326">
        <f t="shared" si="2"/>
        <v>5.7015006806188052E-4</v>
      </c>
      <c r="J36" s="326">
        <f t="shared" si="10"/>
        <v>4.8462755785259843E-4</v>
      </c>
      <c r="K36" s="322">
        <v>560.5</v>
      </c>
      <c r="L36" s="359">
        <f t="shared" si="3"/>
        <v>8.7364627691079895E-3</v>
      </c>
      <c r="M36" s="327">
        <f t="shared" si="11"/>
        <v>1.3104694153661983E-3</v>
      </c>
      <c r="N36" s="331">
        <f t="shared" si="12"/>
        <v>1.7950969732187967E-3</v>
      </c>
      <c r="O36" s="328">
        <v>2022</v>
      </c>
      <c r="P36" s="328">
        <v>1144</v>
      </c>
      <c r="Q36" s="329">
        <v>2.2004042460000002</v>
      </c>
      <c r="R36" s="330">
        <f t="shared" si="13"/>
        <v>1.0636290017414136E-3</v>
      </c>
      <c r="S36" s="329">
        <f t="shared" si="4"/>
        <v>2.3404137716005482E-3</v>
      </c>
      <c r="T36" s="329">
        <f t="shared" si="14"/>
        <v>1.2138730017388346E-3</v>
      </c>
      <c r="U36" s="328">
        <f t="shared" si="15"/>
        <v>221189.53926095201</v>
      </c>
      <c r="V36" s="330">
        <f t="shared" si="5"/>
        <v>1.7674825174825175</v>
      </c>
      <c r="W36" s="330">
        <f t="shared" si="16"/>
        <v>2.3486752434499599E-2</v>
      </c>
      <c r="X36" s="328">
        <f t="shared" si="17"/>
        <v>755242.87218746764</v>
      </c>
      <c r="Y36" s="322">
        <f t="shared" si="6"/>
        <v>976432.41144841968</v>
      </c>
      <c r="Z36" s="331">
        <f t="shared" si="18"/>
        <v>4.5548049166529497E-3</v>
      </c>
      <c r="AB36" s="332">
        <f t="shared" si="7"/>
        <v>6366.129419766261</v>
      </c>
      <c r="AC36" s="333">
        <f t="shared" si="8"/>
        <v>384822.37953493057</v>
      </c>
      <c r="AD36" s="333">
        <f t="shared" si="19"/>
        <v>976432.41144841979</v>
      </c>
      <c r="AE36" s="333">
        <f t="shared" si="20"/>
        <v>1367620.9204031166</v>
      </c>
      <c r="AF36" s="356">
        <f t="shared" si="21"/>
        <v>1.594899559696408E-3</v>
      </c>
    </row>
    <row r="37" spans="1:32">
      <c r="A37" s="18" t="s">
        <v>302</v>
      </c>
      <c r="B37" s="239" t="s">
        <v>253</v>
      </c>
      <c r="C37" s="322">
        <v>512545762.94000041</v>
      </c>
      <c r="D37" s="322">
        <v>116809127.09999999</v>
      </c>
      <c r="E37" s="323">
        <f t="shared" si="0"/>
        <v>0.22789989801100724</v>
      </c>
      <c r="F37" s="324">
        <f t="shared" si="9"/>
        <v>26620788.152844779</v>
      </c>
      <c r="G37" s="331">
        <f t="shared" si="1"/>
        <v>1.374502999117418E-2</v>
      </c>
      <c r="H37" s="325">
        <v>471523</v>
      </c>
      <c r="I37" s="326">
        <f t="shared" si="2"/>
        <v>8.1515727878332944E-2</v>
      </c>
      <c r="J37" s="326">
        <f t="shared" si="10"/>
        <v>6.9288368696583003E-2</v>
      </c>
      <c r="K37" s="322">
        <v>247.3</v>
      </c>
      <c r="L37" s="359">
        <f t="shared" si="3"/>
        <v>3.8546427168606708E-3</v>
      </c>
      <c r="M37" s="327">
        <f t="shared" si="11"/>
        <v>5.7819640752910064E-4</v>
      </c>
      <c r="N37" s="331">
        <f t="shared" si="12"/>
        <v>6.9866565104112099E-2</v>
      </c>
      <c r="O37" s="328">
        <v>78885</v>
      </c>
      <c r="P37" s="328">
        <v>113737</v>
      </c>
      <c r="Q37" s="329">
        <v>1.9568038190999999</v>
      </c>
      <c r="R37" s="330">
        <f t="shared" si="13"/>
        <v>0.1057464788208594</v>
      </c>
      <c r="S37" s="329">
        <f t="shared" si="4"/>
        <v>0.20692511361303492</v>
      </c>
      <c r="T37" s="329">
        <f t="shared" si="14"/>
        <v>0.10732324849756292</v>
      </c>
      <c r="U37" s="328">
        <f t="shared" si="15"/>
        <v>19556230.226028215</v>
      </c>
      <c r="V37" s="330">
        <f t="shared" si="5"/>
        <v>0.69357377106834184</v>
      </c>
      <c r="W37" s="330">
        <f t="shared" si="16"/>
        <v>9.216382790222178E-3</v>
      </c>
      <c r="X37" s="328">
        <f t="shared" si="17"/>
        <v>296363.12764305959</v>
      </c>
      <c r="Y37" s="322">
        <f t="shared" si="6"/>
        <v>19852593.353671275</v>
      </c>
      <c r="Z37" s="331">
        <f t="shared" si="18"/>
        <v>9.2607218641461805E-2</v>
      </c>
      <c r="AB37" s="332">
        <f t="shared" si="7"/>
        <v>5893158.1155732153</v>
      </c>
      <c r="AC37" s="333">
        <f t="shared" si="8"/>
        <v>14977585.185878152</v>
      </c>
      <c r="AD37" s="333">
        <f t="shared" si="19"/>
        <v>19852593.353671279</v>
      </c>
      <c r="AE37" s="333">
        <f t="shared" si="20"/>
        <v>40723336.655122645</v>
      </c>
      <c r="AF37" s="356">
        <f t="shared" si="21"/>
        <v>4.7490960931980561E-2</v>
      </c>
    </row>
    <row r="38" spans="1:32">
      <c r="A38" s="18" t="s">
        <v>303</v>
      </c>
      <c r="B38" s="239" t="s">
        <v>32</v>
      </c>
      <c r="C38" s="322">
        <v>3788861</v>
      </c>
      <c r="D38" s="322">
        <v>1176027</v>
      </c>
      <c r="E38" s="323">
        <f t="shared" si="0"/>
        <v>0.31039064246484632</v>
      </c>
      <c r="F38" s="324">
        <f t="shared" si="9"/>
        <v>365027.77608600585</v>
      </c>
      <c r="G38" s="331">
        <f t="shared" si="1"/>
        <v>1.8847367332276363E-4</v>
      </c>
      <c r="H38" s="325">
        <v>5351</v>
      </c>
      <c r="I38" s="326">
        <f t="shared" si="2"/>
        <v>9.2506762104279034E-4</v>
      </c>
      <c r="J38" s="326">
        <f t="shared" si="10"/>
        <v>7.8630747788637173E-4</v>
      </c>
      <c r="K38" s="322">
        <v>3428</v>
      </c>
      <c r="L38" s="359">
        <f t="shared" si="3"/>
        <v>5.3431925731493649E-2</v>
      </c>
      <c r="M38" s="327">
        <f t="shared" si="11"/>
        <v>8.0147888597240473E-3</v>
      </c>
      <c r="N38" s="331">
        <f t="shared" si="12"/>
        <v>8.8010963376104184E-3</v>
      </c>
      <c r="O38" s="328">
        <v>2081</v>
      </c>
      <c r="P38" s="328">
        <v>764</v>
      </c>
      <c r="Q38" s="329">
        <v>1.7755281664</v>
      </c>
      <c r="R38" s="330">
        <f t="shared" si="13"/>
        <v>7.1032566200213284E-4</v>
      </c>
      <c r="S38" s="329">
        <f t="shared" si="4"/>
        <v>1.2612032202015131E-3</v>
      </c>
      <c r="T38" s="329">
        <f t="shared" si="14"/>
        <v>6.5413242619134164E-4</v>
      </c>
      <c r="U38" s="328">
        <f t="shared" si="15"/>
        <v>119194.71786393769</v>
      </c>
      <c r="V38" s="330">
        <f t="shared" si="5"/>
        <v>2.7238219895287958</v>
      </c>
      <c r="W38" s="330">
        <f t="shared" si="16"/>
        <v>3.6194831977647418E-2</v>
      </c>
      <c r="X38" s="328">
        <f t="shared" si="17"/>
        <v>1163885.4259385669</v>
      </c>
      <c r="Y38" s="322">
        <f t="shared" si="6"/>
        <v>1283080.1438025045</v>
      </c>
      <c r="Z38" s="331">
        <f t="shared" si="18"/>
        <v>5.9852373589097535E-3</v>
      </c>
      <c r="AB38" s="332">
        <f t="shared" si="7"/>
        <v>80807.765296047684</v>
      </c>
      <c r="AC38" s="333">
        <f t="shared" si="8"/>
        <v>1886727.505914297</v>
      </c>
      <c r="AD38" s="333">
        <f t="shared" si="19"/>
        <v>1283080.1438025048</v>
      </c>
      <c r="AE38" s="333">
        <f t="shared" si="20"/>
        <v>3250615.4150128495</v>
      </c>
      <c r="AF38" s="356">
        <f t="shared" si="21"/>
        <v>3.7908202607914248E-3</v>
      </c>
    </row>
    <row r="39" spans="1:32">
      <c r="A39" s="18" t="s">
        <v>304</v>
      </c>
      <c r="B39" s="239" t="s">
        <v>33</v>
      </c>
      <c r="C39" s="322">
        <v>39384069</v>
      </c>
      <c r="D39" s="322">
        <v>11936823</v>
      </c>
      <c r="E39" s="323">
        <f t="shared" si="0"/>
        <v>0.30308760123287415</v>
      </c>
      <c r="F39" s="324">
        <f t="shared" si="9"/>
        <v>3617903.0494114007</v>
      </c>
      <c r="G39" s="331">
        <f t="shared" si="1"/>
        <v>1.8680207976489276E-3</v>
      </c>
      <c r="H39" s="325">
        <v>84666</v>
      </c>
      <c r="I39" s="326">
        <f t="shared" si="2"/>
        <v>1.4636848290638924E-2</v>
      </c>
      <c r="J39" s="326">
        <f t="shared" si="10"/>
        <v>1.2441321047043085E-2</v>
      </c>
      <c r="K39" s="322">
        <v>2509.1999999999998</v>
      </c>
      <c r="L39" s="359">
        <f t="shared" si="3"/>
        <v>3.9110673292142316E-2</v>
      </c>
      <c r="M39" s="327">
        <f t="shared" si="11"/>
        <v>5.8666009938213469E-3</v>
      </c>
      <c r="N39" s="331">
        <f t="shared" si="12"/>
        <v>1.8307922040864431E-2</v>
      </c>
      <c r="O39" s="328">
        <v>25760</v>
      </c>
      <c r="P39" s="328">
        <v>21267</v>
      </c>
      <c r="Q39" s="329">
        <v>2.0486592371999999</v>
      </c>
      <c r="R39" s="330">
        <f t="shared" si="13"/>
        <v>1.9772900332198112E-2</v>
      </c>
      <c r="S39" s="329">
        <f t="shared" si="4"/>
        <v>4.0507934911792609E-2</v>
      </c>
      <c r="T39" s="329">
        <f t="shared" si="14"/>
        <v>2.1009741585989696E-2</v>
      </c>
      <c r="U39" s="328">
        <f t="shared" si="15"/>
        <v>3828353.5878463807</v>
      </c>
      <c r="V39" s="330">
        <f t="shared" si="5"/>
        <v>1.2112662810927728</v>
      </c>
      <c r="W39" s="330">
        <f t="shared" si="16"/>
        <v>1.6095611127629923E-2</v>
      </c>
      <c r="X39" s="328">
        <f t="shared" si="17"/>
        <v>517572.43201438728</v>
      </c>
      <c r="Y39" s="322">
        <f t="shared" si="6"/>
        <v>4345926.0198607678</v>
      </c>
      <c r="Z39" s="331">
        <f t="shared" si="18"/>
        <v>2.0272622017235731E-2</v>
      </c>
      <c r="AB39" s="332">
        <f t="shared" si="7"/>
        <v>800910.72415214975</v>
      </c>
      <c r="AC39" s="333">
        <f t="shared" si="8"/>
        <v>3924745.1414685948</v>
      </c>
      <c r="AD39" s="333">
        <f t="shared" si="19"/>
        <v>4345926.0198607687</v>
      </c>
      <c r="AE39" s="333">
        <f t="shared" si="20"/>
        <v>9071581.885481514</v>
      </c>
      <c r="AF39" s="356">
        <f t="shared" si="21"/>
        <v>1.0579146413349503E-2</v>
      </c>
    </row>
    <row r="40" spans="1:32">
      <c r="A40" s="18" t="s">
        <v>305</v>
      </c>
      <c r="B40" s="239" t="s">
        <v>254</v>
      </c>
      <c r="C40" s="322">
        <v>2191945</v>
      </c>
      <c r="D40" s="322">
        <v>947940</v>
      </c>
      <c r="E40" s="323">
        <f t="shared" si="0"/>
        <v>0.43246523065131653</v>
      </c>
      <c r="F40" s="324">
        <f t="shared" si="9"/>
        <v>409951.09074360901</v>
      </c>
      <c r="G40" s="331">
        <f t="shared" si="1"/>
        <v>2.1166879075228741E-4</v>
      </c>
      <c r="H40" s="325">
        <v>5119</v>
      </c>
      <c r="I40" s="326">
        <f t="shared" si="2"/>
        <v>8.8496003590320376E-4</v>
      </c>
      <c r="J40" s="326">
        <f t="shared" si="10"/>
        <v>7.5221603051772322E-4</v>
      </c>
      <c r="K40" s="322">
        <v>264.89999999999998</v>
      </c>
      <c r="L40" s="359">
        <f t="shared" si="3"/>
        <v>4.1289723238835084E-3</v>
      </c>
      <c r="M40" s="327">
        <f t="shared" si="11"/>
        <v>6.1934584858252628E-4</v>
      </c>
      <c r="N40" s="331">
        <f t="shared" si="12"/>
        <v>1.3715618791002495E-3</v>
      </c>
      <c r="O40" s="328">
        <v>1318</v>
      </c>
      <c r="P40" s="328">
        <v>475</v>
      </c>
      <c r="Q40" s="329">
        <v>2.0058388967999998</v>
      </c>
      <c r="R40" s="330">
        <f t="shared" si="13"/>
        <v>4.4162917467410089E-4</v>
      </c>
      <c r="S40" s="329">
        <f t="shared" si="4"/>
        <v>8.8583697652299298E-4</v>
      </c>
      <c r="T40" s="329">
        <f t="shared" si="14"/>
        <v>4.5944593336068676E-4</v>
      </c>
      <c r="U40" s="328">
        <f t="shared" si="15"/>
        <v>83719.3299214945</v>
      </c>
      <c r="V40" s="330">
        <f t="shared" si="5"/>
        <v>2.7747368421052632</v>
      </c>
      <c r="W40" s="330">
        <f t="shared" si="16"/>
        <v>3.6871401350116108E-2</v>
      </c>
      <c r="X40" s="328">
        <f t="shared" si="17"/>
        <v>1185641.2730920778</v>
      </c>
      <c r="Y40" s="322">
        <f t="shared" si="6"/>
        <v>1269360.6030135723</v>
      </c>
      <c r="Z40" s="331">
        <f t="shared" si="18"/>
        <v>5.921239245874E-3</v>
      </c>
      <c r="AB40" s="332">
        <f t="shared" si="7"/>
        <v>90752.632248629336</v>
      </c>
      <c r="AC40" s="333">
        <f t="shared" si="8"/>
        <v>294027.40568847617</v>
      </c>
      <c r="AD40" s="333">
        <f t="shared" si="19"/>
        <v>1269360.6030135723</v>
      </c>
      <c r="AE40" s="333">
        <f t="shared" si="20"/>
        <v>1654140.6409506779</v>
      </c>
      <c r="AF40" s="356">
        <f t="shared" si="21"/>
        <v>1.9290346766197058E-3</v>
      </c>
    </row>
    <row r="41" spans="1:32">
      <c r="A41" s="18" t="s">
        <v>306</v>
      </c>
      <c r="B41" s="239" t="s">
        <v>35</v>
      </c>
      <c r="C41" s="322">
        <v>739738</v>
      </c>
      <c r="D41" s="322">
        <v>296637</v>
      </c>
      <c r="E41" s="323">
        <f t="shared" si="0"/>
        <v>0.40100278747340273</v>
      </c>
      <c r="F41" s="324">
        <f t="shared" si="9"/>
        <v>118952.26386774777</v>
      </c>
      <c r="G41" s="331">
        <f t="shared" si="1"/>
        <v>6.1418257979170172E-5</v>
      </c>
      <c r="H41" s="325">
        <v>1483</v>
      </c>
      <c r="I41" s="326">
        <f t="shared" si="2"/>
        <v>2.5637736535347747E-4</v>
      </c>
      <c r="J41" s="326">
        <f t="shared" si="10"/>
        <v>2.1792076055045584E-4</v>
      </c>
      <c r="K41" s="322">
        <v>207.9</v>
      </c>
      <c r="L41" s="359">
        <f t="shared" si="3"/>
        <v>3.2405184829572727E-3</v>
      </c>
      <c r="M41" s="327">
        <f t="shared" si="11"/>
        <v>4.8607777244359088E-4</v>
      </c>
      <c r="N41" s="331">
        <f t="shared" si="12"/>
        <v>7.0399853299404674E-4</v>
      </c>
      <c r="O41" s="328">
        <v>35</v>
      </c>
      <c r="P41" s="328">
        <v>141</v>
      </c>
      <c r="Q41" s="329">
        <v>1.5774653305999999</v>
      </c>
      <c r="R41" s="330">
        <f t="shared" si="13"/>
        <v>1.3109413395589101E-4</v>
      </c>
      <c r="S41" s="329">
        <f t="shared" si="4"/>
        <v>2.0679645136045029E-4</v>
      </c>
      <c r="T41" s="329">
        <f t="shared" si="14"/>
        <v>1.072565168637593E-4</v>
      </c>
      <c r="U41" s="328">
        <f t="shared" si="15"/>
        <v>19544.070519605873</v>
      </c>
      <c r="V41" s="330">
        <f t="shared" si="5"/>
        <v>0.24822695035460993</v>
      </c>
      <c r="W41" s="330">
        <f t="shared" si="16"/>
        <v>3.2985021763346587E-3</v>
      </c>
      <c r="X41" s="328">
        <f t="shared" si="17"/>
        <v>106067.03777029345</v>
      </c>
      <c r="Y41" s="322">
        <f t="shared" si="6"/>
        <v>125611.10828989932</v>
      </c>
      <c r="Z41" s="331">
        <f t="shared" si="18"/>
        <v>5.8594336578439421E-4</v>
      </c>
      <c r="AB41" s="332">
        <f t="shared" si="7"/>
        <v>26332.973131868479</v>
      </c>
      <c r="AC41" s="333">
        <f t="shared" si="8"/>
        <v>150919.08386993239</v>
      </c>
      <c r="AD41" s="333">
        <f t="shared" si="19"/>
        <v>125611.10828989933</v>
      </c>
      <c r="AE41" s="333">
        <f t="shared" si="20"/>
        <v>302863.16529170016</v>
      </c>
      <c r="AF41" s="356">
        <f t="shared" si="21"/>
        <v>3.5319460368419522E-4</v>
      </c>
    </row>
    <row r="42" spans="1:32">
      <c r="A42" s="18" t="s">
        <v>307</v>
      </c>
      <c r="B42" s="239" t="s">
        <v>36</v>
      </c>
      <c r="C42" s="322">
        <v>841795</v>
      </c>
      <c r="D42" s="322">
        <v>101056</v>
      </c>
      <c r="E42" s="323">
        <f t="shared" si="0"/>
        <v>0.12004823026984004</v>
      </c>
      <c r="F42" s="324">
        <f t="shared" si="9"/>
        <v>12131.593958148955</v>
      </c>
      <c r="G42" s="331">
        <f t="shared" si="1"/>
        <v>6.2638687419059579E-6</v>
      </c>
      <c r="H42" s="325">
        <v>7652</v>
      </c>
      <c r="I42" s="326">
        <f t="shared" si="2"/>
        <v>1.322858799517741E-3</v>
      </c>
      <c r="J42" s="326">
        <f t="shared" si="10"/>
        <v>1.1244299795900798E-3</v>
      </c>
      <c r="K42" s="322">
        <v>997.9</v>
      </c>
      <c r="L42" s="359">
        <f t="shared" si="3"/>
        <v>1.5554176980005108E-2</v>
      </c>
      <c r="M42" s="327">
        <f t="shared" si="11"/>
        <v>2.3331265470007659E-3</v>
      </c>
      <c r="N42" s="331">
        <f t="shared" si="12"/>
        <v>3.4575565265908457E-3</v>
      </c>
      <c r="O42" s="328">
        <v>5295</v>
      </c>
      <c r="P42" s="328">
        <v>4705</v>
      </c>
      <c r="Q42" s="329">
        <v>2.7540316573000001</v>
      </c>
      <c r="R42" s="330">
        <f t="shared" si="13"/>
        <v>4.3744531933508314E-3</v>
      </c>
      <c r="S42" s="329">
        <f t="shared" si="4"/>
        <v>1.2047382577865268E-2</v>
      </c>
      <c r="T42" s="329">
        <f t="shared" si="14"/>
        <v>6.2484645366312659E-3</v>
      </c>
      <c r="U42" s="328">
        <f t="shared" si="15"/>
        <v>1138582.8583105977</v>
      </c>
      <c r="V42" s="330">
        <f t="shared" si="5"/>
        <v>1.1253985122210415</v>
      </c>
      <c r="W42" s="330">
        <f t="shared" si="16"/>
        <v>1.4954578608413996E-2</v>
      </c>
      <c r="X42" s="328">
        <f t="shared" si="17"/>
        <v>480881.25133816455</v>
      </c>
      <c r="Y42" s="322">
        <f t="shared" si="6"/>
        <v>1619464.1096487623</v>
      </c>
      <c r="Z42" s="331">
        <f t="shared" si="18"/>
        <v>7.5543816473986752E-3</v>
      </c>
      <c r="AB42" s="332">
        <f t="shared" si="7"/>
        <v>2685.6230168250859</v>
      </c>
      <c r="AC42" s="333">
        <f t="shared" si="8"/>
        <v>741210.7255428168</v>
      </c>
      <c r="AD42" s="333">
        <f t="shared" si="19"/>
        <v>1619464.1096487625</v>
      </c>
      <c r="AE42" s="333">
        <f t="shared" si="20"/>
        <v>2363360.4582084045</v>
      </c>
      <c r="AF42" s="356">
        <f t="shared" si="21"/>
        <v>2.7561164778683329E-3</v>
      </c>
    </row>
    <row r="43" spans="1:32">
      <c r="A43" s="18" t="s">
        <v>308</v>
      </c>
      <c r="B43" s="239" t="s">
        <v>37</v>
      </c>
      <c r="C43" s="322">
        <v>4742394</v>
      </c>
      <c r="D43" s="322">
        <v>892562</v>
      </c>
      <c r="E43" s="323">
        <f t="shared" si="0"/>
        <v>0.1882091618705658</v>
      </c>
      <c r="F43" s="324">
        <f t="shared" si="9"/>
        <v>167988.34593751596</v>
      </c>
      <c r="G43" s="331">
        <f t="shared" si="1"/>
        <v>8.6736908006690728E-5</v>
      </c>
      <c r="H43" s="325">
        <v>6048</v>
      </c>
      <c r="I43" s="326">
        <f t="shared" si="2"/>
        <v>1.0455632539837032E-3</v>
      </c>
      <c r="J43" s="326">
        <f t="shared" si="10"/>
        <v>8.8872876588614767E-4</v>
      </c>
      <c r="K43" s="322">
        <v>3860</v>
      </c>
      <c r="L43" s="359">
        <f t="shared" si="3"/>
        <v>6.0165470631145121E-2</v>
      </c>
      <c r="M43" s="327">
        <f t="shared" si="11"/>
        <v>9.0248205946717678E-3</v>
      </c>
      <c r="N43" s="331">
        <f t="shared" si="12"/>
        <v>9.9135493605579158E-3</v>
      </c>
      <c r="O43" s="328">
        <v>1618</v>
      </c>
      <c r="P43" s="328">
        <v>916</v>
      </c>
      <c r="Q43" s="329">
        <v>2.0422796606000002</v>
      </c>
      <c r="R43" s="330">
        <f t="shared" si="13"/>
        <v>8.5164699789784515E-4</v>
      </c>
      <c r="S43" s="329">
        <f t="shared" si="4"/>
        <v>1.7393013418178203E-3</v>
      </c>
      <c r="T43" s="329">
        <f t="shared" si="14"/>
        <v>9.0210157124349997E-4</v>
      </c>
      <c r="U43" s="328">
        <f t="shared" si="15"/>
        <v>164379.16538559011</v>
      </c>
      <c r="V43" s="330">
        <f t="shared" si="5"/>
        <v>1.7663755458515285</v>
      </c>
      <c r="W43" s="330">
        <f t="shared" si="16"/>
        <v>2.3472042716925653E-2</v>
      </c>
      <c r="X43" s="328">
        <f t="shared" si="17"/>
        <v>754769.86471738014</v>
      </c>
      <c r="Y43" s="322">
        <f t="shared" si="6"/>
        <v>919149.03010297031</v>
      </c>
      <c r="Z43" s="331">
        <f t="shared" si="18"/>
        <v>4.2875927430958234E-3</v>
      </c>
      <c r="AB43" s="332">
        <f t="shared" si="7"/>
        <v>37188.301056278098</v>
      </c>
      <c r="AC43" s="333">
        <f t="shared" si="8"/>
        <v>2125208.6720007509</v>
      </c>
      <c r="AD43" s="333">
        <f t="shared" si="19"/>
        <v>919149.03010297043</v>
      </c>
      <c r="AE43" s="333">
        <f t="shared" si="20"/>
        <v>3081546.0031599994</v>
      </c>
      <c r="AF43" s="356">
        <f t="shared" si="21"/>
        <v>3.5936539799167797E-3</v>
      </c>
    </row>
    <row r="44" spans="1:32">
      <c r="A44" s="18" t="s">
        <v>309</v>
      </c>
      <c r="B44" s="239" t="s">
        <v>38</v>
      </c>
      <c r="C44" s="322">
        <v>59084249</v>
      </c>
      <c r="D44" s="322">
        <v>20840679</v>
      </c>
      <c r="E44" s="323">
        <f t="shared" si="0"/>
        <v>0.35272816956681635</v>
      </c>
      <c r="F44" s="324">
        <f t="shared" si="9"/>
        <v>7351094.5561995888</v>
      </c>
      <c r="G44" s="331">
        <f t="shared" si="1"/>
        <v>3.7955681312960318E-3</v>
      </c>
      <c r="H44" s="325">
        <v>67428</v>
      </c>
      <c r="I44" s="326">
        <f t="shared" si="2"/>
        <v>1.1656785563758786E-2</v>
      </c>
      <c r="J44" s="326">
        <f t="shared" si="10"/>
        <v>9.9082677291949667E-3</v>
      </c>
      <c r="K44" s="322">
        <v>1869</v>
      </c>
      <c r="L44" s="359">
        <f t="shared" si="3"/>
        <v>2.913193383668659E-2</v>
      </c>
      <c r="M44" s="327">
        <f t="shared" si="11"/>
        <v>4.3697900755029885E-3</v>
      </c>
      <c r="N44" s="331">
        <f t="shared" si="12"/>
        <v>1.4278057804697954E-2</v>
      </c>
      <c r="O44" s="328">
        <v>15090</v>
      </c>
      <c r="P44" s="328">
        <v>11157</v>
      </c>
      <c r="Q44" s="329">
        <v>1.7986407321</v>
      </c>
      <c r="R44" s="330">
        <f t="shared" si="13"/>
        <v>1.037317200387146E-2</v>
      </c>
      <c r="S44" s="329">
        <f t="shared" si="4"/>
        <v>1.8657609687242588E-2</v>
      </c>
      <c r="T44" s="329">
        <f t="shared" si="14"/>
        <v>9.6769079686436638E-3</v>
      </c>
      <c r="U44" s="328">
        <f t="shared" si="15"/>
        <v>1763307.0444674422</v>
      </c>
      <c r="V44" s="330">
        <f t="shared" si="5"/>
        <v>1.352514116698037</v>
      </c>
      <c r="W44" s="330">
        <f t="shared" si="16"/>
        <v>1.7972547908591634E-2</v>
      </c>
      <c r="X44" s="328">
        <f t="shared" si="17"/>
        <v>577927.43977125362</v>
      </c>
      <c r="Y44" s="322">
        <f t="shared" si="6"/>
        <v>2341234.4842386958</v>
      </c>
      <c r="Z44" s="331">
        <f t="shared" si="18"/>
        <v>1.0921253959635861E-2</v>
      </c>
      <c r="AB44" s="332">
        <f t="shared" si="7"/>
        <v>1627343.348870167</v>
      </c>
      <c r="AC44" s="333">
        <f t="shared" si="8"/>
        <v>3060846.4397825324</v>
      </c>
      <c r="AD44" s="333">
        <f t="shared" si="19"/>
        <v>2341234.4842386963</v>
      </c>
      <c r="AE44" s="333">
        <f t="shared" si="20"/>
        <v>7029424.2728913957</v>
      </c>
      <c r="AF44" s="356">
        <f t="shared" si="21"/>
        <v>8.1976120067314695E-3</v>
      </c>
    </row>
    <row r="45" spans="1:32">
      <c r="A45" s="18" t="s">
        <v>310</v>
      </c>
      <c r="B45" s="239" t="s">
        <v>39</v>
      </c>
      <c r="C45" s="322">
        <v>2540450510.1400013</v>
      </c>
      <c r="D45" s="322">
        <v>1376062053.7900002</v>
      </c>
      <c r="E45" s="323">
        <f t="shared" si="0"/>
        <v>0.54166064180253093</v>
      </c>
      <c r="F45" s="324">
        <f t="shared" si="9"/>
        <v>745358655.21600032</v>
      </c>
      <c r="G45" s="331">
        <f t="shared" si="1"/>
        <v>0.38484875095744936</v>
      </c>
      <c r="H45" s="325">
        <v>1142994</v>
      </c>
      <c r="I45" s="326">
        <f t="shared" si="2"/>
        <v>0.19759797055619194</v>
      </c>
      <c r="J45" s="326">
        <f t="shared" si="10"/>
        <v>0.16795827497276314</v>
      </c>
      <c r="K45" s="322">
        <v>324.39999999999998</v>
      </c>
      <c r="L45" s="359">
        <f t="shared" si="3"/>
        <v>5.0563934385345795E-3</v>
      </c>
      <c r="M45" s="327">
        <f t="shared" si="11"/>
        <v>7.584590157801869E-4</v>
      </c>
      <c r="N45" s="331">
        <f t="shared" si="12"/>
        <v>0.16871673398854334</v>
      </c>
      <c r="O45" s="328">
        <v>182930</v>
      </c>
      <c r="P45" s="328">
        <v>207064</v>
      </c>
      <c r="Q45" s="329">
        <v>1.9809358914999999</v>
      </c>
      <c r="R45" s="330">
        <f t="shared" si="13"/>
        <v>0.19251684931519586</v>
      </c>
      <c r="S45" s="329">
        <f t="shared" si="4"/>
        <v>0.38136353652696864</v>
      </c>
      <c r="T45" s="329">
        <f t="shared" si="14"/>
        <v>0.19779703335156221</v>
      </c>
      <c r="U45" s="328">
        <f t="shared" si="15"/>
        <v>36042184.488446318</v>
      </c>
      <c r="V45" s="330">
        <f t="shared" si="5"/>
        <v>0.8834466638334042</v>
      </c>
      <c r="W45" s="330">
        <f t="shared" si="16"/>
        <v>1.1739461565986884E-2</v>
      </c>
      <c r="X45" s="328">
        <f t="shared" si="17"/>
        <v>377495.5560908828</v>
      </c>
      <c r="Y45" s="322">
        <f t="shared" si="6"/>
        <v>36419680.044537202</v>
      </c>
      <c r="Z45" s="331">
        <f t="shared" si="18"/>
        <v>0.1698883975837259</v>
      </c>
      <c r="AB45" s="332">
        <f t="shared" si="7"/>
        <v>165003244.1856727</v>
      </c>
      <c r="AC45" s="333">
        <f t="shared" si="8"/>
        <v>36168505.662629507</v>
      </c>
      <c r="AD45" s="333">
        <f t="shared" si="19"/>
        <v>36419680.044537202</v>
      </c>
      <c r="AE45" s="333">
        <f t="shared" si="20"/>
        <v>237591429.89283943</v>
      </c>
      <c r="AF45" s="356">
        <f t="shared" si="21"/>
        <v>0.27707565837179199</v>
      </c>
    </row>
    <row r="46" spans="1:32">
      <c r="A46" s="18" t="s">
        <v>311</v>
      </c>
      <c r="B46" s="239" t="s">
        <v>255</v>
      </c>
      <c r="C46" s="322">
        <v>1346236</v>
      </c>
      <c r="D46" s="322">
        <v>378540</v>
      </c>
      <c r="E46" s="323">
        <f t="shared" si="0"/>
        <v>0.28118398260037614</v>
      </c>
      <c r="F46" s="324">
        <f t="shared" si="9"/>
        <v>106439.38477354638</v>
      </c>
      <c r="G46" s="331">
        <f t="shared" si="1"/>
        <v>5.4957521451076243E-5</v>
      </c>
      <c r="H46" s="325">
        <v>906</v>
      </c>
      <c r="I46" s="326">
        <f t="shared" si="2"/>
        <v>1.5662703507097141E-4</v>
      </c>
      <c r="J46" s="326">
        <f t="shared" si="10"/>
        <v>1.331329798103257E-4</v>
      </c>
      <c r="K46" s="322">
        <v>1171.2</v>
      </c>
      <c r="L46" s="359">
        <f t="shared" si="3"/>
        <v>1.8255388394610668E-2</v>
      </c>
      <c r="M46" s="327">
        <f t="shared" si="11"/>
        <v>2.7383082591916001E-3</v>
      </c>
      <c r="N46" s="331">
        <f t="shared" si="12"/>
        <v>2.8714412390019256E-3</v>
      </c>
      <c r="O46" s="328">
        <v>133</v>
      </c>
      <c r="P46" s="328">
        <v>63</v>
      </c>
      <c r="Q46" s="329">
        <v>1.7977681072</v>
      </c>
      <c r="R46" s="330">
        <f t="shared" si="13"/>
        <v>5.8573974746249173E-5</v>
      </c>
      <c r="S46" s="329">
        <f t="shared" si="4"/>
        <v>1.0530242371074497E-4</v>
      </c>
      <c r="T46" s="329">
        <f t="shared" si="14"/>
        <v>5.4615884896592997E-5</v>
      </c>
      <c r="U46" s="328">
        <f t="shared" si="15"/>
        <v>9951.9986022439844</v>
      </c>
      <c r="V46" s="330">
        <f t="shared" si="5"/>
        <v>2.1111111111111112</v>
      </c>
      <c r="W46" s="330">
        <f t="shared" si="16"/>
        <v>2.8052975652065243E-2</v>
      </c>
      <c r="X46" s="328">
        <f t="shared" si="17"/>
        <v>902074.90217973385</v>
      </c>
      <c r="Y46" s="322">
        <f t="shared" si="6"/>
        <v>912026.90078197781</v>
      </c>
      <c r="Z46" s="331">
        <f t="shared" si="18"/>
        <v>4.2543698499718906E-3</v>
      </c>
      <c r="AB46" s="332">
        <f t="shared" si="7"/>
        <v>23562.943388203686</v>
      </c>
      <c r="AC46" s="333">
        <f t="shared" si="8"/>
        <v>615562.76166299742</v>
      </c>
      <c r="AD46" s="333">
        <f t="shared" si="19"/>
        <v>912026.90078197792</v>
      </c>
      <c r="AE46" s="333">
        <f t="shared" si="20"/>
        <v>1551152.6058331791</v>
      </c>
      <c r="AF46" s="356">
        <f t="shared" si="21"/>
        <v>1.808931532968992E-3</v>
      </c>
    </row>
    <row r="47" spans="1:32">
      <c r="A47" s="18" t="s">
        <v>312</v>
      </c>
      <c r="B47" s="239" t="s">
        <v>256</v>
      </c>
      <c r="C47" s="322">
        <v>105243330.84</v>
      </c>
      <c r="D47" s="322">
        <v>21246156.09</v>
      </c>
      <c r="E47" s="323">
        <f t="shared" si="0"/>
        <v>0.2018765077124007</v>
      </c>
      <c r="F47" s="324">
        <f t="shared" si="9"/>
        <v>4289099.7937617544</v>
      </c>
      <c r="G47" s="331">
        <f t="shared" si="1"/>
        <v>2.2145777563724882E-3</v>
      </c>
      <c r="H47" s="325">
        <v>147624</v>
      </c>
      <c r="I47" s="326">
        <f t="shared" si="2"/>
        <v>2.5520871330372057E-2</v>
      </c>
      <c r="J47" s="326">
        <f t="shared" si="10"/>
        <v>2.1692740630816248E-2</v>
      </c>
      <c r="K47" s="322">
        <v>322.8</v>
      </c>
      <c r="L47" s="359">
        <f t="shared" si="3"/>
        <v>5.0314543833506857E-3</v>
      </c>
      <c r="M47" s="327">
        <f t="shared" si="11"/>
        <v>7.5471815750260279E-4</v>
      </c>
      <c r="N47" s="331">
        <f t="shared" si="12"/>
        <v>2.2447458788318851E-2</v>
      </c>
      <c r="O47" s="328">
        <v>19678</v>
      </c>
      <c r="P47" s="328">
        <v>32877</v>
      </c>
      <c r="Q47" s="329">
        <v>1.8363293522999999</v>
      </c>
      <c r="R47" s="330">
        <f t="shared" si="13"/>
        <v>3.0567247106864034E-2</v>
      </c>
      <c r="S47" s="329">
        <f t="shared" si="4"/>
        <v>5.6131533081341681E-2</v>
      </c>
      <c r="T47" s="329">
        <f t="shared" si="14"/>
        <v>2.9113036925540778E-2</v>
      </c>
      <c r="U47" s="328">
        <f t="shared" si="15"/>
        <v>5304920.0491509968</v>
      </c>
      <c r="V47" s="330">
        <f t="shared" si="5"/>
        <v>0.59853392949478357</v>
      </c>
      <c r="W47" s="330">
        <f t="shared" si="16"/>
        <v>7.953469461024678E-3</v>
      </c>
      <c r="X47" s="328">
        <f t="shared" si="17"/>
        <v>255752.73279485936</v>
      </c>
      <c r="Y47" s="322">
        <f t="shared" si="6"/>
        <v>5560672.7819458563</v>
      </c>
      <c r="Z47" s="331">
        <f t="shared" si="18"/>
        <v>2.5939101805863365E-2</v>
      </c>
      <c r="AB47" s="332">
        <f t="shared" si="7"/>
        <v>949496.42786625691</v>
      </c>
      <c r="AC47" s="333">
        <f t="shared" si="8"/>
        <v>4812154.7940353332</v>
      </c>
      <c r="AD47" s="333">
        <f t="shared" si="19"/>
        <v>5560672.7819458572</v>
      </c>
      <c r="AE47" s="333">
        <f t="shared" si="20"/>
        <v>11322324.003847446</v>
      </c>
      <c r="AF47" s="356">
        <f t="shared" si="21"/>
        <v>1.3203929026731795E-2</v>
      </c>
    </row>
    <row r="48" spans="1:32">
      <c r="A48" s="18" t="s">
        <v>313</v>
      </c>
      <c r="B48" s="239" t="s">
        <v>216</v>
      </c>
      <c r="C48" s="322">
        <v>7778604</v>
      </c>
      <c r="D48" s="322">
        <v>1244367</v>
      </c>
      <c r="E48" s="323">
        <f t="shared" si="0"/>
        <v>0.15997304914866473</v>
      </c>
      <c r="F48" s="324">
        <f t="shared" si="9"/>
        <v>199065.18324997649</v>
      </c>
      <c r="G48" s="331">
        <f t="shared" si="1"/>
        <v>1.027827162088406E-4</v>
      </c>
      <c r="H48" s="325">
        <v>5389</v>
      </c>
      <c r="I48" s="326">
        <f t="shared" si="2"/>
        <v>9.3163696688461914E-4</v>
      </c>
      <c r="J48" s="326">
        <f t="shared" si="10"/>
        <v>7.918914218519263E-4</v>
      </c>
      <c r="K48" s="322">
        <v>1341</v>
      </c>
      <c r="L48" s="359">
        <f t="shared" si="3"/>
        <v>2.0902045626001453E-2</v>
      </c>
      <c r="M48" s="327">
        <f t="shared" si="11"/>
        <v>3.135306843900218E-3</v>
      </c>
      <c r="N48" s="331">
        <f t="shared" si="12"/>
        <v>3.927198265752144E-3</v>
      </c>
      <c r="O48" s="328">
        <v>1611</v>
      </c>
      <c r="P48" s="328">
        <v>1054</v>
      </c>
      <c r="Q48" s="329">
        <v>2.1403267704000002</v>
      </c>
      <c r="R48" s="330">
        <f t="shared" si="13"/>
        <v>9.7995189496105769E-4</v>
      </c>
      <c r="S48" s="329">
        <f t="shared" si="4"/>
        <v>2.0974172744893608E-3</v>
      </c>
      <c r="T48" s="329">
        <f t="shared" si="14"/>
        <v>1.0878410620281658E-3</v>
      </c>
      <c r="U48" s="328">
        <f t="shared" si="15"/>
        <v>198224.24829819554</v>
      </c>
      <c r="V48" s="330">
        <f t="shared" si="5"/>
        <v>1.5284629981024669</v>
      </c>
      <c r="W48" s="330">
        <f t="shared" si="16"/>
        <v>2.0310600917771596E-2</v>
      </c>
      <c r="X48" s="328">
        <f t="shared" si="17"/>
        <v>653110.1571309279</v>
      </c>
      <c r="Y48" s="322">
        <f t="shared" si="6"/>
        <v>851334.40542912344</v>
      </c>
      <c r="Z48" s="331">
        <f t="shared" si="18"/>
        <v>3.9712550403896802E-3</v>
      </c>
      <c r="AB48" s="332">
        <f t="shared" si="7"/>
        <v>44067.913897294013</v>
      </c>
      <c r="AC48" s="333">
        <f t="shared" si="8"/>
        <v>841889.77201734157</v>
      </c>
      <c r="AD48" s="333">
        <f t="shared" si="19"/>
        <v>851334.40542912344</v>
      </c>
      <c r="AE48" s="333">
        <f t="shared" si="20"/>
        <v>1737292.0913437591</v>
      </c>
      <c r="AF48" s="356">
        <f t="shared" si="21"/>
        <v>2.0260046846398761E-3</v>
      </c>
    </row>
    <row r="49" spans="1:32">
      <c r="A49" s="18" t="s">
        <v>314</v>
      </c>
      <c r="B49" s="239" t="s">
        <v>43</v>
      </c>
      <c r="C49" s="322">
        <v>938475</v>
      </c>
      <c r="D49" s="322">
        <v>290271</v>
      </c>
      <c r="E49" s="323">
        <f t="shared" si="0"/>
        <v>0.30930072724366658</v>
      </c>
      <c r="F49" s="324">
        <f t="shared" si="9"/>
        <v>89781.031397746337</v>
      </c>
      <c r="G49" s="331">
        <f t="shared" si="1"/>
        <v>4.6356364887292054E-5</v>
      </c>
      <c r="H49" s="325">
        <v>2377</v>
      </c>
      <c r="I49" s="326">
        <f t="shared" si="2"/>
        <v>4.1092987015860824E-4</v>
      </c>
      <c r="J49" s="326">
        <f t="shared" si="10"/>
        <v>3.4929038963481702E-4</v>
      </c>
      <c r="K49" s="322">
        <v>683.1</v>
      </c>
      <c r="L49" s="359">
        <f t="shared" si="3"/>
        <v>1.0647417872573894E-2</v>
      </c>
      <c r="M49" s="327">
        <f t="shared" si="11"/>
        <v>1.5971126808860842E-3</v>
      </c>
      <c r="N49" s="331">
        <f t="shared" si="12"/>
        <v>1.9464030705209012E-3</v>
      </c>
      <c r="O49" s="328">
        <v>1875</v>
      </c>
      <c r="P49" s="328">
        <v>790</v>
      </c>
      <c r="Q49" s="329">
        <v>2.1956719391999999</v>
      </c>
      <c r="R49" s="330">
        <f t="shared" si="13"/>
        <v>7.3449904840534679E-4</v>
      </c>
      <c r="S49" s="329">
        <f t="shared" si="4"/>
        <v>1.6127189499527224E-3</v>
      </c>
      <c r="T49" s="329">
        <f t="shared" si="14"/>
        <v>8.3644867266416574E-4</v>
      </c>
      <c r="U49" s="328">
        <f t="shared" si="15"/>
        <v>152416.02396378815</v>
      </c>
      <c r="V49" s="330">
        <f t="shared" si="5"/>
        <v>2.3734177215189876</v>
      </c>
      <c r="W49" s="330">
        <f t="shared" si="16"/>
        <v>3.1538571893977414E-2</v>
      </c>
      <c r="X49" s="328">
        <f t="shared" si="17"/>
        <v>1014158.1595125257</v>
      </c>
      <c r="Y49" s="322">
        <f t="shared" si="6"/>
        <v>1166574.1834763137</v>
      </c>
      <c r="Z49" s="331">
        <f t="shared" si="18"/>
        <v>5.4417671558611531E-3</v>
      </c>
      <c r="AB49" s="332">
        <f t="shared" si="7"/>
        <v>19875.212212664028</v>
      </c>
      <c r="AC49" s="333">
        <f t="shared" si="8"/>
        <v>417258.49483712192</v>
      </c>
      <c r="AD49" s="333">
        <f t="shared" si="19"/>
        <v>1166574.1834763139</v>
      </c>
      <c r="AE49" s="333">
        <f t="shared" si="20"/>
        <v>1603707.8905260998</v>
      </c>
      <c r="AF49" s="356">
        <f t="shared" si="21"/>
        <v>1.8702207390391594E-3</v>
      </c>
    </row>
    <row r="50" spans="1:32">
      <c r="A50" s="18" t="s">
        <v>315</v>
      </c>
      <c r="B50" s="239" t="s">
        <v>44</v>
      </c>
      <c r="C50" s="322">
        <v>19310735</v>
      </c>
      <c r="D50" s="322">
        <v>7908079.6500000004</v>
      </c>
      <c r="E50" s="323">
        <f t="shared" si="0"/>
        <v>0.40951727886069589</v>
      </c>
      <c r="F50" s="324">
        <f t="shared" si="9"/>
        <v>3238495.2592816446</v>
      </c>
      <c r="G50" s="331">
        <f t="shared" si="1"/>
        <v>1.6721223357297477E-3</v>
      </c>
      <c r="H50" s="325">
        <v>34709</v>
      </c>
      <c r="I50" s="326">
        <f t="shared" si="2"/>
        <v>6.0004059164220159E-3</v>
      </c>
      <c r="J50" s="326">
        <f t="shared" si="10"/>
        <v>5.1003450289587131E-3</v>
      </c>
      <c r="K50" s="322">
        <v>1541.5</v>
      </c>
      <c r="L50" s="359">
        <f t="shared" si="3"/>
        <v>2.4027220978733214E-2</v>
      </c>
      <c r="M50" s="327">
        <f t="shared" si="11"/>
        <v>3.6040831468099818E-3</v>
      </c>
      <c r="N50" s="331">
        <f t="shared" si="12"/>
        <v>8.7044281757686949E-3</v>
      </c>
      <c r="O50" s="328">
        <v>9838</v>
      </c>
      <c r="P50" s="328">
        <v>7575</v>
      </c>
      <c r="Q50" s="329">
        <v>1.6303971907999999</v>
      </c>
      <c r="R50" s="330">
        <f t="shared" si="13"/>
        <v>7.0428231540132936E-3</v>
      </c>
      <c r="S50" s="329">
        <f t="shared" si="4"/>
        <v>1.1482599085604469E-2</v>
      </c>
      <c r="T50" s="329">
        <f t="shared" si="14"/>
        <v>5.9555353796581761E-3</v>
      </c>
      <c r="U50" s="328">
        <f t="shared" si="15"/>
        <v>1085205.8862763215</v>
      </c>
      <c r="V50" s="330">
        <f t="shared" si="5"/>
        <v>1.2987458745874587</v>
      </c>
      <c r="W50" s="330">
        <f t="shared" si="16"/>
        <v>1.7258061978010494E-2</v>
      </c>
      <c r="X50" s="328">
        <f t="shared" si="17"/>
        <v>554952.34315649117</v>
      </c>
      <c r="Y50" s="322">
        <f t="shared" si="6"/>
        <v>1640158.2294328127</v>
      </c>
      <c r="Z50" s="331">
        <f t="shared" si="18"/>
        <v>7.6509143694110243E-3</v>
      </c>
      <c r="AB50" s="332">
        <f t="shared" si="7"/>
        <v>716919.59343591146</v>
      </c>
      <c r="AC50" s="333">
        <f t="shared" si="8"/>
        <v>1866004.3513325718</v>
      </c>
      <c r="AD50" s="333">
        <f t="shared" si="19"/>
        <v>1640158.2294328129</v>
      </c>
      <c r="AE50" s="333">
        <f t="shared" si="20"/>
        <v>4223082.1742012966</v>
      </c>
      <c r="AF50" s="356">
        <f t="shared" si="21"/>
        <v>4.9248968041598036E-3</v>
      </c>
    </row>
    <row r="51" spans="1:32">
      <c r="A51" s="18" t="s">
        <v>316</v>
      </c>
      <c r="B51" s="239" t="s">
        <v>45</v>
      </c>
      <c r="C51" s="322">
        <v>125378961.84</v>
      </c>
      <c r="D51" s="322">
        <v>23883804.280000001</v>
      </c>
      <c r="E51" s="323">
        <f t="shared" si="0"/>
        <v>0.19049291786670611</v>
      </c>
      <c r="F51" s="324">
        <f t="shared" si="9"/>
        <v>4549695.5670545241</v>
      </c>
      <c r="G51" s="331">
        <f t="shared" si="1"/>
        <v>2.3491303736322281E-3</v>
      </c>
      <c r="H51" s="325">
        <v>86766</v>
      </c>
      <c r="I51" s="326">
        <f t="shared" si="2"/>
        <v>1.4999891087161044E-2</v>
      </c>
      <c r="J51" s="326">
        <f t="shared" si="10"/>
        <v>1.2749907424086887E-2</v>
      </c>
      <c r="K51" s="322">
        <v>1667.4</v>
      </c>
      <c r="L51" s="359">
        <f t="shared" si="3"/>
        <v>2.5989612883515902E-2</v>
      </c>
      <c r="M51" s="327">
        <f t="shared" si="11"/>
        <v>3.8984419325273851E-3</v>
      </c>
      <c r="N51" s="331">
        <f t="shared" si="12"/>
        <v>1.6648349356614273E-2</v>
      </c>
      <c r="O51" s="328">
        <v>13606</v>
      </c>
      <c r="P51" s="328">
        <v>22970</v>
      </c>
      <c r="Q51" s="329">
        <v>1.9100372027999999</v>
      </c>
      <c r="R51" s="330">
        <f t="shared" si="13"/>
        <v>2.1356257141608628E-2</v>
      </c>
      <c r="S51" s="329">
        <f t="shared" si="4"/>
        <v>4.0791245653035664E-2</v>
      </c>
      <c r="T51" s="329">
        <f t="shared" si="14"/>
        <v>2.1156682808123412E-2</v>
      </c>
      <c r="U51" s="328">
        <f t="shared" si="15"/>
        <v>3855128.9269268611</v>
      </c>
      <c r="V51" s="330">
        <f t="shared" si="5"/>
        <v>0.59233783195472356</v>
      </c>
      <c r="W51" s="330">
        <f t="shared" si="16"/>
        <v>7.8711341578214088E-3</v>
      </c>
      <c r="X51" s="328">
        <f t="shared" si="17"/>
        <v>253105.1487558535</v>
      </c>
      <c r="Y51" s="322">
        <f t="shared" si="6"/>
        <v>4108234.0756827146</v>
      </c>
      <c r="Z51" s="331">
        <f t="shared" si="18"/>
        <v>1.9163850510578111E-2</v>
      </c>
      <c r="AB51" s="332">
        <f t="shared" si="7"/>
        <v>1007185.6325376914</v>
      </c>
      <c r="AC51" s="333">
        <f t="shared" si="8"/>
        <v>3568975.665561581</v>
      </c>
      <c r="AD51" s="333">
        <f t="shared" si="19"/>
        <v>4108234.0756827146</v>
      </c>
      <c r="AE51" s="333">
        <f t="shared" si="20"/>
        <v>8684395.3737819865</v>
      </c>
      <c r="AF51" s="356">
        <f t="shared" si="21"/>
        <v>1.0127615153614208E-2</v>
      </c>
    </row>
    <row r="52" spans="1:32">
      <c r="A52" s="18" t="s">
        <v>317</v>
      </c>
      <c r="B52" s="239" t="s">
        <v>257</v>
      </c>
      <c r="C52" s="322">
        <v>658439418</v>
      </c>
      <c r="D52" s="322">
        <v>330884619.5</v>
      </c>
      <c r="E52" s="323">
        <f t="shared" si="0"/>
        <v>0.50252857051762956</v>
      </c>
      <c r="F52" s="324">
        <f t="shared" si="9"/>
        <v>166278974.84360477</v>
      </c>
      <c r="G52" s="331">
        <f t="shared" si="1"/>
        <v>8.5854313666622523E-2</v>
      </c>
      <c r="H52" s="325">
        <v>412199</v>
      </c>
      <c r="I52" s="326">
        <f t="shared" si="2"/>
        <v>7.125994175410523E-2</v>
      </c>
      <c r="J52" s="326">
        <f t="shared" si="10"/>
        <v>6.0570950490989442E-2</v>
      </c>
      <c r="K52" s="322">
        <v>60.1</v>
      </c>
      <c r="L52" s="359">
        <f t="shared" si="3"/>
        <v>9.3677326034503157E-4</v>
      </c>
      <c r="M52" s="327">
        <f t="shared" si="11"/>
        <v>1.4051598905175474E-4</v>
      </c>
      <c r="N52" s="331">
        <f t="shared" si="12"/>
        <v>6.07114664800412E-2</v>
      </c>
      <c r="O52" s="328">
        <v>47668</v>
      </c>
      <c r="P52" s="328">
        <v>40796</v>
      </c>
      <c r="Q52" s="329">
        <v>1.7340616191</v>
      </c>
      <c r="R52" s="330">
        <f t="shared" si="13"/>
        <v>3.7929902757904463E-2</v>
      </c>
      <c r="S52" s="329">
        <f t="shared" si="4"/>
        <v>6.5772788588677369E-2</v>
      </c>
      <c r="T52" s="329">
        <f t="shared" si="14"/>
        <v>3.4113545769418024E-2</v>
      </c>
      <c r="U52" s="328">
        <f t="shared" si="15"/>
        <v>6216102.8876053719</v>
      </c>
      <c r="V52" s="330">
        <f t="shared" si="5"/>
        <v>1.1684478870477497</v>
      </c>
      <c r="W52" s="330">
        <f t="shared" si="16"/>
        <v>1.5526629533395704E-2</v>
      </c>
      <c r="X52" s="328">
        <f t="shared" si="17"/>
        <v>499276.19056297047</v>
      </c>
      <c r="Y52" s="322">
        <f t="shared" si="6"/>
        <v>6715379.0781683419</v>
      </c>
      <c r="Z52" s="331">
        <f t="shared" si="18"/>
        <v>3.1325508334014672E-2</v>
      </c>
      <c r="AB52" s="332">
        <f t="shared" si="7"/>
        <v>36809890.241512924</v>
      </c>
      <c r="AC52" s="333">
        <f t="shared" si="8"/>
        <v>13014968.742336014</v>
      </c>
      <c r="AD52" s="333">
        <f t="shared" si="19"/>
        <v>6715379.0781683419</v>
      </c>
      <c r="AE52" s="333">
        <f t="shared" si="20"/>
        <v>56540238.062017277</v>
      </c>
      <c r="AF52" s="356">
        <f t="shared" si="21"/>
        <v>6.5936400536825215E-2</v>
      </c>
    </row>
    <row r="53" spans="1:32">
      <c r="A53" s="18" t="s">
        <v>318</v>
      </c>
      <c r="B53" s="239" t="s">
        <v>258</v>
      </c>
      <c r="C53" s="322">
        <v>1139151243</v>
      </c>
      <c r="D53" s="322">
        <v>722790593.99000001</v>
      </c>
      <c r="E53" s="323">
        <f t="shared" si="0"/>
        <v>0.6344992365425528</v>
      </c>
      <c r="F53" s="324">
        <f t="shared" si="9"/>
        <v>458610080.06679326</v>
      </c>
      <c r="G53" s="331">
        <f t="shared" si="1"/>
        <v>0.23679273763723041</v>
      </c>
      <c r="H53" s="325">
        <v>132169</v>
      </c>
      <c r="I53" s="326">
        <f t="shared" si="2"/>
        <v>2.2849049225491413E-2</v>
      </c>
      <c r="J53" s="326">
        <f t="shared" si="10"/>
        <v>1.9421691841667702E-2</v>
      </c>
      <c r="K53" s="322">
        <v>70.8</v>
      </c>
      <c r="L53" s="359">
        <f t="shared" si="3"/>
        <v>1.103553191887325E-3</v>
      </c>
      <c r="M53" s="327">
        <f t="shared" si="11"/>
        <v>1.6553297878309873E-4</v>
      </c>
      <c r="N53" s="331">
        <f t="shared" si="12"/>
        <v>1.9587224820450801E-2</v>
      </c>
      <c r="O53" s="328">
        <v>4761</v>
      </c>
      <c r="P53" s="328">
        <v>6438</v>
      </c>
      <c r="Q53" s="329">
        <v>1.903799258</v>
      </c>
      <c r="R53" s="330">
        <f t="shared" si="13"/>
        <v>5.9857023716881298E-3</v>
      </c>
      <c r="S53" s="329">
        <f t="shared" si="4"/>
        <v>1.1395575733828702E-2</v>
      </c>
      <c r="T53" s="329">
        <f t="shared" si="14"/>
        <v>5.91040007131089E-3</v>
      </c>
      <c r="U53" s="328">
        <f t="shared" si="15"/>
        <v>1076981.4195953456</v>
      </c>
      <c r="V53" s="330">
        <f t="shared" si="5"/>
        <v>0.73951537744641194</v>
      </c>
      <c r="W53" s="330">
        <f t="shared" si="16"/>
        <v>9.8268664158151723E-3</v>
      </c>
      <c r="X53" s="328">
        <f t="shared" si="17"/>
        <v>315993.91347018047</v>
      </c>
      <c r="Y53" s="322">
        <f t="shared" si="6"/>
        <v>1392975.3330655261</v>
      </c>
      <c r="Z53" s="331">
        <f t="shared" si="18"/>
        <v>6.497870022986533E-3</v>
      </c>
      <c r="AB53" s="332">
        <f t="shared" si="7"/>
        <v>101524481.53344738</v>
      </c>
      <c r="AC53" s="333">
        <f t="shared" si="8"/>
        <v>4198994.5815438703</v>
      </c>
      <c r="AD53" s="333">
        <f t="shared" si="19"/>
        <v>1392975.3330655263</v>
      </c>
      <c r="AE53" s="333">
        <f t="shared" si="20"/>
        <v>107116451.44805677</v>
      </c>
      <c r="AF53" s="356">
        <f t="shared" si="21"/>
        <v>0.1249176425294745</v>
      </c>
    </row>
    <row r="54" spans="1:32">
      <c r="A54" s="18" t="s">
        <v>319</v>
      </c>
      <c r="B54" s="239" t="s">
        <v>48</v>
      </c>
      <c r="C54" s="322">
        <v>289861941.84000015</v>
      </c>
      <c r="D54" s="322">
        <v>126817695.59999999</v>
      </c>
      <c r="E54" s="323">
        <f t="shared" si="0"/>
        <v>0.43751068110211461</v>
      </c>
      <c r="F54" s="324">
        <f t="shared" si="9"/>
        <v>55484096.37775664</v>
      </c>
      <c r="G54" s="331">
        <f t="shared" si="1"/>
        <v>2.8647933500945827E-2</v>
      </c>
      <c r="H54" s="325">
        <v>306322</v>
      </c>
      <c r="I54" s="326">
        <f t="shared" si="2"/>
        <v>5.2956188341070756E-2</v>
      </c>
      <c r="J54" s="326">
        <f t="shared" si="10"/>
        <v>4.5012760089910141E-2</v>
      </c>
      <c r="K54" s="322">
        <v>915.8</v>
      </c>
      <c r="L54" s="359">
        <f t="shared" si="3"/>
        <v>1.4274491710881529E-2</v>
      </c>
      <c r="M54" s="327">
        <f t="shared" si="11"/>
        <v>2.1411737566322292E-3</v>
      </c>
      <c r="N54" s="331">
        <f t="shared" si="12"/>
        <v>4.7153933846542373E-2</v>
      </c>
      <c r="O54" s="328">
        <v>43432</v>
      </c>
      <c r="P54" s="328">
        <v>47092</v>
      </c>
      <c r="Q54" s="329">
        <v>1.8493369051999999</v>
      </c>
      <c r="R54" s="330">
        <f t="shared" si="13"/>
        <v>4.378358125000581E-2</v>
      </c>
      <c r="S54" s="329">
        <f t="shared" si="4"/>
        <v>8.0970592647458484E-2</v>
      </c>
      <c r="T54" s="329">
        <f t="shared" si="14"/>
        <v>4.1995999827981793E-2</v>
      </c>
      <c r="U54" s="328">
        <f t="shared" si="15"/>
        <v>7652428.0871623345</v>
      </c>
      <c r="V54" s="330">
        <f t="shared" si="5"/>
        <v>0.92227979274611394</v>
      </c>
      <c r="W54" s="330">
        <f t="shared" si="16"/>
        <v>1.2255485954351926E-2</v>
      </c>
      <c r="X54" s="328">
        <f t="shared" si="17"/>
        <v>394088.89917969279</v>
      </c>
      <c r="Y54" s="322">
        <f t="shared" si="6"/>
        <v>8046516.9863420269</v>
      </c>
      <c r="Z54" s="331">
        <f t="shared" si="18"/>
        <v>3.7534922746937309E-2</v>
      </c>
      <c r="AB54" s="332">
        <f t="shared" si="7"/>
        <v>12282752.523196097</v>
      </c>
      <c r="AC54" s="333">
        <f t="shared" si="8"/>
        <v>10108584.270364881</v>
      </c>
      <c r="AD54" s="333">
        <f t="shared" si="19"/>
        <v>8046516.9863420278</v>
      </c>
      <c r="AE54" s="333">
        <f t="shared" si="20"/>
        <v>30437853.779903006</v>
      </c>
      <c r="AF54" s="356">
        <f t="shared" si="21"/>
        <v>3.5496180898842829E-2</v>
      </c>
    </row>
    <row r="55" spans="1:32">
      <c r="A55" s="18" t="s">
        <v>320</v>
      </c>
      <c r="B55" s="239" t="s">
        <v>49</v>
      </c>
      <c r="C55" s="322">
        <v>198838484.40000001</v>
      </c>
      <c r="D55" s="322">
        <v>94615002.860000014</v>
      </c>
      <c r="E55" s="323">
        <f t="shared" si="0"/>
        <v>0.4758384834077925</v>
      </c>
      <c r="F55" s="324">
        <f t="shared" si="9"/>
        <v>45021459.468526356</v>
      </c>
      <c r="G55" s="331">
        <f t="shared" si="1"/>
        <v>2.3245792239070067E-2</v>
      </c>
      <c r="H55" s="325">
        <v>46784</v>
      </c>
      <c r="I55" s="326">
        <f t="shared" si="2"/>
        <v>8.0879019964242016E-3</v>
      </c>
      <c r="J55" s="326">
        <f t="shared" si="10"/>
        <v>6.8747166969605712E-3</v>
      </c>
      <c r="K55" s="322">
        <v>739.2</v>
      </c>
      <c r="L55" s="359">
        <f t="shared" si="3"/>
        <v>1.1521843494959192E-2</v>
      </c>
      <c r="M55" s="327">
        <f t="shared" si="11"/>
        <v>1.7282765242438787E-3</v>
      </c>
      <c r="N55" s="331">
        <f t="shared" si="12"/>
        <v>8.6029932212044503E-3</v>
      </c>
      <c r="O55" s="328">
        <v>7735</v>
      </c>
      <c r="P55" s="328">
        <v>5334</v>
      </c>
      <c r="Q55" s="329">
        <v>2.0438860060000001</v>
      </c>
      <c r="R55" s="330">
        <f t="shared" si="13"/>
        <v>4.9592631951824303E-3</v>
      </c>
      <c r="S55" s="329">
        <f t="shared" si="4"/>
        <v>1.0136168644704216E-2</v>
      </c>
      <c r="T55" s="329">
        <f t="shared" si="14"/>
        <v>5.2571992218554417E-3</v>
      </c>
      <c r="U55" s="328">
        <f t="shared" si="15"/>
        <v>957956.45180304092</v>
      </c>
      <c r="V55" s="330">
        <f t="shared" si="5"/>
        <v>1.4501312335958005</v>
      </c>
      <c r="W55" s="330">
        <f t="shared" si="16"/>
        <v>1.9269708720803205E-2</v>
      </c>
      <c r="X55" s="328">
        <f t="shared" si="17"/>
        <v>619639.10085491452</v>
      </c>
      <c r="Y55" s="322">
        <f t="shared" si="6"/>
        <v>1577595.5526579553</v>
      </c>
      <c r="Z55" s="331">
        <f t="shared" si="18"/>
        <v>7.3590756466976066E-3</v>
      </c>
      <c r="AB55" s="332">
        <f t="shared" si="7"/>
        <v>9966593.6905607339</v>
      </c>
      <c r="AC55" s="333">
        <f t="shared" si="8"/>
        <v>1844259.3196346813</v>
      </c>
      <c r="AD55" s="333">
        <f t="shared" si="19"/>
        <v>1577595.5526579556</v>
      </c>
      <c r="AE55" s="333">
        <f t="shared" si="20"/>
        <v>13388448.562853372</v>
      </c>
      <c r="AF55" s="356">
        <f t="shared" si="21"/>
        <v>1.5613413336510548E-2</v>
      </c>
    </row>
    <row r="56" spans="1:32">
      <c r="A56" s="18" t="s">
        <v>321</v>
      </c>
      <c r="B56" s="239" t="s">
        <v>50</v>
      </c>
      <c r="C56" s="322">
        <v>4541705</v>
      </c>
      <c r="D56" s="322">
        <v>1178778</v>
      </c>
      <c r="E56" s="323">
        <f t="shared" si="0"/>
        <v>0.25954525888405344</v>
      </c>
      <c r="F56" s="324">
        <f t="shared" si="9"/>
        <v>305946.24117682676</v>
      </c>
      <c r="G56" s="331">
        <f t="shared" si="1"/>
        <v>1.5796828540604678E-4</v>
      </c>
      <c r="H56" s="325">
        <v>1552</v>
      </c>
      <c r="I56" s="326">
        <f t="shared" si="2"/>
        <v>2.6830591438206137E-4</v>
      </c>
      <c r="J56" s="326">
        <f t="shared" si="10"/>
        <v>2.2806002722475217E-4</v>
      </c>
      <c r="K56" s="322">
        <v>1764.9</v>
      </c>
      <c r="L56" s="359">
        <f t="shared" si="3"/>
        <v>2.7509336558784465E-2</v>
      </c>
      <c r="M56" s="327">
        <f t="shared" si="11"/>
        <v>4.1264004838176696E-3</v>
      </c>
      <c r="N56" s="331">
        <f t="shared" si="12"/>
        <v>4.354460511042422E-3</v>
      </c>
      <c r="O56" s="328">
        <v>549</v>
      </c>
      <c r="P56" s="328">
        <v>170</v>
      </c>
      <c r="Q56" s="329">
        <v>2.1071899398</v>
      </c>
      <c r="R56" s="330">
        <f t="shared" si="13"/>
        <v>1.5805675725178347E-4</v>
      </c>
      <c r="S56" s="329">
        <f t="shared" si="4"/>
        <v>3.3305560879836883E-4</v>
      </c>
      <c r="T56" s="329">
        <f t="shared" si="14"/>
        <v>1.7274176750444833E-4</v>
      </c>
      <c r="U56" s="328">
        <f t="shared" si="15"/>
        <v>31476.663465369693</v>
      </c>
      <c r="V56" s="330">
        <f t="shared" si="5"/>
        <v>3.2294117647058824</v>
      </c>
      <c r="W56" s="330">
        <f t="shared" si="16"/>
        <v>4.2913236129057078E-2</v>
      </c>
      <c r="X56" s="328">
        <f t="shared" si="17"/>
        <v>1379923.2481950666</v>
      </c>
      <c r="Y56" s="322">
        <f t="shared" si="6"/>
        <v>1411399.9116604363</v>
      </c>
      <c r="Z56" s="331">
        <f t="shared" si="18"/>
        <v>6.5838159217373434E-3</v>
      </c>
      <c r="AB56" s="332">
        <f t="shared" si="7"/>
        <v>67728.632366869424</v>
      </c>
      <c r="AC56" s="333">
        <f t="shared" si="8"/>
        <v>933483.75071099366</v>
      </c>
      <c r="AD56" s="333">
        <f t="shared" si="19"/>
        <v>1411399.9116604365</v>
      </c>
      <c r="AE56" s="333">
        <f t="shared" si="20"/>
        <v>2412612.2947382997</v>
      </c>
      <c r="AF56" s="356">
        <f t="shared" si="21"/>
        <v>2.8135532508979646E-3</v>
      </c>
    </row>
    <row r="57" spans="1:32">
      <c r="A57" s="18" t="s">
        <v>322</v>
      </c>
      <c r="B57" s="239" t="s">
        <v>51</v>
      </c>
      <c r="C57" s="322">
        <v>3020813</v>
      </c>
      <c r="D57" s="322">
        <v>668727</v>
      </c>
      <c r="E57" s="323">
        <f t="shared" si="0"/>
        <v>0.22137318662227684</v>
      </c>
      <c r="F57" s="324">
        <f t="shared" si="9"/>
        <v>148038.22697035532</v>
      </c>
      <c r="G57" s="331">
        <f t="shared" si="1"/>
        <v>7.6436124199814128E-5</v>
      </c>
      <c r="H57" s="325">
        <v>3573</v>
      </c>
      <c r="I57" s="326">
        <f t="shared" si="2"/>
        <v>6.1769138665406279E-4</v>
      </c>
      <c r="J57" s="326">
        <f t="shared" si="10"/>
        <v>5.2503767865595338E-4</v>
      </c>
      <c r="K57" s="322">
        <v>879.3</v>
      </c>
      <c r="L57" s="359">
        <f t="shared" si="3"/>
        <v>1.3705569514498939E-2</v>
      </c>
      <c r="M57" s="327">
        <f t="shared" si="11"/>
        <v>2.0558354271748409E-3</v>
      </c>
      <c r="N57" s="331">
        <f t="shared" si="12"/>
        <v>2.5808731058307942E-3</v>
      </c>
      <c r="O57" s="328">
        <v>1377</v>
      </c>
      <c r="P57" s="328">
        <v>417</v>
      </c>
      <c r="Q57" s="329">
        <v>1.7545098130000001</v>
      </c>
      <c r="R57" s="330">
        <f t="shared" si="13"/>
        <v>3.8770392808231595E-4</v>
      </c>
      <c r="S57" s="329">
        <f t="shared" si="4"/>
        <v>6.8023034635906966E-4</v>
      </c>
      <c r="T57" s="329">
        <f t="shared" si="14"/>
        <v>3.5280652610587192E-4</v>
      </c>
      <c r="U57" s="328">
        <f t="shared" si="15"/>
        <v>64287.707895166255</v>
      </c>
      <c r="V57" s="330">
        <f t="shared" si="5"/>
        <v>3.3021582733812949</v>
      </c>
      <c r="W57" s="330">
        <f t="shared" si="16"/>
        <v>4.3879910041151653E-2</v>
      </c>
      <c r="X57" s="328">
        <f t="shared" si="17"/>
        <v>1411007.7322622039</v>
      </c>
      <c r="Y57" s="322">
        <f t="shared" si="6"/>
        <v>1475295.4401573702</v>
      </c>
      <c r="Z57" s="331">
        <f t="shared" si="18"/>
        <v>6.8818720533627394E-3</v>
      </c>
      <c r="AB57" s="332">
        <f t="shared" si="7"/>
        <v>32771.85760528245</v>
      </c>
      <c r="AC57" s="333">
        <f t="shared" si="8"/>
        <v>553272.46643541567</v>
      </c>
      <c r="AD57" s="333">
        <f t="shared" si="19"/>
        <v>1475295.4401573704</v>
      </c>
      <c r="AE57" s="333">
        <f t="shared" si="20"/>
        <v>2061339.7641980685</v>
      </c>
      <c r="AF57" s="356">
        <f t="shared" si="21"/>
        <v>2.4039043518982901E-3</v>
      </c>
    </row>
    <row r="58" spans="1:32" ht="13.5" thickBot="1">
      <c r="B58" s="245" t="s">
        <v>52</v>
      </c>
      <c r="C58" s="334">
        <f>SUM(C7:C57)</f>
        <v>8177497337.8300028</v>
      </c>
      <c r="D58" s="334">
        <f>SUM(D7:D57)</f>
        <v>3837991154.5200005</v>
      </c>
      <c r="E58" s="335">
        <f t="shared" si="0"/>
        <v>0.46933566541991167</v>
      </c>
      <c r="F58" s="336">
        <f t="shared" ref="F58:K58" si="22">SUM(F7:F57)</f>
        <v>1936757371.2053194</v>
      </c>
      <c r="G58" s="345">
        <f t="shared" si="22"/>
        <v>1.0000000000000002</v>
      </c>
      <c r="H58" s="337">
        <f t="shared" si="22"/>
        <v>5784442</v>
      </c>
      <c r="I58" s="338">
        <f t="shared" si="22"/>
        <v>1.0000000000000002</v>
      </c>
      <c r="J58" s="338">
        <f t="shared" si="22"/>
        <v>0.8500000000000002</v>
      </c>
      <c r="K58" s="339">
        <f t="shared" si="22"/>
        <v>64156.400000000016</v>
      </c>
      <c r="L58" s="360">
        <f t="shared" si="3"/>
        <v>1</v>
      </c>
      <c r="M58" s="340">
        <f>SUM(M7:M57)</f>
        <v>0.14999999999999997</v>
      </c>
      <c r="N58" s="345">
        <f>SUM(N7:N57)</f>
        <v>0.99999999999999989</v>
      </c>
      <c r="O58" s="341">
        <f>SUM(O7:O57)</f>
        <v>964355</v>
      </c>
      <c r="P58" s="342">
        <f t="shared" ref="P58:Y58" si="23">SUM(P7:P57)</f>
        <v>1075563</v>
      </c>
      <c r="Q58" s="343">
        <f t="shared" si="23"/>
        <v>98.366423307599987</v>
      </c>
      <c r="R58" s="343">
        <f>SUM(R7:R57)</f>
        <v>0.99999999999999989</v>
      </c>
      <c r="S58" s="343">
        <f t="shared" si="23"/>
        <v>1.9280548856824229</v>
      </c>
      <c r="T58" s="343">
        <f t="shared" si="23"/>
        <v>1</v>
      </c>
      <c r="U58" s="342">
        <f t="shared" si="23"/>
        <v>182218023.58574986</v>
      </c>
      <c r="V58" s="343">
        <f>SUM(V7:V57)</f>
        <v>75.254444922162563</v>
      </c>
      <c r="W58" s="343">
        <f t="shared" si="23"/>
        <v>1</v>
      </c>
      <c r="X58" s="344">
        <f t="shared" si="23"/>
        <v>32156121.809249982</v>
      </c>
      <c r="Y58" s="341">
        <f t="shared" si="23"/>
        <v>214374145.39499986</v>
      </c>
      <c r="Z58" s="345">
        <f>SUM(Z7:Z57)</f>
        <v>0.99999999999999978</v>
      </c>
      <c r="AB58" s="346">
        <f>SUM(AB7:AB57)</f>
        <v>428748290.78999984</v>
      </c>
      <c r="AC58" s="347">
        <f>SUM(AC7:AC57)</f>
        <v>214374145.39499989</v>
      </c>
      <c r="AD58" s="347">
        <f>SUM(AD7:AD57)</f>
        <v>214374145.39499995</v>
      </c>
      <c r="AE58" s="347">
        <f>SUM(AE7:AE57)</f>
        <v>857496581.57999969</v>
      </c>
      <c r="AF58" s="357">
        <f>SUM(AF7:AF57)</f>
        <v>0.99999999999999989</v>
      </c>
    </row>
    <row r="59" spans="1:32" ht="13.5" thickTop="1">
      <c r="L59" s="348"/>
      <c r="S59" s="349"/>
    </row>
    <row r="60" spans="1:32" ht="86.45" customHeight="1">
      <c r="C60" s="410" t="s">
        <v>323</v>
      </c>
      <c r="D60" s="410"/>
      <c r="E60" s="410"/>
      <c r="F60" s="410"/>
      <c r="G60" s="410"/>
      <c r="L60" s="348"/>
      <c r="S60" s="349"/>
    </row>
    <row r="61" spans="1:32" s="1" customFormat="1">
      <c r="J61" s="350"/>
      <c r="M61" s="350"/>
      <c r="N61" s="351"/>
      <c r="S61" s="352"/>
      <c r="T61" s="352"/>
      <c r="Y61" s="350"/>
    </row>
    <row r="62" spans="1:32">
      <c r="S62" s="349"/>
    </row>
    <row r="63" spans="1:32">
      <c r="S63" s="349"/>
    </row>
    <row r="64" spans="1:32">
      <c r="S64" s="349"/>
    </row>
    <row r="65" spans="10:27">
      <c r="J65" s="2"/>
      <c r="M65" s="2"/>
      <c r="N65" s="2"/>
      <c r="S65" s="349"/>
      <c r="Y65" s="2"/>
      <c r="AA65" s="2"/>
    </row>
    <row r="66" spans="10:27">
      <c r="J66" s="2"/>
      <c r="M66" s="2"/>
      <c r="N66" s="2"/>
      <c r="S66" s="349"/>
      <c r="Y66" s="2"/>
      <c r="AA66" s="2"/>
    </row>
    <row r="67" spans="10:27">
      <c r="J67" s="2"/>
      <c r="M67" s="2"/>
      <c r="N67" s="2"/>
      <c r="S67" s="349"/>
      <c r="Y67" s="2"/>
      <c r="AA67" s="2"/>
    </row>
    <row r="68" spans="10:27">
      <c r="J68" s="2"/>
      <c r="M68" s="2"/>
      <c r="N68" s="2"/>
      <c r="S68" s="349"/>
      <c r="Y68" s="2"/>
      <c r="AA68" s="2"/>
    </row>
    <row r="69" spans="10:27">
      <c r="J69" s="2"/>
      <c r="M69" s="2"/>
      <c r="N69" s="2"/>
      <c r="S69" s="349"/>
      <c r="Y69" s="2"/>
      <c r="AA69" s="2"/>
    </row>
    <row r="70" spans="10:27">
      <c r="J70" s="2"/>
      <c r="M70" s="2"/>
      <c r="N70" s="2"/>
      <c r="S70" s="349"/>
      <c r="Y70" s="2"/>
      <c r="AA70" s="2"/>
    </row>
    <row r="71" spans="10:27">
      <c r="J71" s="2"/>
      <c r="M71" s="2"/>
      <c r="N71" s="2"/>
      <c r="S71" s="349"/>
      <c r="Y71" s="2"/>
      <c r="AA71" s="2"/>
    </row>
    <row r="72" spans="10:27">
      <c r="J72" s="2"/>
      <c r="M72" s="2"/>
      <c r="N72" s="2"/>
      <c r="S72" s="349"/>
      <c r="Y72" s="2"/>
      <c r="AA72" s="2"/>
    </row>
    <row r="73" spans="10:27">
      <c r="J73" s="2"/>
      <c r="M73" s="2"/>
      <c r="N73" s="2"/>
      <c r="S73" s="349"/>
      <c r="Y73" s="2"/>
      <c r="AA73" s="2"/>
    </row>
    <row r="74" spans="10:27">
      <c r="J74" s="2"/>
      <c r="M74" s="2"/>
      <c r="N74" s="2"/>
      <c r="S74" s="349"/>
      <c r="Y74" s="2"/>
      <c r="AA74" s="2"/>
    </row>
    <row r="75" spans="10:27">
      <c r="J75" s="2"/>
      <c r="M75" s="2"/>
      <c r="N75" s="2"/>
      <c r="S75" s="349"/>
      <c r="Y75" s="2"/>
      <c r="AA75" s="2"/>
    </row>
    <row r="76" spans="10:27">
      <c r="J76" s="2"/>
      <c r="M76" s="2"/>
      <c r="N76" s="2"/>
      <c r="S76" s="349"/>
      <c r="Y76" s="2"/>
      <c r="AA76" s="2"/>
    </row>
    <row r="77" spans="10:27">
      <c r="J77" s="2"/>
      <c r="M77" s="2"/>
      <c r="N77" s="2"/>
      <c r="S77" s="349"/>
      <c r="Y77" s="2"/>
      <c r="AA77" s="2"/>
    </row>
    <row r="78" spans="10:27">
      <c r="J78" s="2"/>
      <c r="M78" s="2"/>
      <c r="N78" s="2"/>
      <c r="S78" s="349"/>
      <c r="Y78" s="2"/>
      <c r="AA78" s="2"/>
    </row>
    <row r="79" spans="10:27">
      <c r="J79" s="2"/>
      <c r="M79" s="2"/>
      <c r="N79" s="2"/>
      <c r="S79" s="349"/>
      <c r="Y79" s="2"/>
      <c r="AA79" s="2"/>
    </row>
    <row r="80" spans="10:27">
      <c r="J80" s="2"/>
      <c r="M80" s="2"/>
      <c r="N80" s="2"/>
      <c r="S80" s="349"/>
      <c r="Y80" s="2"/>
      <c r="AA80" s="2"/>
    </row>
    <row r="81" spans="10:27">
      <c r="J81" s="2"/>
      <c r="M81" s="2"/>
      <c r="N81" s="2"/>
      <c r="S81" s="349"/>
      <c r="Y81" s="2"/>
      <c r="AA81" s="2"/>
    </row>
    <row r="82" spans="10:27">
      <c r="J82" s="2"/>
      <c r="M82" s="2"/>
      <c r="N82" s="2"/>
      <c r="S82" s="349"/>
      <c r="Y82" s="2"/>
      <c r="AA82" s="2"/>
    </row>
    <row r="83" spans="10:27">
      <c r="J83" s="2"/>
      <c r="M83" s="2"/>
      <c r="N83" s="2"/>
      <c r="S83" s="349"/>
      <c r="Y83" s="2"/>
      <c r="AA83" s="2"/>
    </row>
    <row r="84" spans="10:27">
      <c r="J84" s="2"/>
      <c r="M84" s="2"/>
      <c r="N84" s="2"/>
      <c r="S84" s="349"/>
      <c r="Y84" s="2"/>
      <c r="AA84" s="2"/>
    </row>
    <row r="85" spans="10:27">
      <c r="J85" s="2"/>
      <c r="M85" s="2"/>
      <c r="N85" s="2"/>
      <c r="S85" s="349"/>
      <c r="Y85" s="2"/>
      <c r="AA85" s="2"/>
    </row>
    <row r="86" spans="10:27">
      <c r="J86" s="2"/>
      <c r="M86" s="2"/>
      <c r="N86" s="2"/>
      <c r="S86" s="349"/>
      <c r="Y86" s="2"/>
      <c r="AA86" s="2"/>
    </row>
    <row r="87" spans="10:27">
      <c r="J87" s="2"/>
      <c r="M87" s="2"/>
      <c r="N87" s="2"/>
      <c r="S87" s="349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zoomScaleSheetLayoutView="100" workbookViewId="0">
      <selection activeCell="H4" sqref="H4"/>
    </sheetView>
  </sheetViews>
  <sheetFormatPr baseColWidth="10" defaultColWidth="9.7109375" defaultRowHeight="14.25"/>
  <cols>
    <col min="1" max="1" width="26.28515625" style="2" customWidth="1"/>
    <col min="2" max="2" width="14.5703125" style="2" hidden="1" customWidth="1"/>
    <col min="3" max="3" width="12.7109375" style="2" customWidth="1"/>
    <col min="4" max="4" width="14.140625" style="2" hidden="1" customWidth="1"/>
    <col min="5" max="5" width="11.7109375" style="2" customWidth="1"/>
    <col min="6" max="6" width="14.28515625" style="2" hidden="1" customWidth="1"/>
    <col min="7" max="7" width="11.7109375" style="2" customWidth="1"/>
    <col min="8" max="8" width="16" style="2" hidden="1" customWidth="1"/>
    <col min="9" max="10" width="11.140625" style="2" customWidth="1"/>
    <col min="11" max="11" width="11.5703125" style="2" customWidth="1"/>
    <col min="12" max="12" width="17" style="2" customWidth="1"/>
    <col min="13" max="13" width="13.28515625" style="2" bestFit="1" customWidth="1"/>
    <col min="14" max="14" width="11.7109375" style="2" customWidth="1"/>
    <col min="15" max="15" width="13.5703125" style="2" customWidth="1"/>
    <col min="16" max="18" width="11.7109375" style="2" customWidth="1"/>
    <col min="19" max="19" width="18.7109375" style="2" customWidth="1"/>
    <col min="20" max="20" width="19.42578125" style="229" customWidth="1"/>
    <col min="21" max="21" width="5.42578125" style="2" customWidth="1"/>
    <col min="22" max="22" width="11.5703125" style="2" customWidth="1"/>
    <col min="23" max="16384" width="9.7109375" style="2"/>
  </cols>
  <sheetData>
    <row r="1" spans="1:23" ht="15.75">
      <c r="A1" s="411" t="s">
        <v>241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2"/>
      <c r="M1" s="412"/>
      <c r="N1" s="412"/>
      <c r="O1" s="412"/>
      <c r="P1" s="412"/>
      <c r="Q1" s="412"/>
      <c r="R1" s="412"/>
      <c r="S1" s="412"/>
      <c r="T1" s="412"/>
    </row>
    <row r="2" spans="1:23" ht="8.25" customHeight="1" thickBot="1">
      <c r="L2" s="228"/>
    </row>
    <row r="3" spans="1:23" ht="13.5" thickBot="1">
      <c r="A3" s="413" t="s">
        <v>0</v>
      </c>
      <c r="B3" s="394"/>
      <c r="C3" s="415" t="s">
        <v>242</v>
      </c>
      <c r="D3" s="416"/>
      <c r="E3" s="416"/>
      <c r="F3" s="416"/>
      <c r="G3" s="416"/>
      <c r="H3" s="416"/>
      <c r="I3" s="416"/>
      <c r="J3" s="416"/>
      <c r="K3" s="416"/>
      <c r="L3" s="417"/>
      <c r="M3" s="415" t="s">
        <v>243</v>
      </c>
      <c r="N3" s="416"/>
      <c r="O3" s="416"/>
      <c r="P3" s="416"/>
      <c r="Q3" s="416"/>
      <c r="R3" s="416"/>
      <c r="S3" s="417"/>
      <c r="T3" s="418" t="s">
        <v>352</v>
      </c>
    </row>
    <row r="4" spans="1:23" ht="60.75" thickBot="1">
      <c r="A4" s="414"/>
      <c r="B4" s="393" t="s">
        <v>353</v>
      </c>
      <c r="C4" s="230" t="s">
        <v>96</v>
      </c>
      <c r="D4" s="393" t="s">
        <v>353</v>
      </c>
      <c r="E4" s="231" t="s">
        <v>236</v>
      </c>
      <c r="F4" s="393" t="s">
        <v>353</v>
      </c>
      <c r="G4" s="231" t="s">
        <v>98</v>
      </c>
      <c r="H4" s="393" t="s">
        <v>353</v>
      </c>
      <c r="I4" s="231" t="s">
        <v>112</v>
      </c>
      <c r="J4" s="231" t="s">
        <v>124</v>
      </c>
      <c r="K4" s="231" t="s">
        <v>125</v>
      </c>
      <c r="L4" s="230" t="s">
        <v>244</v>
      </c>
      <c r="M4" s="230" t="s">
        <v>96</v>
      </c>
      <c r="N4" s="231" t="s">
        <v>236</v>
      </c>
      <c r="O4" s="231" t="s">
        <v>98</v>
      </c>
      <c r="P4" s="231" t="s">
        <v>112</v>
      </c>
      <c r="Q4" s="231" t="s">
        <v>124</v>
      </c>
      <c r="R4" s="231" t="s">
        <v>125</v>
      </c>
      <c r="S4" s="230" t="s">
        <v>245</v>
      </c>
      <c r="T4" s="419"/>
    </row>
    <row r="5" spans="1:23" ht="15.75" thickBot="1">
      <c r="A5" s="232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3"/>
      <c r="N5" s="233"/>
      <c r="O5" s="233"/>
      <c r="P5" s="233"/>
      <c r="Q5" s="233"/>
      <c r="R5" s="233"/>
      <c r="S5" s="233"/>
      <c r="T5" s="233"/>
      <c r="V5" s="276" t="s">
        <v>98</v>
      </c>
      <c r="W5" s="277" t="s">
        <v>240</v>
      </c>
    </row>
    <row r="6" spans="1:23" ht="12.75" customHeight="1" thickTop="1">
      <c r="A6" s="234" t="s">
        <v>1</v>
      </c>
      <c r="B6" s="396">
        <f>+C6/$C$57</f>
        <v>1.2861627529993226E-3</v>
      </c>
      <c r="C6" s="235">
        <v>704723.62333333341</v>
      </c>
      <c r="D6" s="398">
        <f>+E6/$E$57</f>
        <v>1.2861627540339637E-3</v>
      </c>
      <c r="E6" s="235">
        <v>96245.346666666665</v>
      </c>
      <c r="F6" s="398">
        <f>+G6/$G$57</f>
        <v>1.2861627449722445E-3</v>
      </c>
      <c r="G6" s="235">
        <v>23664.570000000003</v>
      </c>
      <c r="H6" s="398">
        <f>+I6/$I$57</f>
        <v>1.2861627605039016E-3</v>
      </c>
      <c r="I6" s="235">
        <v>39892.542500000003</v>
      </c>
      <c r="J6" s="235">
        <v>19619.877499999999</v>
      </c>
      <c r="K6" s="235">
        <v>4204.5625</v>
      </c>
      <c r="L6" s="236">
        <f>SUM(C6:K6)</f>
        <v>888350.52635848825</v>
      </c>
      <c r="M6" s="274">
        <f>+'COEF Art 14 F I '!AF7*'PART MES'!I$4</f>
        <v>-8520.0066428159589</v>
      </c>
      <c r="N6" s="274">
        <f>+'COEF Art 14 F I '!AF7*'PART MES'!I$5</f>
        <v>-1540.6910781589231</v>
      </c>
      <c r="O6" s="274">
        <f>+'COEF Art 14 F I '!AF7*'PART MES'!I$6</f>
        <v>-1587.7548979728206</v>
      </c>
      <c r="P6" s="274">
        <f>+'COEF Art 14 F I '!AF7*'PART MES'!I$7</f>
        <v>-11370.487095585257</v>
      </c>
      <c r="Q6" s="235">
        <f>+'COEF Art 14 F I '!AF7*'PART MES'!I$8</f>
        <v>2715.4278542068132</v>
      </c>
      <c r="R6" s="235">
        <f>+'COEF Art 14 F I '!AF7*'PART MES'!I$9</f>
        <v>136.97064970181151</v>
      </c>
      <c r="S6" s="237">
        <f>SUM(M6:R6)</f>
        <v>-20166.541210624331</v>
      </c>
      <c r="T6" s="238">
        <f>SUM(S6,L6)</f>
        <v>868183.98514786386</v>
      </c>
      <c r="V6" s="390">
        <v>39892.542500000003</v>
      </c>
      <c r="W6" s="391">
        <f>+V6/$V$57</f>
        <v>1.2861627605039016E-3</v>
      </c>
    </row>
    <row r="7" spans="1:23" ht="12.75" customHeight="1">
      <c r="A7" s="239" t="s">
        <v>2</v>
      </c>
      <c r="B7" s="397">
        <f t="shared" ref="B7:B56" si="0">+C7/$C$57</f>
        <v>2.4745145135668814E-3</v>
      </c>
      <c r="C7" s="240">
        <v>1355853.9383333332</v>
      </c>
      <c r="D7" s="397">
        <f t="shared" ref="D7:D56" si="1">+E7/$E$57</f>
        <v>2.4745145159324432E-3</v>
      </c>
      <c r="E7" s="241">
        <v>185171.36083333334</v>
      </c>
      <c r="F7" s="397">
        <f t="shared" ref="F7:F56" si="2">+G7/$G$57</f>
        <v>2.4745145187831932E-3</v>
      </c>
      <c r="G7" s="241">
        <v>45529.480833333335</v>
      </c>
      <c r="H7" s="397">
        <f t="shared" ref="H7:H56" si="3">+I7/$I$57</f>
        <v>2.4745145203539831E-3</v>
      </c>
      <c r="I7" s="241">
        <v>76751.309166666659</v>
      </c>
      <c r="J7" s="241">
        <v>37747.688333333332</v>
      </c>
      <c r="K7" s="241">
        <v>8089.373333333333</v>
      </c>
      <c r="L7" s="242">
        <f t="shared" ref="L7:L56" si="4">SUM(C7:K7)</f>
        <v>1709143.1582568765</v>
      </c>
      <c r="M7" s="275">
        <f>+'COEF Art 14 F I '!AF8*'PART MES'!I$4</f>
        <v>-15463.996111447332</v>
      </c>
      <c r="N7" s="275">
        <f>+'COEF Art 14 F I '!AF8*'PART MES'!I$5</f>
        <v>-2796.3875898712527</v>
      </c>
      <c r="O7" s="275">
        <f>+'COEF Art 14 F I '!AF8*'PART MES'!I$6</f>
        <v>-2881.8094395367857</v>
      </c>
      <c r="P7" s="275">
        <f>+'COEF Art 14 F I '!AF8*'PART MES'!I$7</f>
        <v>-20637.67971116013</v>
      </c>
      <c r="Q7" s="240">
        <f>+'COEF Art 14 F I '!AF8*'PART MES'!I$8</f>
        <v>4928.5602158276379</v>
      </c>
      <c r="R7" s="240">
        <f>+'COEF Art 14 F I '!AF8*'PART MES'!I$9</f>
        <v>248.60468813803257</v>
      </c>
      <c r="S7" s="243">
        <f t="shared" ref="S7:S56" si="5">SUM(M7:R7)</f>
        <v>-36602.707948049829</v>
      </c>
      <c r="T7" s="244">
        <f t="shared" ref="T7:T56" si="6">SUM(S7,L7)</f>
        <v>1672540.4503088268</v>
      </c>
      <c r="V7" s="390">
        <v>76751.309166666659</v>
      </c>
      <c r="W7" s="391">
        <f t="shared" ref="W7:W56" si="7">+V7/$V$57</f>
        <v>2.4745145203539831E-3</v>
      </c>
    </row>
    <row r="8" spans="1:23" ht="12.75" customHeight="1">
      <c r="A8" s="239" t="s">
        <v>214</v>
      </c>
      <c r="B8" s="397">
        <f t="shared" si="0"/>
        <v>2.5966786750418491E-3</v>
      </c>
      <c r="C8" s="240">
        <v>1422791.0116666667</v>
      </c>
      <c r="D8" s="397">
        <f t="shared" si="1"/>
        <v>2.5966786794624748E-3</v>
      </c>
      <c r="E8" s="241">
        <v>194313.07499999998</v>
      </c>
      <c r="F8" s="397">
        <f t="shared" si="2"/>
        <v>2.5966786934878581E-3</v>
      </c>
      <c r="G8" s="241">
        <v>47777.223333333335</v>
      </c>
      <c r="H8" s="397">
        <f t="shared" si="3"/>
        <v>2.5966786810491926E-3</v>
      </c>
      <c r="I8" s="241">
        <v>80540.44</v>
      </c>
      <c r="J8" s="241">
        <v>39611.251666666671</v>
      </c>
      <c r="K8" s="241">
        <v>8488.7366666666658</v>
      </c>
      <c r="L8" s="242">
        <f t="shared" si="4"/>
        <v>1793521.7461233693</v>
      </c>
      <c r="M8" s="275">
        <f>+'COEF Art 14 F I '!AF9*'PART MES'!I$4</f>
        <v>-19106.634793029643</v>
      </c>
      <c r="N8" s="275">
        <f>+'COEF Art 14 F I '!AF9*'PART MES'!I$5</f>
        <v>-3455.0937567734372</v>
      </c>
      <c r="O8" s="275">
        <f>+'COEF Art 14 F I '!AF9*'PART MES'!I$6</f>
        <v>-3560.6372445719267</v>
      </c>
      <c r="P8" s="275">
        <f>+'COEF Art 14 F I '!AF9*'PART MES'!I$7</f>
        <v>-25499.011146592213</v>
      </c>
      <c r="Q8" s="240">
        <f>+'COEF Art 14 F I '!AF9*'PART MES'!I$8</f>
        <v>6089.5126602861319</v>
      </c>
      <c r="R8" s="240">
        <f>+'COEF Art 14 F I '!AF9*'PART MES'!I$9</f>
        <v>307.16503999714519</v>
      </c>
      <c r="S8" s="243">
        <f t="shared" si="5"/>
        <v>-45224.699240683942</v>
      </c>
      <c r="T8" s="244">
        <f t="shared" si="6"/>
        <v>1748297.0468826853</v>
      </c>
      <c r="V8" s="390">
        <v>80540.44</v>
      </c>
      <c r="W8" s="391">
        <f t="shared" si="7"/>
        <v>2.5966786810491926E-3</v>
      </c>
    </row>
    <row r="9" spans="1:23" ht="12.75" customHeight="1">
      <c r="A9" s="239" t="s">
        <v>4</v>
      </c>
      <c r="B9" s="397">
        <f t="shared" si="0"/>
        <v>7.163369161917562E-3</v>
      </c>
      <c r="C9" s="240">
        <v>3925005.1824999996</v>
      </c>
      <c r="D9" s="397">
        <f t="shared" si="1"/>
        <v>7.1633691633567736E-3</v>
      </c>
      <c r="E9" s="241">
        <v>536044.8716666667</v>
      </c>
      <c r="F9" s="397">
        <f t="shared" si="2"/>
        <v>7.1633691838468676E-3</v>
      </c>
      <c r="G9" s="241">
        <v>131801.40083333335</v>
      </c>
      <c r="H9" s="397">
        <f t="shared" si="3"/>
        <v>7.1633691596085913E-3</v>
      </c>
      <c r="I9" s="241">
        <v>222184.17249999999</v>
      </c>
      <c r="J9" s="241">
        <v>109274.21333333333</v>
      </c>
      <c r="K9" s="241">
        <v>23417.59</v>
      </c>
      <c r="L9" s="242">
        <f t="shared" si="4"/>
        <v>4947727.4523234395</v>
      </c>
      <c r="M9" s="275">
        <f>+'COEF Art 14 F I '!AF10*'PART MES'!I$4</f>
        <v>-73330.472355611244</v>
      </c>
      <c r="N9" s="275">
        <f>+'COEF Art 14 F I '!AF10*'PART MES'!I$5</f>
        <v>-13260.506623047508</v>
      </c>
      <c r="O9" s="275">
        <f>+'COEF Art 14 F I '!AF10*'PART MES'!I$6</f>
        <v>-13665.578154385166</v>
      </c>
      <c r="P9" s="275">
        <f>+'COEF Art 14 F I '!AF10*'PART MES'!I$7</f>
        <v>-97864.147833230745</v>
      </c>
      <c r="Q9" s="240">
        <f>+'COEF Art 14 F I '!AF10*'PART MES'!I$8</f>
        <v>23371.297176683522</v>
      </c>
      <c r="R9" s="240">
        <f>+'COEF Art 14 F I '!AF10*'PART MES'!I$9</f>
        <v>1178.8866913569802</v>
      </c>
      <c r="S9" s="243">
        <f t="shared" si="5"/>
        <v>-173570.52109823417</v>
      </c>
      <c r="T9" s="244">
        <f t="shared" si="6"/>
        <v>4774156.9312252058</v>
      </c>
      <c r="V9" s="390">
        <v>222184.17249999999</v>
      </c>
      <c r="W9" s="391">
        <f t="shared" si="7"/>
        <v>7.1633691596085913E-3</v>
      </c>
    </row>
    <row r="10" spans="1:23" ht="12.75" customHeight="1">
      <c r="A10" s="239" t="s">
        <v>246</v>
      </c>
      <c r="B10" s="397">
        <f t="shared" si="0"/>
        <v>8.9925647680691445E-3</v>
      </c>
      <c r="C10" s="240">
        <v>4927271.3049999997</v>
      </c>
      <c r="D10" s="397">
        <f t="shared" si="1"/>
        <v>8.992564772006233E-3</v>
      </c>
      <c r="E10" s="241">
        <v>672926.1216666667</v>
      </c>
      <c r="F10" s="397">
        <f t="shared" si="2"/>
        <v>8.9925647521862349E-3</v>
      </c>
      <c r="G10" s="241">
        <v>165457.42666666667</v>
      </c>
      <c r="H10" s="397">
        <f t="shared" si="3"/>
        <v>8.9925647561075201E-3</v>
      </c>
      <c r="I10" s="241">
        <v>278919.80916666664</v>
      </c>
      <c r="J10" s="241">
        <v>137177.83083333334</v>
      </c>
      <c r="K10" s="241">
        <v>29397.366666666669</v>
      </c>
      <c r="L10" s="242">
        <f t="shared" si="4"/>
        <v>6211149.8869776949</v>
      </c>
      <c r="M10" s="275">
        <f>+'COEF Art 14 F I '!AF11*'PART MES'!I$4</f>
        <v>-60779.619867827176</v>
      </c>
      <c r="N10" s="275">
        <f>+'COEF Art 14 F I '!AF11*'PART MES'!I$5</f>
        <v>-10990.909043857529</v>
      </c>
      <c r="O10" s="275">
        <f>+'COEF Art 14 F I '!AF11*'PART MES'!I$6</f>
        <v>-11326.650692630606</v>
      </c>
      <c r="P10" s="275">
        <f>+'COEF Art 14 F I '!AF11*'PART MES'!I$7</f>
        <v>-81114.242318629433</v>
      </c>
      <c r="Q10" s="240">
        <f>+'COEF Art 14 F I '!AF11*'PART MES'!I$8</f>
        <v>19371.190619477176</v>
      </c>
      <c r="R10" s="240">
        <f>+'COEF Art 14 F I '!AF11*'PART MES'!I$9</f>
        <v>977.11473370094734</v>
      </c>
      <c r="S10" s="243">
        <f t="shared" si="5"/>
        <v>-143863.11656976657</v>
      </c>
      <c r="T10" s="244">
        <f t="shared" si="6"/>
        <v>6067286.7704079282</v>
      </c>
      <c r="V10" s="390">
        <v>278919.80916666664</v>
      </c>
      <c r="W10" s="391">
        <f t="shared" si="7"/>
        <v>8.9925647561075201E-3</v>
      </c>
    </row>
    <row r="11" spans="1:23" ht="12.75" customHeight="1">
      <c r="A11" s="239" t="s">
        <v>6</v>
      </c>
      <c r="B11" s="397">
        <f t="shared" si="0"/>
        <v>6.1746187376218759E-2</v>
      </c>
      <c r="C11" s="240">
        <v>33832418.792499997</v>
      </c>
      <c r="D11" s="397">
        <f t="shared" si="1"/>
        <v>6.1746187373972854E-2</v>
      </c>
      <c r="E11" s="241">
        <v>4620553.0291666668</v>
      </c>
      <c r="F11" s="397">
        <f t="shared" si="2"/>
        <v>6.1746187391896169E-2</v>
      </c>
      <c r="G11" s="241">
        <v>1136090.2649999999</v>
      </c>
      <c r="H11" s="397">
        <f t="shared" si="3"/>
        <v>6.1746187367451855E-2</v>
      </c>
      <c r="I11" s="241">
        <v>1915163.8341666667</v>
      </c>
      <c r="J11" s="241">
        <v>941912.37749999994</v>
      </c>
      <c r="K11" s="241">
        <v>201852.905</v>
      </c>
      <c r="L11" s="242">
        <f t="shared" si="4"/>
        <v>42647991.388571896</v>
      </c>
      <c r="M11" s="275">
        <f>+'COEF Art 14 F I '!AF12*'PART MES'!I$4</f>
        <v>-1003209.913676187</v>
      </c>
      <c r="N11" s="275">
        <f>+'COEF Art 14 F I '!AF12*'PART MES'!I$5</f>
        <v>-181412.60075480811</v>
      </c>
      <c r="O11" s="275">
        <f>+'COEF Art 14 F I '!AF12*'PART MES'!I$6</f>
        <v>-186954.25026192245</v>
      </c>
      <c r="P11" s="275">
        <f>+'COEF Art 14 F I '!AF12*'PART MES'!I$7</f>
        <v>-1338847.0051530553</v>
      </c>
      <c r="Q11" s="240">
        <f>+'COEF Art 14 F I '!AF12*'PART MES'!I$8</f>
        <v>319734.97878780647</v>
      </c>
      <c r="R11" s="240">
        <f>+'COEF Art 14 F I '!AF12*'PART MES'!I$9</f>
        <v>16127.958512730676</v>
      </c>
      <c r="S11" s="243">
        <f t="shared" si="5"/>
        <v>-2374560.8325454355</v>
      </c>
      <c r="T11" s="244">
        <f t="shared" si="6"/>
        <v>40273430.556026459</v>
      </c>
      <c r="V11" s="390">
        <v>1915163.8341666667</v>
      </c>
      <c r="W11" s="391">
        <f t="shared" si="7"/>
        <v>6.1746187367451855E-2</v>
      </c>
    </row>
    <row r="12" spans="1:23" ht="12.75" customHeight="1">
      <c r="A12" s="239" t="s">
        <v>7</v>
      </c>
      <c r="B12" s="397">
        <f t="shared" si="0"/>
        <v>1.0265070767424937E-2</v>
      </c>
      <c r="C12" s="240">
        <v>5624512.020833333</v>
      </c>
      <c r="D12" s="397">
        <f t="shared" si="1"/>
        <v>1.0265070768274558E-2</v>
      </c>
      <c r="E12" s="241">
        <v>768149.51416666666</v>
      </c>
      <c r="F12" s="397">
        <f t="shared" si="2"/>
        <v>1.0265070771355184E-2</v>
      </c>
      <c r="G12" s="241">
        <v>188870.72166666668</v>
      </c>
      <c r="H12" s="397">
        <f t="shared" si="3"/>
        <v>1.0265070766898993E-2</v>
      </c>
      <c r="I12" s="241">
        <v>318388.76416666666</v>
      </c>
      <c r="J12" s="241">
        <v>156589.38</v>
      </c>
      <c r="K12" s="241">
        <v>33557.284166666665</v>
      </c>
      <c r="L12" s="242">
        <f t="shared" si="4"/>
        <v>7090067.7157952134</v>
      </c>
      <c r="M12" s="275">
        <f>+'COEF Art 14 F I '!AF13*'PART MES'!I$4</f>
        <v>-55755.511186654308</v>
      </c>
      <c r="N12" s="275">
        <f>+'COEF Art 14 F I '!AF13*'PART MES'!I$5</f>
        <v>-10082.388693429084</v>
      </c>
      <c r="O12" s="275">
        <f>+'COEF Art 14 F I '!AF13*'PART MES'!I$6</f>
        <v>-10390.377576786712</v>
      </c>
      <c r="P12" s="275">
        <f>+'COEF Art 14 F I '!AF13*'PART MES'!I$7</f>
        <v>-74409.25189772842</v>
      </c>
      <c r="Q12" s="240">
        <f>+'COEF Art 14 F I '!AF13*'PART MES'!I$8</f>
        <v>17769.947190057734</v>
      </c>
      <c r="R12" s="240">
        <f>+'COEF Art 14 F I '!AF13*'PART MES'!I$9</f>
        <v>896.3453799806648</v>
      </c>
      <c r="S12" s="243">
        <f t="shared" si="5"/>
        <v>-131971.23678456011</v>
      </c>
      <c r="T12" s="244">
        <f t="shared" si="6"/>
        <v>6958096.4790106537</v>
      </c>
      <c r="V12" s="390">
        <v>318388.76416666666</v>
      </c>
      <c r="W12" s="391">
        <f t="shared" si="7"/>
        <v>1.0265070766898993E-2</v>
      </c>
    </row>
    <row r="13" spans="1:23" ht="12.75" customHeight="1">
      <c r="A13" s="239" t="s">
        <v>8</v>
      </c>
      <c r="B13" s="397">
        <f t="shared" si="0"/>
        <v>1.6322006516159586E-3</v>
      </c>
      <c r="C13" s="240">
        <v>894327.21833333327</v>
      </c>
      <c r="D13" s="397">
        <f t="shared" si="1"/>
        <v>1.6322006488577962E-3</v>
      </c>
      <c r="E13" s="241">
        <v>122139.84333333334</v>
      </c>
      <c r="F13" s="397">
        <f t="shared" si="2"/>
        <v>1.6322006615157286E-3</v>
      </c>
      <c r="G13" s="241">
        <v>30031.445833333331</v>
      </c>
      <c r="H13" s="397">
        <f t="shared" si="3"/>
        <v>1.632200652633072E-3</v>
      </c>
      <c r="I13" s="241">
        <v>50625.500833333332</v>
      </c>
      <c r="J13" s="241">
        <v>24898.541666666668</v>
      </c>
      <c r="K13" s="241">
        <v>5335.7858333333334</v>
      </c>
      <c r="L13" s="242">
        <f t="shared" si="4"/>
        <v>1127358.3407299353</v>
      </c>
      <c r="M13" s="275">
        <f>+'COEF Art 14 F I '!AF14*'PART MES'!I$4</f>
        <v>-16142.70343196097</v>
      </c>
      <c r="N13" s="275">
        <f>+'COEF Art 14 F I '!AF14*'PART MES'!I$5</f>
        <v>-2919.1196905883598</v>
      </c>
      <c r="O13" s="275">
        <f>+'COEF Art 14 F I '!AF14*'PART MES'!I$6</f>
        <v>-3008.2906639785751</v>
      </c>
      <c r="P13" s="275">
        <f>+'COEF Art 14 F I '!AF14*'PART MES'!I$7</f>
        <v>-21543.457506073792</v>
      </c>
      <c r="Q13" s="240">
        <f>+'COEF Art 14 F I '!AF14*'PART MES'!I$8</f>
        <v>5144.8723432989</v>
      </c>
      <c r="R13" s="240">
        <f>+'COEF Art 14 F I '!AF14*'PART MES'!I$9</f>
        <v>259.5158278290462</v>
      </c>
      <c r="S13" s="243">
        <f t="shared" si="5"/>
        <v>-38209.183121473754</v>
      </c>
      <c r="T13" s="244">
        <f t="shared" si="6"/>
        <v>1089149.1576084616</v>
      </c>
      <c r="V13" s="390">
        <v>50625.500833333332</v>
      </c>
      <c r="W13" s="391">
        <f t="shared" si="7"/>
        <v>1.632200652633072E-3</v>
      </c>
    </row>
    <row r="14" spans="1:23" ht="12.75" customHeight="1">
      <c r="A14" s="239" t="s">
        <v>247</v>
      </c>
      <c r="B14" s="397">
        <f t="shared" si="0"/>
        <v>1.6224393865143041E-2</v>
      </c>
      <c r="C14" s="240">
        <v>8889787.5516666677</v>
      </c>
      <c r="D14" s="397">
        <f t="shared" si="1"/>
        <v>1.6224393864622787E-2</v>
      </c>
      <c r="E14" s="241">
        <v>1214093.9450000001</v>
      </c>
      <c r="F14" s="397">
        <f t="shared" si="2"/>
        <v>1.6224393884598388E-2</v>
      </c>
      <c r="G14" s="241">
        <v>298518.44666666666</v>
      </c>
      <c r="H14" s="397">
        <f t="shared" si="3"/>
        <v>1.6224393859603142E-2</v>
      </c>
      <c r="I14" s="241">
        <v>503227.38416666671</v>
      </c>
      <c r="J14" s="241">
        <v>247496.37250000003</v>
      </c>
      <c r="K14" s="241">
        <v>53038.7575</v>
      </c>
      <c r="L14" s="242">
        <f t="shared" si="4"/>
        <v>11206162.506173184</v>
      </c>
      <c r="M14" s="275">
        <f>+'COEF Art 14 F I '!AF15*'PART MES'!I$4</f>
        <v>-161840.54548595301</v>
      </c>
      <c r="N14" s="275">
        <f>+'COEF Art 14 F I '!AF15*'PART MES'!I$5</f>
        <v>-29265.973017148892</v>
      </c>
      <c r="O14" s="275">
        <f>+'COEF Art 14 F I '!AF15*'PART MES'!I$6</f>
        <v>-30159.966952911403</v>
      </c>
      <c r="P14" s="275">
        <f>+'COEF Art 14 F I '!AF15*'PART MES'!I$7</f>
        <v>-215986.43183478768</v>
      </c>
      <c r="Q14" s="240">
        <f>+'COEF Art 14 F I '!AF15*'PART MES'!I$8</f>
        <v>51580.514379426932</v>
      </c>
      <c r="R14" s="240">
        <f>+'COEF Art 14 F I '!AF15*'PART MES'!I$9</f>
        <v>2601.8060305150161</v>
      </c>
      <c r="S14" s="243">
        <f t="shared" si="5"/>
        <v>-383070.596880859</v>
      </c>
      <c r="T14" s="244">
        <f t="shared" si="6"/>
        <v>10823091.909292325</v>
      </c>
      <c r="V14" s="390">
        <v>503227.38416666671</v>
      </c>
      <c r="W14" s="391">
        <f t="shared" si="7"/>
        <v>1.6224393859603142E-2</v>
      </c>
    </row>
    <row r="15" spans="1:23" ht="12.75" customHeight="1">
      <c r="A15" s="239" t="s">
        <v>248</v>
      </c>
      <c r="B15" s="397">
        <f t="shared" si="0"/>
        <v>2.8090677169562883E-3</v>
      </c>
      <c r="C15" s="240">
        <v>1539164.7558333334</v>
      </c>
      <c r="D15" s="397">
        <f t="shared" si="1"/>
        <v>2.8090677138504746E-3</v>
      </c>
      <c r="E15" s="241">
        <v>210206.44166666665</v>
      </c>
      <c r="F15" s="397">
        <f t="shared" si="2"/>
        <v>2.8090677054860482E-3</v>
      </c>
      <c r="G15" s="241">
        <v>51685.045000000006</v>
      </c>
      <c r="H15" s="397">
        <f t="shared" si="3"/>
        <v>2.8090677174893519E-3</v>
      </c>
      <c r="I15" s="241">
        <v>87128.05</v>
      </c>
      <c r="J15" s="241">
        <v>42851.158333333333</v>
      </c>
      <c r="K15" s="241">
        <v>9183.0524999999998</v>
      </c>
      <c r="L15" s="242">
        <f t="shared" si="4"/>
        <v>1940218.5117605366</v>
      </c>
      <c r="M15" s="275">
        <f>+'COEF Art 14 F I '!AF16*'PART MES'!I$4</f>
        <v>-114212.62637470242</v>
      </c>
      <c r="N15" s="275">
        <f>+'COEF Art 14 F I '!AF16*'PART MES'!I$5</f>
        <v>-20653.314233854122</v>
      </c>
      <c r="O15" s="275">
        <f>+'COEF Art 14 F I '!AF16*'PART MES'!I$6</f>
        <v>-21284.215440099473</v>
      </c>
      <c r="P15" s="275">
        <f>+'COEF Art 14 F I '!AF16*'PART MES'!I$7</f>
        <v>-152423.96500259472</v>
      </c>
      <c r="Q15" s="240">
        <f>+'COEF Art 14 F I '!AF16*'PART MES'!I$8</f>
        <v>36400.927835131261</v>
      </c>
      <c r="R15" s="240">
        <f>+'COEF Art 14 F I '!AF16*'PART MES'!I$9</f>
        <v>1836.1227044211312</v>
      </c>
      <c r="S15" s="243">
        <f t="shared" si="5"/>
        <v>-270337.07051169837</v>
      </c>
      <c r="T15" s="244">
        <f t="shared" si="6"/>
        <v>1669881.4412488383</v>
      </c>
      <c r="V15" s="390">
        <v>87128.05</v>
      </c>
      <c r="W15" s="391">
        <f t="shared" si="7"/>
        <v>2.8090677174893519E-3</v>
      </c>
    </row>
    <row r="16" spans="1:23" s="1" customFormat="1" ht="12.75" customHeight="1">
      <c r="A16" s="239" t="s">
        <v>229</v>
      </c>
      <c r="B16" s="397">
        <f t="shared" si="0"/>
        <v>3.9163993698195301E-3</v>
      </c>
      <c r="C16" s="240">
        <v>2145901.9458333333</v>
      </c>
      <c r="D16" s="397">
        <f t="shared" si="1"/>
        <v>3.9163993650843353E-3</v>
      </c>
      <c r="E16" s="241">
        <v>293069.60833333334</v>
      </c>
      <c r="F16" s="397">
        <f t="shared" si="2"/>
        <v>3.9163993558136443E-3</v>
      </c>
      <c r="G16" s="241">
        <v>72059.237500000003</v>
      </c>
      <c r="H16" s="397">
        <f t="shared" si="3"/>
        <v>3.9163993699225103E-3</v>
      </c>
      <c r="I16" s="241">
        <v>121473.83916666667</v>
      </c>
      <c r="J16" s="241">
        <v>59743.041666666664</v>
      </c>
      <c r="K16" s="241">
        <v>12803.002500000001</v>
      </c>
      <c r="L16" s="242">
        <f t="shared" si="4"/>
        <v>2705050.6867491985</v>
      </c>
      <c r="M16" s="275">
        <f>+'COEF Art 14 F I '!AF17*'PART MES'!I$4</f>
        <v>-42348.029936376675</v>
      </c>
      <c r="N16" s="275">
        <f>+'COEF Art 14 F I '!AF17*'PART MES'!I$5</f>
        <v>-7657.8850974954448</v>
      </c>
      <c r="O16" s="275">
        <f>+'COEF Art 14 F I '!AF17*'PART MES'!I$6</f>
        <v>-7891.8121510711262</v>
      </c>
      <c r="P16" s="275">
        <f>+'COEF Art 14 F I '!AF17*'PART MES'!I$7</f>
        <v>-56516.121184135838</v>
      </c>
      <c r="Q16" s="240">
        <f>+'COEF Art 14 F I '!AF17*'PART MES'!I$8</f>
        <v>13496.822817266571</v>
      </c>
      <c r="R16" s="240">
        <f>+'COEF Art 14 F I '!AF17*'PART MES'!I$9</f>
        <v>680.80195440553848</v>
      </c>
      <c r="S16" s="243">
        <f t="shared" si="5"/>
        <v>-100236.22359740698</v>
      </c>
      <c r="T16" s="244">
        <f t="shared" si="6"/>
        <v>2604814.4631517916</v>
      </c>
      <c r="V16" s="390">
        <v>121473.83916666667</v>
      </c>
      <c r="W16" s="391">
        <f t="shared" si="7"/>
        <v>3.9163993699225103E-3</v>
      </c>
    </row>
    <row r="17" spans="1:23" ht="12.75" customHeight="1">
      <c r="A17" s="239" t="s">
        <v>12</v>
      </c>
      <c r="B17" s="397">
        <f t="shared" si="0"/>
        <v>8.2367609168836967E-3</v>
      </c>
      <c r="C17" s="240">
        <v>4513145.7774999999</v>
      </c>
      <c r="D17" s="397">
        <f t="shared" si="1"/>
        <v>8.2367609131725819E-3</v>
      </c>
      <c r="E17" s="241">
        <v>616368.26833333331</v>
      </c>
      <c r="F17" s="397">
        <f t="shared" si="2"/>
        <v>8.2367609288746951E-3</v>
      </c>
      <c r="G17" s="241">
        <v>151551.12083333332</v>
      </c>
      <c r="H17" s="397">
        <f t="shared" si="3"/>
        <v>8.2367609121972128E-3</v>
      </c>
      <c r="I17" s="241">
        <v>255477.25749999998</v>
      </c>
      <c r="J17" s="241">
        <v>125648.35833333334</v>
      </c>
      <c r="K17" s="241">
        <v>26926.587499999998</v>
      </c>
      <c r="L17" s="242">
        <f t="shared" si="4"/>
        <v>5689117.3947102847</v>
      </c>
      <c r="M17" s="275">
        <f>+'COEF Art 14 F I '!AF18*'PART MES'!I$4</f>
        <v>-55175.480246913343</v>
      </c>
      <c r="N17" s="275">
        <f>+'COEF Art 14 F I '!AF18*'PART MES'!I$5</f>
        <v>-9977.5004543255909</v>
      </c>
      <c r="O17" s="275">
        <f>+'COEF Art 14 F I '!AF18*'PART MES'!I$6</f>
        <v>-10282.285294214838</v>
      </c>
      <c r="P17" s="275">
        <f>+'COEF Art 14 F I '!AF18*'PART MES'!I$7</f>
        <v>-73635.16396659684</v>
      </c>
      <c r="Q17" s="240">
        <f>+'COEF Art 14 F I '!AF18*'PART MES'!I$8</f>
        <v>17585.084403430399</v>
      </c>
      <c r="R17" s="240">
        <f>+'COEF Art 14 F I '!AF18*'PART MES'!I$9</f>
        <v>887.02059679748947</v>
      </c>
      <c r="S17" s="243">
        <f t="shared" si="5"/>
        <v>-130598.32496182274</v>
      </c>
      <c r="T17" s="244">
        <f t="shared" si="6"/>
        <v>5558519.0697484622</v>
      </c>
      <c r="V17" s="390">
        <v>255477.25749999998</v>
      </c>
      <c r="W17" s="391">
        <f t="shared" si="7"/>
        <v>8.2367609121972128E-3</v>
      </c>
    </row>
    <row r="18" spans="1:23" ht="12.75" customHeight="1">
      <c r="A18" s="239" t="s">
        <v>249</v>
      </c>
      <c r="B18" s="397">
        <f t="shared" si="0"/>
        <v>4.2224552986780605E-3</v>
      </c>
      <c r="C18" s="240">
        <v>2313598.33</v>
      </c>
      <c r="D18" s="397">
        <f t="shared" si="1"/>
        <v>4.2224552973543043E-3</v>
      </c>
      <c r="E18" s="241">
        <v>315972.19916666666</v>
      </c>
      <c r="F18" s="397">
        <f t="shared" si="2"/>
        <v>4.22245530872465E-3</v>
      </c>
      <c r="G18" s="241">
        <v>77690.47083333334</v>
      </c>
      <c r="H18" s="397">
        <f t="shared" si="3"/>
        <v>4.2224552972740239E-3</v>
      </c>
      <c r="I18" s="241">
        <v>130966.68833333334</v>
      </c>
      <c r="J18" s="241">
        <v>64411.797499999993</v>
      </c>
      <c r="K18" s="241">
        <v>13803.522499999999</v>
      </c>
      <c r="L18" s="242">
        <f t="shared" si="4"/>
        <v>2916443.0210006996</v>
      </c>
      <c r="M18" s="275">
        <f>+'COEF Art 14 F I '!AF19*'PART MES'!I$4</f>
        <v>-84482.923138011058</v>
      </c>
      <c r="N18" s="275">
        <f>+'COEF Art 14 F I '!AF19*'PART MES'!I$5</f>
        <v>-15277.228222031014</v>
      </c>
      <c r="O18" s="275">
        <f>+'COEF Art 14 F I '!AF19*'PART MES'!I$6</f>
        <v>-15743.904979292854</v>
      </c>
      <c r="P18" s="275">
        <f>+'COEF Art 14 F I '!AF19*'PART MES'!I$7</f>
        <v>-112747.797931362</v>
      </c>
      <c r="Q18" s="240">
        <f>+'COEF Art 14 F I '!AF19*'PART MES'!I$8</f>
        <v>26925.716412111477</v>
      </c>
      <c r="R18" s="240">
        <f>+'COEF Art 14 F I '!AF19*'PART MES'!I$9</f>
        <v>1358.1774470421076</v>
      </c>
      <c r="S18" s="243">
        <f t="shared" si="5"/>
        <v>-199967.96041154335</v>
      </c>
      <c r="T18" s="244">
        <f t="shared" si="6"/>
        <v>2716475.0605891561</v>
      </c>
      <c r="V18" s="390">
        <v>130966.68833333334</v>
      </c>
      <c r="W18" s="391">
        <f t="shared" si="7"/>
        <v>4.2224552972740239E-3</v>
      </c>
    </row>
    <row r="19" spans="1:23" ht="12.75" customHeight="1">
      <c r="A19" s="239" t="s">
        <v>14</v>
      </c>
      <c r="B19" s="397">
        <f t="shared" si="0"/>
        <v>2.3104377152994793E-2</v>
      </c>
      <c r="C19" s="240">
        <v>12659517.890833333</v>
      </c>
      <c r="D19" s="397">
        <f t="shared" si="1"/>
        <v>2.3104377149899193E-2</v>
      </c>
      <c r="E19" s="241">
        <v>1728932.6575</v>
      </c>
      <c r="F19" s="397">
        <f t="shared" si="2"/>
        <v>2.3104377153551708E-2</v>
      </c>
      <c r="G19" s="241">
        <v>425105.72833333333</v>
      </c>
      <c r="H19" s="397">
        <f t="shared" si="3"/>
        <v>2.310437715398651E-2</v>
      </c>
      <c r="I19" s="241">
        <v>716621.8583333334</v>
      </c>
      <c r="J19" s="241">
        <v>352447.65250000003</v>
      </c>
      <c r="K19" s="241">
        <v>75529.9375</v>
      </c>
      <c r="L19" s="242">
        <f t="shared" si="4"/>
        <v>15958155.794313133</v>
      </c>
      <c r="M19" s="275">
        <f>+'COEF Art 14 F I '!AF20*'PART MES'!I$4</f>
        <v>-123478.43327133651</v>
      </c>
      <c r="N19" s="275">
        <f>+'COEF Art 14 F I '!AF20*'PART MES'!I$5</f>
        <v>-22328.869971785949</v>
      </c>
      <c r="O19" s="275">
        <f>+'COEF Art 14 F I '!AF20*'PART MES'!I$6</f>
        <v>-23010.954737445689</v>
      </c>
      <c r="P19" s="275">
        <f>+'COEF Art 14 F I '!AF20*'PART MES'!I$7</f>
        <v>-164789.76965102175</v>
      </c>
      <c r="Q19" s="240">
        <f>+'COEF Art 14 F I '!AF20*'PART MES'!I$8</f>
        <v>39354.051135808164</v>
      </c>
      <c r="R19" s="240">
        <f>+'COEF Art 14 F I '!AF20*'PART MES'!I$9</f>
        <v>1985.0831036144386</v>
      </c>
      <c r="S19" s="243">
        <f t="shared" si="5"/>
        <v>-292268.89339216729</v>
      </c>
      <c r="T19" s="244">
        <f t="shared" si="6"/>
        <v>15665886.900920965</v>
      </c>
      <c r="V19" s="390">
        <v>716621.8583333334</v>
      </c>
      <c r="W19" s="391">
        <f t="shared" si="7"/>
        <v>2.310437715398651E-2</v>
      </c>
    </row>
    <row r="20" spans="1:23" ht="12.75" customHeight="1">
      <c r="A20" s="239" t="s">
        <v>15</v>
      </c>
      <c r="B20" s="397">
        <f t="shared" si="0"/>
        <v>2.9304992644483946E-3</v>
      </c>
      <c r="C20" s="240">
        <v>1605700.4100000001</v>
      </c>
      <c r="D20" s="397">
        <f t="shared" si="1"/>
        <v>2.9304992637007284E-3</v>
      </c>
      <c r="E20" s="241">
        <v>219293.33333333334</v>
      </c>
      <c r="F20" s="397">
        <f t="shared" si="2"/>
        <v>2.930499245969925E-3</v>
      </c>
      <c r="G20" s="241">
        <v>53919.307499999995</v>
      </c>
      <c r="H20" s="397">
        <f t="shared" si="3"/>
        <v>2.9304992624299281E-3</v>
      </c>
      <c r="I20" s="241">
        <v>90894.457500000004</v>
      </c>
      <c r="J20" s="241">
        <v>44703.545833333337</v>
      </c>
      <c r="K20" s="241">
        <v>9580.0216666666656</v>
      </c>
      <c r="L20" s="242">
        <f t="shared" si="4"/>
        <v>2024091.0846248309</v>
      </c>
      <c r="M20" s="275">
        <f>+'COEF Art 14 F I '!AF21*'PART MES'!I$4</f>
        <v>-17879.088445990357</v>
      </c>
      <c r="N20" s="275">
        <f>+'COEF Art 14 F I '!AF21*'PART MES'!I$5</f>
        <v>-3233.1139175317953</v>
      </c>
      <c r="O20" s="275">
        <f>+'COEF Art 14 F I '!AF21*'PART MES'!I$6</f>
        <v>-3331.8765397145307</v>
      </c>
      <c r="P20" s="275">
        <f>+'COEF Art 14 F I '!AF21*'PART MES'!I$7</f>
        <v>-23860.772999206234</v>
      </c>
      <c r="Q20" s="240">
        <f>+'COEF Art 14 F I '!AF21*'PART MES'!I$8</f>
        <v>5698.2789813909458</v>
      </c>
      <c r="R20" s="240">
        <f>+'COEF Art 14 F I '!AF21*'PART MES'!I$9</f>
        <v>287.43056938674607</v>
      </c>
      <c r="S20" s="243">
        <f t="shared" si="5"/>
        <v>-42319.142351665221</v>
      </c>
      <c r="T20" s="244">
        <f t="shared" si="6"/>
        <v>1981771.9422731656</v>
      </c>
      <c r="V20" s="390">
        <v>90894.457500000004</v>
      </c>
      <c r="W20" s="391">
        <f t="shared" si="7"/>
        <v>2.9304992624299281E-3</v>
      </c>
    </row>
    <row r="21" spans="1:23" ht="12.75" customHeight="1">
      <c r="A21" s="239" t="s">
        <v>250</v>
      </c>
      <c r="B21" s="397">
        <f t="shared" si="0"/>
        <v>2.0540740478368438E-3</v>
      </c>
      <c r="C21" s="240">
        <v>1125483.1491666667</v>
      </c>
      <c r="D21" s="397">
        <f t="shared" si="1"/>
        <v>2.0540740430941801E-3</v>
      </c>
      <c r="E21" s="241">
        <v>153709.21583333335</v>
      </c>
      <c r="F21" s="397">
        <f t="shared" si="2"/>
        <v>2.0540740553286548E-3</v>
      </c>
      <c r="G21" s="241">
        <v>37793.645833333336</v>
      </c>
      <c r="H21" s="397">
        <f t="shared" si="3"/>
        <v>2.0540740550401317E-3</v>
      </c>
      <c r="I21" s="241">
        <v>63710.627500000002</v>
      </c>
      <c r="J21" s="241">
        <v>31334.04416666667</v>
      </c>
      <c r="K21" s="241">
        <v>6714.9216666666662</v>
      </c>
      <c r="L21" s="242">
        <f t="shared" si="4"/>
        <v>1418745.6103288888</v>
      </c>
      <c r="M21" s="275">
        <f>+'COEF Art 14 F I '!AF22*'PART MES'!I$4</f>
        <v>-12877.071078311252</v>
      </c>
      <c r="N21" s="275">
        <f>+'COEF Art 14 F I '!AF22*'PART MES'!I$5</f>
        <v>-2328.5883867122479</v>
      </c>
      <c r="O21" s="275">
        <f>+'COEF Art 14 F I '!AF22*'PART MES'!I$6</f>
        <v>-2399.7202740883458</v>
      </c>
      <c r="P21" s="275">
        <f>+'COEF Art 14 F I '!AF22*'PART MES'!I$7</f>
        <v>-17185.264831727785</v>
      </c>
      <c r="Q21" s="240">
        <f>+'COEF Art 14 F I '!AF22*'PART MES'!I$8</f>
        <v>4104.0763173736714</v>
      </c>
      <c r="R21" s="240">
        <f>+'COEF Art 14 F I '!AF22*'PART MES'!I$9</f>
        <v>207.01636346022246</v>
      </c>
      <c r="S21" s="243">
        <f t="shared" si="5"/>
        <v>-30479.551890005743</v>
      </c>
      <c r="T21" s="244">
        <f t="shared" si="6"/>
        <v>1388266.0584388829</v>
      </c>
      <c r="V21" s="390">
        <v>63710.627500000002</v>
      </c>
      <c r="W21" s="391">
        <f t="shared" si="7"/>
        <v>2.0540740550401317E-3</v>
      </c>
    </row>
    <row r="22" spans="1:23" ht="12.75" customHeight="1">
      <c r="A22" s="239" t="s">
        <v>17</v>
      </c>
      <c r="B22" s="397">
        <f t="shared" si="0"/>
        <v>1.7897398190793959E-2</v>
      </c>
      <c r="C22" s="240">
        <v>9806472.2149999999</v>
      </c>
      <c r="D22" s="397">
        <f t="shared" si="1"/>
        <v>1.7897398190023586E-2</v>
      </c>
      <c r="E22" s="241">
        <v>1339287.1841666668</v>
      </c>
      <c r="F22" s="397">
        <f t="shared" si="2"/>
        <v>1.7897398186924731E-2</v>
      </c>
      <c r="G22" s="241">
        <v>329300.65333333332</v>
      </c>
      <c r="H22" s="397">
        <f t="shared" si="3"/>
        <v>1.7897398184518628E-2</v>
      </c>
      <c r="I22" s="241">
        <v>555118.48083333333</v>
      </c>
      <c r="J22" s="241">
        <v>273017.35666666663</v>
      </c>
      <c r="K22" s="241">
        <v>58507.933333333327</v>
      </c>
      <c r="L22" s="242">
        <f t="shared" si="4"/>
        <v>12361703.877025524</v>
      </c>
      <c r="M22" s="275">
        <f>+'COEF Art 14 F I '!AF23*'PART MES'!I$4</f>
        <v>-115274.88114522285</v>
      </c>
      <c r="N22" s="275">
        <f>+'COEF Art 14 F I '!AF23*'PART MES'!I$5</f>
        <v>-20845.404042733855</v>
      </c>
      <c r="O22" s="275">
        <f>+'COEF Art 14 F I '!AF23*'PART MES'!I$6</f>
        <v>-21482.173057446045</v>
      </c>
      <c r="P22" s="275">
        <f>+'COEF Art 14 F I '!AF23*'PART MES'!I$7</f>
        <v>-153841.61109922198</v>
      </c>
      <c r="Q22" s="240">
        <f>+'COEF Art 14 F I '!AF23*'PART MES'!I$8</f>
        <v>36739.481114848175</v>
      </c>
      <c r="R22" s="240">
        <f>+'COEF Art 14 F I '!AF23*'PART MES'!I$9</f>
        <v>1853.1998890016989</v>
      </c>
      <c r="S22" s="243">
        <f t="shared" si="5"/>
        <v>-272851.38834077487</v>
      </c>
      <c r="T22" s="244">
        <f t="shared" si="6"/>
        <v>12088852.488684749</v>
      </c>
      <c r="V22" s="390">
        <v>555118.48083333333</v>
      </c>
      <c r="W22" s="391">
        <f t="shared" si="7"/>
        <v>1.7897398184518628E-2</v>
      </c>
    </row>
    <row r="23" spans="1:23" ht="12.75" customHeight="1">
      <c r="A23" s="239" t="s">
        <v>251</v>
      </c>
      <c r="B23" s="397">
        <f t="shared" si="0"/>
        <v>2.2157092195119417E-2</v>
      </c>
      <c r="C23" s="240">
        <v>12140474.646666666</v>
      </c>
      <c r="D23" s="397">
        <f t="shared" si="1"/>
        <v>2.2157092193837855E-2</v>
      </c>
      <c r="E23" s="241">
        <v>1658046.0075000001</v>
      </c>
      <c r="F23" s="397">
        <f t="shared" si="2"/>
        <v>2.2157092202474311E-2</v>
      </c>
      <c r="G23" s="241">
        <v>407676.29249999998</v>
      </c>
      <c r="H23" s="397">
        <f t="shared" si="3"/>
        <v>2.2157092194442868E-2</v>
      </c>
      <c r="I23" s="241">
        <v>687240.19166666665</v>
      </c>
      <c r="J23" s="241">
        <v>337997.21500000003</v>
      </c>
      <c r="K23" s="241">
        <v>72433.191666666666</v>
      </c>
      <c r="L23" s="242">
        <f t="shared" si="4"/>
        <v>15303867.611471275</v>
      </c>
      <c r="M23" s="275">
        <f>+'COEF Art 14 F I '!AF24*'PART MES'!I$4</f>
        <v>-461026.73173772864</v>
      </c>
      <c r="N23" s="275">
        <f>+'COEF Art 14 F I '!AF24*'PART MES'!I$5</f>
        <v>-83368.45288495264</v>
      </c>
      <c r="O23" s="275">
        <f>+'COEF Art 14 F I '!AF24*'PART MES'!I$6</f>
        <v>-85915.12684208974</v>
      </c>
      <c r="P23" s="275">
        <f>+'COEF Art 14 F I '!AF24*'PART MES'!I$7</f>
        <v>-615269.29774917592</v>
      </c>
      <c r="Q23" s="240">
        <f>+'COEF Art 14 F I '!AF24*'PART MES'!I$8</f>
        <v>146934.72451105958</v>
      </c>
      <c r="R23" s="240">
        <f>+'COEF Art 14 F I '!AF24*'PART MES'!I$9</f>
        <v>7411.629312433095</v>
      </c>
      <c r="S23" s="243">
        <f t="shared" si="5"/>
        <v>-1091233.2553904543</v>
      </c>
      <c r="T23" s="244">
        <f t="shared" si="6"/>
        <v>14212634.356080821</v>
      </c>
      <c r="V23" s="390">
        <v>687240.19166666665</v>
      </c>
      <c r="W23" s="391">
        <f t="shared" si="7"/>
        <v>2.2157092194442868E-2</v>
      </c>
    </row>
    <row r="24" spans="1:23" ht="12.75" customHeight="1">
      <c r="A24" s="239" t="s">
        <v>19</v>
      </c>
      <c r="B24" s="397">
        <f t="shared" si="0"/>
        <v>3.4398861364585672E-3</v>
      </c>
      <c r="C24" s="240">
        <v>1884807.3591666666</v>
      </c>
      <c r="D24" s="397">
        <f t="shared" si="1"/>
        <v>3.4398861332167515E-3</v>
      </c>
      <c r="E24" s="241">
        <v>257411.46083333332</v>
      </c>
      <c r="F24" s="397">
        <f t="shared" si="2"/>
        <v>3.4398861507291194E-3</v>
      </c>
      <c r="G24" s="241">
        <v>63291.700000000004</v>
      </c>
      <c r="H24" s="397">
        <f t="shared" si="3"/>
        <v>3.4398861261275677E-3</v>
      </c>
      <c r="I24" s="241">
        <v>106693.96416666667</v>
      </c>
      <c r="J24" s="241">
        <v>52474.030833333331</v>
      </c>
      <c r="K24" s="241">
        <v>11245.245000000001</v>
      </c>
      <c r="L24" s="242">
        <f t="shared" si="4"/>
        <v>2375923.7703196583</v>
      </c>
      <c r="M24" s="275">
        <f>+'COEF Art 14 F I '!AF25*'PART MES'!I$4</f>
        <v>-39413.55955393381</v>
      </c>
      <c r="N24" s="275">
        <f>+'COEF Art 14 F I '!AF25*'PART MES'!I$5</f>
        <v>-7127.2385232743427</v>
      </c>
      <c r="O24" s="275">
        <f>+'COEF Art 14 F I '!AF25*'PART MES'!I$6</f>
        <v>-7344.9558024779635</v>
      </c>
      <c r="P24" s="275">
        <f>+'COEF Art 14 F I '!AF25*'PART MES'!I$7</f>
        <v>-52599.88508071941</v>
      </c>
      <c r="Q24" s="240">
        <f>+'COEF Art 14 F I '!AF25*'PART MES'!I$8</f>
        <v>12561.572065960041</v>
      </c>
      <c r="R24" s="240">
        <f>+'COEF Art 14 F I '!AF25*'PART MES'!I$9</f>
        <v>633.62636738263006</v>
      </c>
      <c r="S24" s="243">
        <f t="shared" si="5"/>
        <v>-93290.440527062849</v>
      </c>
      <c r="T24" s="244">
        <f t="shared" si="6"/>
        <v>2282633.3297925955</v>
      </c>
      <c r="V24" s="390">
        <v>106693.96416666667</v>
      </c>
      <c r="W24" s="391">
        <f t="shared" si="7"/>
        <v>3.4398861261275677E-3</v>
      </c>
    </row>
    <row r="25" spans="1:23" ht="12.75" customHeight="1">
      <c r="A25" s="239" t="s">
        <v>20</v>
      </c>
      <c r="B25" s="397">
        <f t="shared" si="0"/>
        <v>4.7021207699974518E-2</v>
      </c>
      <c r="C25" s="240">
        <v>25764201.137499999</v>
      </c>
      <c r="D25" s="397">
        <f t="shared" si="1"/>
        <v>4.7021207703241037E-2</v>
      </c>
      <c r="E25" s="241">
        <v>3518662.3325</v>
      </c>
      <c r="F25" s="397">
        <f t="shared" si="2"/>
        <v>4.7021207703736086E-2</v>
      </c>
      <c r="G25" s="241">
        <v>865160.07833333325</v>
      </c>
      <c r="H25" s="397">
        <f t="shared" si="3"/>
        <v>4.70212076892908E-2</v>
      </c>
      <c r="I25" s="241">
        <v>1458443.3508333333</v>
      </c>
      <c r="J25" s="241">
        <v>717288.94416666671</v>
      </c>
      <c r="K25" s="241">
        <v>153715.845</v>
      </c>
      <c r="L25" s="242">
        <f t="shared" si="4"/>
        <v>32477471.829396952</v>
      </c>
      <c r="M25" s="275">
        <f>+'COEF Art 14 F I '!AF26*'PART MES'!I$4</f>
        <v>-795925.50875063706</v>
      </c>
      <c r="N25" s="275">
        <f>+'COEF Art 14 F I '!AF26*'PART MES'!I$5</f>
        <v>-143928.91714998832</v>
      </c>
      <c r="O25" s="275">
        <f>+'COEF Art 14 F I '!AF26*'PART MES'!I$6</f>
        <v>-148325.54455880733</v>
      </c>
      <c r="P25" s="275">
        <f>+'COEF Art 14 F I '!AF26*'PART MES'!I$7</f>
        <v>-1062212.8720905669</v>
      </c>
      <c r="Q25" s="240">
        <f>+'COEF Art 14 F I '!AF26*'PART MES'!I$8</f>
        <v>253670.96376123029</v>
      </c>
      <c r="R25" s="240">
        <f>+'COEF Art 14 F I '!AF26*'PART MES'!I$9</f>
        <v>12795.580874311123</v>
      </c>
      <c r="S25" s="243">
        <f t="shared" si="5"/>
        <v>-1883926.2979144584</v>
      </c>
      <c r="T25" s="244">
        <f t="shared" si="6"/>
        <v>30593545.531482495</v>
      </c>
      <c r="V25" s="390">
        <v>1458443.3508333333</v>
      </c>
      <c r="W25" s="391">
        <f t="shared" si="7"/>
        <v>4.70212076892908E-2</v>
      </c>
    </row>
    <row r="26" spans="1:23" s="1" customFormat="1" ht="12.75" customHeight="1">
      <c r="A26" s="239" t="s">
        <v>252</v>
      </c>
      <c r="B26" s="397">
        <f t="shared" si="0"/>
        <v>6.9425035917534987E-3</v>
      </c>
      <c r="C26" s="240">
        <v>3803986.9175</v>
      </c>
      <c r="D26" s="397">
        <f t="shared" si="1"/>
        <v>6.9425035948134234E-3</v>
      </c>
      <c r="E26" s="241">
        <v>519517.19416666665</v>
      </c>
      <c r="F26" s="397">
        <f t="shared" si="2"/>
        <v>6.9425036084074217E-3</v>
      </c>
      <c r="G26" s="241">
        <v>127737.61583333333</v>
      </c>
      <c r="H26" s="397">
        <f t="shared" si="3"/>
        <v>6.9425035912357887E-3</v>
      </c>
      <c r="I26" s="241">
        <v>215333.64833333332</v>
      </c>
      <c r="J26" s="241">
        <v>105905.00166666666</v>
      </c>
      <c r="K26" s="241">
        <v>22695.563333333335</v>
      </c>
      <c r="L26" s="242">
        <f t="shared" si="4"/>
        <v>4795175.9616608443</v>
      </c>
      <c r="M26" s="275">
        <f>+'COEF Art 14 F I '!AF27*'PART MES'!I$4</f>
        <v>-53248.551760551862</v>
      </c>
      <c r="N26" s="275">
        <f>+'COEF Art 14 F I '!AF27*'PART MES'!I$5</f>
        <v>-9629.049842530505</v>
      </c>
      <c r="O26" s="275">
        <f>+'COEF Art 14 F I '!AF27*'PART MES'!I$6</f>
        <v>-9923.1904870712842</v>
      </c>
      <c r="P26" s="275">
        <f>+'COEF Art 14 F I '!AF27*'PART MES'!I$7</f>
        <v>-71063.556172515673</v>
      </c>
      <c r="Q26" s="240">
        <f>+'COEF Art 14 F I '!AF27*'PART MES'!I$8</f>
        <v>16970.949285432278</v>
      </c>
      <c r="R26" s="240">
        <f>+'COEF Art 14 F I '!AF27*'PART MES'!I$9</f>
        <v>856.04261077345188</v>
      </c>
      <c r="S26" s="243">
        <f t="shared" si="5"/>
        <v>-126037.35636646362</v>
      </c>
      <c r="T26" s="244">
        <f t="shared" si="6"/>
        <v>4669138.6052943803</v>
      </c>
      <c r="V26" s="390">
        <v>215333.64833333332</v>
      </c>
      <c r="W26" s="391">
        <f t="shared" si="7"/>
        <v>6.9425035912357887E-3</v>
      </c>
    </row>
    <row r="27" spans="1:23" ht="12.75" customHeight="1">
      <c r="A27" s="239" t="s">
        <v>22</v>
      </c>
      <c r="B27" s="397">
        <f t="shared" si="0"/>
        <v>1.130412546866887E-3</v>
      </c>
      <c r="C27" s="240">
        <v>619383.84083333332</v>
      </c>
      <c r="D27" s="397">
        <f t="shared" si="1"/>
        <v>1.1304125512818862E-3</v>
      </c>
      <c r="E27" s="241">
        <v>84590.342499999999</v>
      </c>
      <c r="F27" s="397">
        <f t="shared" si="2"/>
        <v>1.1304125269341223E-3</v>
      </c>
      <c r="G27" s="241">
        <v>20798.865833333333</v>
      </c>
      <c r="H27" s="397">
        <f t="shared" si="3"/>
        <v>1.1304125414445905E-3</v>
      </c>
      <c r="I27" s="241">
        <v>35061.682500000003</v>
      </c>
      <c r="J27" s="241">
        <v>17243.9725</v>
      </c>
      <c r="K27" s="241">
        <v>3695.4033333333332</v>
      </c>
      <c r="L27" s="242">
        <f t="shared" si="4"/>
        <v>780774.11089123774</v>
      </c>
      <c r="M27" s="275">
        <f>+'COEF Art 14 F I '!AF28*'PART MES'!I$4</f>
        <v>-10451.697009568496</v>
      </c>
      <c r="N27" s="275">
        <f>+'COEF Art 14 F I '!AF28*'PART MES'!I$5</f>
        <v>-1890.0027910002084</v>
      </c>
      <c r="O27" s="275">
        <f>+'COEF Art 14 F I '!AF28*'PART MES'!I$6</f>
        <v>-1947.7371104003639</v>
      </c>
      <c r="P27" s="275">
        <f>+'COEF Art 14 F I '!AF28*'PART MES'!I$7</f>
        <v>-13948.44991986853</v>
      </c>
      <c r="Q27" s="240">
        <f>+'COEF Art 14 F I '!AF28*'PART MES'!I$8</f>
        <v>3331.0806403470319</v>
      </c>
      <c r="R27" s="240">
        <f>+'COEF Art 14 F I '!AF28*'PART MES'!I$9</f>
        <v>168.02518940453845</v>
      </c>
      <c r="S27" s="243">
        <f t="shared" si="5"/>
        <v>-24738.781001086027</v>
      </c>
      <c r="T27" s="244">
        <f t="shared" si="6"/>
        <v>756035.32989015174</v>
      </c>
      <c r="V27" s="390">
        <v>35061.682500000003</v>
      </c>
      <c r="W27" s="391">
        <f t="shared" si="7"/>
        <v>1.1304125414445905E-3</v>
      </c>
    </row>
    <row r="28" spans="1:23" ht="12.75" customHeight="1">
      <c r="A28" s="239" t="s">
        <v>23</v>
      </c>
      <c r="B28" s="397">
        <f t="shared" si="0"/>
        <v>5.1639461677341339E-3</v>
      </c>
      <c r="C28" s="240">
        <v>2829466.8350000004</v>
      </c>
      <c r="D28" s="397">
        <f t="shared" si="1"/>
        <v>5.1639461719934724E-3</v>
      </c>
      <c r="E28" s="241">
        <v>386425.27</v>
      </c>
      <c r="F28" s="397">
        <f t="shared" si="2"/>
        <v>5.1639461720652041E-3</v>
      </c>
      <c r="G28" s="241">
        <v>95013.299166666679</v>
      </c>
      <c r="H28" s="397">
        <f t="shared" si="3"/>
        <v>5.1639461764604305E-3</v>
      </c>
      <c r="I28" s="241">
        <v>160168.64166666666</v>
      </c>
      <c r="J28" s="241">
        <v>78773.848333333342</v>
      </c>
      <c r="K28" s="241">
        <v>16881.326666666668</v>
      </c>
      <c r="L28" s="242">
        <f t="shared" si="4"/>
        <v>3566729.2363251722</v>
      </c>
      <c r="M28" s="275">
        <f>+'COEF Art 14 F I '!AF29*'PART MES'!I$4</f>
        <v>-29923.784300269268</v>
      </c>
      <c r="N28" s="275">
        <f>+'COEF Art 14 F I '!AF29*'PART MES'!I$5</f>
        <v>-5411.1821068885038</v>
      </c>
      <c r="O28" s="275">
        <f>+'COEF Art 14 F I '!AF29*'PART MES'!I$6</f>
        <v>-5576.4786437926514</v>
      </c>
      <c r="P28" s="275">
        <f>+'COEF Art 14 F I '!AF29*'PART MES'!I$7</f>
        <v>-39935.180511177699</v>
      </c>
      <c r="Q28" s="240">
        <f>+'COEF Art 14 F I '!AF29*'PART MES'!I$8</f>
        <v>9537.0673754981617</v>
      </c>
      <c r="R28" s="240">
        <f>+'COEF Art 14 F I '!AF29*'PART MES'!I$9</f>
        <v>481.06537341737186</v>
      </c>
      <c r="S28" s="243">
        <f t="shared" si="5"/>
        <v>-70828.492813212593</v>
      </c>
      <c r="T28" s="244">
        <f t="shared" si="6"/>
        <v>3495900.7435119594</v>
      </c>
      <c r="V28" s="390">
        <v>160168.64166666666</v>
      </c>
      <c r="W28" s="391">
        <f t="shared" si="7"/>
        <v>5.1639461764604305E-3</v>
      </c>
    </row>
    <row r="29" spans="1:23" ht="12.75" customHeight="1">
      <c r="A29" s="239" t="s">
        <v>24</v>
      </c>
      <c r="B29" s="397">
        <f t="shared" si="0"/>
        <v>5.1356521485919748E-3</v>
      </c>
      <c r="C29" s="240">
        <v>2813963.7708333335</v>
      </c>
      <c r="D29" s="397">
        <f t="shared" si="1"/>
        <v>5.1356521521579504E-3</v>
      </c>
      <c r="E29" s="241">
        <v>384307.9891666667</v>
      </c>
      <c r="F29" s="397">
        <f t="shared" si="2"/>
        <v>5.1356521609333865E-3</v>
      </c>
      <c r="G29" s="241">
        <v>94492.707500000004</v>
      </c>
      <c r="H29" s="397">
        <f t="shared" si="3"/>
        <v>5.1356521573067571E-3</v>
      </c>
      <c r="I29" s="241">
        <v>159291.05416666667</v>
      </c>
      <c r="J29" s="241">
        <v>78342.235000000001</v>
      </c>
      <c r="K29" s="241">
        <v>16788.830833333333</v>
      </c>
      <c r="L29" s="242">
        <f t="shared" si="4"/>
        <v>3547186.6029069568</v>
      </c>
      <c r="M29" s="275">
        <f>+'COEF Art 14 F I '!AF30*'PART MES'!I$4</f>
        <v>-110610.71553153868</v>
      </c>
      <c r="N29" s="275">
        <f>+'COEF Art 14 F I '!AF30*'PART MES'!I$5</f>
        <v>-20001.972969341667</v>
      </c>
      <c r="O29" s="275">
        <f>+'COEF Art 14 F I '!AF30*'PART MES'!I$6</f>
        <v>-20612.977514702216</v>
      </c>
      <c r="P29" s="275">
        <f>+'COEF Art 14 F I '!AF30*'PART MES'!I$7</f>
        <v>-147616.98744041458</v>
      </c>
      <c r="Q29" s="240">
        <f>+'COEF Art 14 F I '!AF30*'PART MES'!I$8</f>
        <v>35252.955839106646</v>
      </c>
      <c r="R29" s="240">
        <f>+'COEF Art 14 F I '!AF30*'PART MES'!I$9</f>
        <v>1778.2171077427372</v>
      </c>
      <c r="S29" s="243">
        <f t="shared" si="5"/>
        <v>-261811.48050914775</v>
      </c>
      <c r="T29" s="244">
        <f t="shared" si="6"/>
        <v>3285375.1223978093</v>
      </c>
      <c r="V29" s="390">
        <v>159291.05416666667</v>
      </c>
      <c r="W29" s="391">
        <f t="shared" si="7"/>
        <v>5.1356521573067571E-3</v>
      </c>
    </row>
    <row r="30" spans="1:23" ht="12.75" customHeight="1">
      <c r="A30" s="239" t="s">
        <v>25</v>
      </c>
      <c r="B30" s="397">
        <f t="shared" si="0"/>
        <v>8.0421059107526963E-2</v>
      </c>
      <c r="C30" s="240">
        <v>44064889.94833333</v>
      </c>
      <c r="D30" s="397">
        <f t="shared" si="1"/>
        <v>8.042105910582982E-2</v>
      </c>
      <c r="E30" s="241">
        <v>6018019.6391666671</v>
      </c>
      <c r="F30" s="397">
        <f t="shared" si="2"/>
        <v>8.0421059088268451E-2</v>
      </c>
      <c r="G30" s="241">
        <v>1479695.9325000001</v>
      </c>
      <c r="H30" s="397">
        <f t="shared" si="3"/>
        <v>8.0421059110259083E-2</v>
      </c>
      <c r="I30" s="241">
        <v>2494396.9899999998</v>
      </c>
      <c r="J30" s="241">
        <v>1226789.7691666668</v>
      </c>
      <c r="K30" s="241">
        <v>262902.45750000002</v>
      </c>
      <c r="L30" s="242">
        <f t="shared" si="4"/>
        <v>55546694.977929845</v>
      </c>
      <c r="M30" s="275">
        <f>+'COEF Art 14 F I '!AF31*'PART MES'!I$4</f>
        <v>-776374.92915223329</v>
      </c>
      <c r="N30" s="275">
        <f>+'COEF Art 14 F I '!AF31*'PART MES'!I$5</f>
        <v>-140393.54390171805</v>
      </c>
      <c r="O30" s="275">
        <f>+'COEF Art 14 F I '!AF31*'PART MES'!I$6</f>
        <v>-144682.17550794547</v>
      </c>
      <c r="P30" s="275">
        <f>+'COEF Art 14 F I '!AF31*'PART MES'!I$7</f>
        <v>-1036121.3885560669</v>
      </c>
      <c r="Q30" s="240">
        <f>+'COEF Art 14 F I '!AF31*'PART MES'!I$8</f>
        <v>247439.96059033994</v>
      </c>
      <c r="R30" s="240">
        <f>+'COEF Art 14 F I '!AF31*'PART MES'!I$9</f>
        <v>12481.278820110459</v>
      </c>
      <c r="S30" s="243">
        <f t="shared" si="5"/>
        <v>-1837650.7977075132</v>
      </c>
      <c r="T30" s="244">
        <f t="shared" si="6"/>
        <v>53709044.180222332</v>
      </c>
      <c r="V30" s="390">
        <v>2494396.9899999998</v>
      </c>
      <c r="W30" s="391">
        <f t="shared" si="7"/>
        <v>8.0421059110259083E-2</v>
      </c>
    </row>
    <row r="31" spans="1:23" ht="12.75" customHeight="1">
      <c r="A31" s="239" t="s">
        <v>215</v>
      </c>
      <c r="B31" s="397">
        <f t="shared" si="0"/>
        <v>2.0708092454272318E-3</v>
      </c>
      <c r="C31" s="240">
        <v>1134652.82</v>
      </c>
      <c r="D31" s="397">
        <f t="shared" si="1"/>
        <v>2.0708092438317862E-3</v>
      </c>
      <c r="E31" s="241">
        <v>154961.53416666665</v>
      </c>
      <c r="F31" s="397">
        <f t="shared" si="2"/>
        <v>2.0708092398353966E-3</v>
      </c>
      <c r="G31" s="241">
        <v>38101.5625</v>
      </c>
      <c r="H31" s="397">
        <f t="shared" si="3"/>
        <v>2.0708092524995832E-3</v>
      </c>
      <c r="I31" s="241">
        <v>64229.698333333334</v>
      </c>
      <c r="J31" s="241">
        <v>31589.3325</v>
      </c>
      <c r="K31" s="241">
        <v>6769.63</v>
      </c>
      <c r="L31" s="242">
        <f t="shared" si="4"/>
        <v>1430304.5837124276</v>
      </c>
      <c r="M31" s="275">
        <f>+'COEF Art 14 F I '!AF32*'PART MES'!I$4</f>
        <v>-10897.630784610426</v>
      </c>
      <c r="N31" s="275">
        <f>+'COEF Art 14 F I '!AF32*'PART MES'!I$5</f>
        <v>-1970.6419521487674</v>
      </c>
      <c r="O31" s="275">
        <f>+'COEF Art 14 F I '!AF32*'PART MES'!I$6</f>
        <v>-2030.8395732477779</v>
      </c>
      <c r="P31" s="275">
        <f>+'COEF Art 14 F I '!AF32*'PART MES'!I$7</f>
        <v>-14543.576713446242</v>
      </c>
      <c r="Q31" s="240">
        <f>+'COEF Art 14 F I '!AF32*'PART MES'!I$8</f>
        <v>3473.2050593346012</v>
      </c>
      <c r="R31" s="240">
        <f>+'COEF Art 14 F I '!AF32*'PART MES'!I$9</f>
        <v>175.19417899012484</v>
      </c>
      <c r="S31" s="243">
        <f t="shared" si="5"/>
        <v>-25794.289785128487</v>
      </c>
      <c r="T31" s="244">
        <f t="shared" si="6"/>
        <v>1404510.2939272991</v>
      </c>
      <c r="V31" s="390">
        <v>64229.698333333334</v>
      </c>
      <c r="W31" s="391">
        <f t="shared" si="7"/>
        <v>2.0708092524995832E-3</v>
      </c>
    </row>
    <row r="32" spans="1:23" ht="12.75" customHeight="1">
      <c r="A32" s="239" t="s">
        <v>27</v>
      </c>
      <c r="B32" s="397">
        <f t="shared" si="0"/>
        <v>3.5645779099368535E-3</v>
      </c>
      <c r="C32" s="240">
        <v>1953129.38</v>
      </c>
      <c r="D32" s="397">
        <f t="shared" si="1"/>
        <v>3.5645779124969176E-3</v>
      </c>
      <c r="E32" s="241">
        <v>266742.32</v>
      </c>
      <c r="F32" s="397">
        <f t="shared" si="2"/>
        <v>3.5645779044372154E-3</v>
      </c>
      <c r="G32" s="241">
        <v>65585.948333333334</v>
      </c>
      <c r="H32" s="397">
        <f t="shared" si="3"/>
        <v>3.5645779025248567E-3</v>
      </c>
      <c r="I32" s="241">
        <v>110561.49333333333</v>
      </c>
      <c r="J32" s="241">
        <v>54376.151666666665</v>
      </c>
      <c r="K32" s="241">
        <v>11652.871666666666</v>
      </c>
      <c r="L32" s="242">
        <f t="shared" si="4"/>
        <v>2462048.1756937336</v>
      </c>
      <c r="M32" s="275">
        <f>+'COEF Art 14 F I '!AF33*'PART MES'!I$4</f>
        <v>-20695.836696072296</v>
      </c>
      <c r="N32" s="275">
        <f>+'COEF Art 14 F I '!AF33*'PART MES'!I$5</f>
        <v>-3742.472546023037</v>
      </c>
      <c r="O32" s="275">
        <f>+'COEF Art 14 F I '!AF33*'PART MES'!I$6</f>
        <v>-3856.7946551475748</v>
      </c>
      <c r="P32" s="275">
        <f>+'COEF Art 14 F I '!AF33*'PART MES'!I$7</f>
        <v>-27619.901480176937</v>
      </c>
      <c r="Q32" s="240">
        <f>+'COEF Art 14 F I '!AF33*'PART MES'!I$8</f>
        <v>6596.0102833976343</v>
      </c>
      <c r="R32" s="240">
        <f>+'COEF Art 14 F I '!AF33*'PART MES'!I$9</f>
        <v>332.71361364182059</v>
      </c>
      <c r="S32" s="243">
        <f t="shared" si="5"/>
        <v>-48986.281480380392</v>
      </c>
      <c r="T32" s="244">
        <f t="shared" si="6"/>
        <v>2413061.8942133533</v>
      </c>
      <c r="V32" s="390">
        <v>110561.49333333333</v>
      </c>
      <c r="W32" s="391">
        <f t="shared" si="7"/>
        <v>3.5645779025248567E-3</v>
      </c>
    </row>
    <row r="33" spans="1:23" ht="12.75" customHeight="1">
      <c r="A33" s="239" t="s">
        <v>28</v>
      </c>
      <c r="B33" s="397">
        <f t="shared" si="0"/>
        <v>2.045796338559747E-3</v>
      </c>
      <c r="C33" s="240">
        <v>1120947.5666666667</v>
      </c>
      <c r="D33" s="397">
        <f t="shared" si="1"/>
        <v>2.0457963337011491E-3</v>
      </c>
      <c r="E33" s="241">
        <v>153089.78333333333</v>
      </c>
      <c r="F33" s="397">
        <f t="shared" si="2"/>
        <v>2.0457963212784269E-3</v>
      </c>
      <c r="G33" s="241">
        <v>37641.340833333335</v>
      </c>
      <c r="H33" s="397">
        <f t="shared" si="3"/>
        <v>2.0457963406439513E-3</v>
      </c>
      <c r="I33" s="241">
        <v>63453.880000000005</v>
      </c>
      <c r="J33" s="241">
        <v>31207.771666666667</v>
      </c>
      <c r="K33" s="241">
        <v>6687.8616666666667</v>
      </c>
      <c r="L33" s="242">
        <f t="shared" si="4"/>
        <v>1413028.2103040554</v>
      </c>
      <c r="M33" s="275">
        <f>+'COEF Art 14 F I '!AF34*'PART MES'!I$4</f>
        <v>-15622.199398300259</v>
      </c>
      <c r="N33" s="275">
        <f>+'COEF Art 14 F I '!AF34*'PART MES'!I$5</f>
        <v>-2824.9958296072209</v>
      </c>
      <c r="O33" s="275">
        <f>+'COEF Art 14 F I '!AF34*'PART MES'!I$6</f>
        <v>-2911.291581289332</v>
      </c>
      <c r="P33" s="275">
        <f>+'COEF Art 14 F I '!AF34*'PART MES'!I$7</f>
        <v>-20848.811991574159</v>
      </c>
      <c r="Q33" s="240">
        <f>+'COEF Art 14 F I '!AF34*'PART MES'!I$8</f>
        <v>4978.9814924483244</v>
      </c>
      <c r="R33" s="240">
        <f>+'COEF Art 14 F I '!AF34*'PART MES'!I$9</f>
        <v>251.14802030825794</v>
      </c>
      <c r="S33" s="243">
        <f t="shared" si="5"/>
        <v>-36977.169288014389</v>
      </c>
      <c r="T33" s="244">
        <f t="shared" si="6"/>
        <v>1376051.0410160411</v>
      </c>
      <c r="V33" s="390">
        <v>63453.880000000005</v>
      </c>
      <c r="W33" s="391">
        <f t="shared" si="7"/>
        <v>2.0457963406439513E-3</v>
      </c>
    </row>
    <row r="34" spans="1:23" ht="12.75" customHeight="1">
      <c r="A34" s="239" t="s">
        <v>29</v>
      </c>
      <c r="B34" s="397">
        <f t="shared" si="0"/>
        <v>2.8536600265404799E-3</v>
      </c>
      <c r="C34" s="240">
        <v>1563598.0975000001</v>
      </c>
      <c r="D34" s="397">
        <f t="shared" si="1"/>
        <v>2.8536600299820152E-3</v>
      </c>
      <c r="E34" s="241">
        <v>213543.34666666668</v>
      </c>
      <c r="F34" s="397">
        <f t="shared" si="2"/>
        <v>2.8536600199615442E-3</v>
      </c>
      <c r="G34" s="241">
        <v>52505.515000000007</v>
      </c>
      <c r="H34" s="397">
        <f t="shared" si="3"/>
        <v>2.8536600191324808E-3</v>
      </c>
      <c r="I34" s="241">
        <v>88511.156666666662</v>
      </c>
      <c r="J34" s="241">
        <v>43531.395833333336</v>
      </c>
      <c r="K34" s="241">
        <v>9328.8283333333329</v>
      </c>
      <c r="L34" s="242">
        <f t="shared" si="4"/>
        <v>1971018.3485609801</v>
      </c>
      <c r="M34" s="275">
        <f>+'COEF Art 14 F I '!AF35*'PART MES'!I$4</f>
        <v>-18265.241704403732</v>
      </c>
      <c r="N34" s="275">
        <f>+'COEF Art 14 F I '!AF35*'PART MES'!I$5</f>
        <v>-3302.9428396185099</v>
      </c>
      <c r="O34" s="275">
        <f>+'COEF Art 14 F I '!AF35*'PART MES'!I$6</f>
        <v>-3403.8385408159006</v>
      </c>
      <c r="P34" s="275">
        <f>+'COEF Art 14 F I '!AF35*'PART MES'!I$7</f>
        <v>-24376.118916854051</v>
      </c>
      <c r="Q34" s="240">
        <f>+'COEF Art 14 F I '!AF35*'PART MES'!I$8</f>
        <v>5821.3506358916566</v>
      </c>
      <c r="R34" s="240">
        <f>+'COEF Art 14 F I '!AF35*'PART MES'!I$9</f>
        <v>293.63850617678952</v>
      </c>
      <c r="S34" s="243">
        <f t="shared" si="5"/>
        <v>-43233.152859623748</v>
      </c>
      <c r="T34" s="244">
        <f t="shared" si="6"/>
        <v>1927785.1957013563</v>
      </c>
      <c r="V34" s="390">
        <v>88511.156666666662</v>
      </c>
      <c r="W34" s="391">
        <f t="shared" si="7"/>
        <v>2.8536600191324808E-3</v>
      </c>
    </row>
    <row r="35" spans="1:23" ht="12.75" customHeight="1">
      <c r="A35" s="239" t="s">
        <v>30</v>
      </c>
      <c r="B35" s="397">
        <f t="shared" si="0"/>
        <v>2.7195745105938825E-3</v>
      </c>
      <c r="C35" s="240">
        <v>1490128.9891666668</v>
      </c>
      <c r="D35" s="397">
        <f t="shared" si="1"/>
        <v>2.7195745100998207E-3</v>
      </c>
      <c r="E35" s="241">
        <v>203509.54083333336</v>
      </c>
      <c r="F35" s="397">
        <f t="shared" si="2"/>
        <v>2.7195745060017837E-3</v>
      </c>
      <c r="G35" s="241">
        <v>50038.427499999998</v>
      </c>
      <c r="H35" s="397">
        <f t="shared" si="3"/>
        <v>2.7195745171458207E-3</v>
      </c>
      <c r="I35" s="241">
        <v>84352.264999999999</v>
      </c>
      <c r="J35" s="241">
        <v>41485.976666666662</v>
      </c>
      <c r="K35" s="241">
        <v>8890.4925000000003</v>
      </c>
      <c r="L35" s="242">
        <f t="shared" si="4"/>
        <v>1878405.6998253902</v>
      </c>
      <c r="M35" s="275">
        <f>+'COEF Art 14 F I '!AF36*'PART MES'!I$4</f>
        <v>-19069.879354920977</v>
      </c>
      <c r="N35" s="275">
        <f>+'COEF Art 14 F I '!AF36*'PART MES'!I$5</f>
        <v>-3448.4471920532565</v>
      </c>
      <c r="O35" s="275">
        <f>+'COEF Art 14 F I '!AF36*'PART MES'!I$6</f>
        <v>-3553.787645817989</v>
      </c>
      <c r="P35" s="275">
        <f>+'COEF Art 14 F I '!AF36*'PART MES'!I$7</f>
        <v>-25449.958692500575</v>
      </c>
      <c r="Q35" s="240">
        <f>+'COEF Art 14 F I '!AF36*'PART MES'!I$8</f>
        <v>6077.7982632653257</v>
      </c>
      <c r="R35" s="240">
        <f>+'COEF Art 14 F I '!AF36*'PART MES'!I$9</f>
        <v>306.5741465332224</v>
      </c>
      <c r="S35" s="243">
        <f t="shared" si="5"/>
        <v>-45137.700475494246</v>
      </c>
      <c r="T35" s="244">
        <f t="shared" si="6"/>
        <v>1833267.9993498961</v>
      </c>
      <c r="V35" s="390">
        <v>84352.264999999999</v>
      </c>
      <c r="W35" s="391">
        <f t="shared" si="7"/>
        <v>2.7195745171458207E-3</v>
      </c>
    </row>
    <row r="36" spans="1:23" ht="12.75" customHeight="1">
      <c r="A36" s="239" t="s">
        <v>253</v>
      </c>
      <c r="B36" s="397">
        <f t="shared" si="0"/>
        <v>2.522123925925621E-2</v>
      </c>
      <c r="C36" s="240">
        <v>13819404.328333333</v>
      </c>
      <c r="D36" s="397">
        <f t="shared" si="1"/>
        <v>2.5221239260040482E-2</v>
      </c>
      <c r="E36" s="241">
        <v>1887340.3916666666</v>
      </c>
      <c r="F36" s="397">
        <f t="shared" si="2"/>
        <v>2.5221239265995142E-2</v>
      </c>
      <c r="G36" s="241">
        <v>464054.63416666671</v>
      </c>
      <c r="H36" s="397">
        <f t="shared" si="3"/>
        <v>2.5221239264739653E-2</v>
      </c>
      <c r="I36" s="241">
        <v>782279.96499999997</v>
      </c>
      <c r="J36" s="241">
        <v>384739.5025</v>
      </c>
      <c r="K36" s="241">
        <v>82450.117500000008</v>
      </c>
      <c r="L36" s="242">
        <f t="shared" si="4"/>
        <v>17420269.014830388</v>
      </c>
      <c r="M36" s="275">
        <f>+'COEF Art 14 F I '!AF37*'PART MES'!I$4</f>
        <v>-567839.45416257204</v>
      </c>
      <c r="N36" s="275">
        <f>+'COEF Art 14 F I '!AF37*'PART MES'!I$5</f>
        <v>-102683.6266134359</v>
      </c>
      <c r="O36" s="275">
        <f>+'COEF Art 14 F I '!AF37*'PART MES'!I$6</f>
        <v>-105820.32531266325</v>
      </c>
      <c r="P36" s="275">
        <f>+'COEF Art 14 F I '!AF37*'PART MES'!I$7</f>
        <v>-757817.62345970632</v>
      </c>
      <c r="Q36" s="240">
        <f>+'COEF Art 14 F I '!AF37*'PART MES'!I$8</f>
        <v>180977.21459534173</v>
      </c>
      <c r="R36" s="240">
        <f>+'COEF Art 14 F I '!AF37*'PART MES'!I$9</f>
        <v>9128.7885354586069</v>
      </c>
      <c r="S36" s="243">
        <f t="shared" si="5"/>
        <v>-1344055.0264175772</v>
      </c>
      <c r="T36" s="244">
        <f t="shared" si="6"/>
        <v>16076213.98841281</v>
      </c>
      <c r="V36" s="390">
        <v>782279.96499999997</v>
      </c>
      <c r="W36" s="391">
        <f t="shared" si="7"/>
        <v>2.5221239264739653E-2</v>
      </c>
    </row>
    <row r="37" spans="1:23" ht="12.75" customHeight="1">
      <c r="A37" s="239" t="s">
        <v>32</v>
      </c>
      <c r="B37" s="397">
        <f t="shared" si="0"/>
        <v>4.8624005988842384E-3</v>
      </c>
      <c r="C37" s="240">
        <v>2664241.8000000003</v>
      </c>
      <c r="D37" s="397">
        <f t="shared" si="1"/>
        <v>4.8624006018403937E-3</v>
      </c>
      <c r="E37" s="241">
        <v>363860.1958333333</v>
      </c>
      <c r="F37" s="397">
        <f t="shared" si="2"/>
        <v>4.862400611804504E-3</v>
      </c>
      <c r="G37" s="241">
        <v>89465.054166666654</v>
      </c>
      <c r="H37" s="397">
        <f t="shared" si="3"/>
        <v>4.8624005861269944E-3</v>
      </c>
      <c r="I37" s="241">
        <v>150815.68833333332</v>
      </c>
      <c r="J37" s="241">
        <v>74173.896666666667</v>
      </c>
      <c r="K37" s="241">
        <v>15895.551666666666</v>
      </c>
      <c r="L37" s="242">
        <f t="shared" si="4"/>
        <v>3358452.2012538691</v>
      </c>
      <c r="M37" s="275">
        <f>+'COEF Art 14 F I '!AF38*'PART MES'!I$4</f>
        <v>-45326.04237676457</v>
      </c>
      <c r="N37" s="275">
        <f>+'COEF Art 14 F I '!AF38*'PART MES'!I$5</f>
        <v>-8196.4054754602512</v>
      </c>
      <c r="O37" s="275">
        <f>+'COEF Art 14 F I '!AF38*'PART MES'!I$6</f>
        <v>-8446.7828261746254</v>
      </c>
      <c r="P37" s="275">
        <f>+'COEF Art 14 F I '!AF38*'PART MES'!I$7</f>
        <v>-60490.466914543787</v>
      </c>
      <c r="Q37" s="240">
        <f>+'COEF Art 14 F I '!AF38*'PART MES'!I$8</f>
        <v>14445.950942374582</v>
      </c>
      <c r="R37" s="240">
        <f>+'COEF Art 14 F I '!AF38*'PART MES'!I$9</f>
        <v>728.67753900076264</v>
      </c>
      <c r="S37" s="243">
        <f t="shared" si="5"/>
        <v>-107285.06911156789</v>
      </c>
      <c r="T37" s="244">
        <f t="shared" si="6"/>
        <v>3251167.1321423012</v>
      </c>
      <c r="V37" s="390">
        <v>150815.68833333332</v>
      </c>
      <c r="W37" s="391">
        <f t="shared" si="7"/>
        <v>4.8624005861269944E-3</v>
      </c>
    </row>
    <row r="38" spans="1:23" s="1" customFormat="1" ht="12.75" customHeight="1">
      <c r="A38" s="239" t="s">
        <v>33</v>
      </c>
      <c r="B38" s="397">
        <f t="shared" si="0"/>
        <v>1.7827541222552108E-2</v>
      </c>
      <c r="C38" s="240">
        <v>9768195.6783333328</v>
      </c>
      <c r="D38" s="397">
        <f t="shared" si="1"/>
        <v>1.7827541220030194E-2</v>
      </c>
      <c r="E38" s="241">
        <v>1334059.69</v>
      </c>
      <c r="F38" s="397">
        <f t="shared" si="2"/>
        <v>1.7827541224107457E-2</v>
      </c>
      <c r="G38" s="241">
        <v>328015.33</v>
      </c>
      <c r="H38" s="397">
        <f t="shared" si="3"/>
        <v>1.7827541225031125E-2</v>
      </c>
      <c r="I38" s="241">
        <v>552951.74749999994</v>
      </c>
      <c r="J38" s="241">
        <v>271951.71833333332</v>
      </c>
      <c r="K38" s="241">
        <v>58279.565833333334</v>
      </c>
      <c r="L38" s="242">
        <f t="shared" si="4"/>
        <v>12313453.783482622</v>
      </c>
      <c r="M38" s="275">
        <f>+'COEF Art 14 F I '!AF39*'PART MES'!I$4</f>
        <v>-126492.63369225718</v>
      </c>
      <c r="N38" s="275">
        <f>+'COEF Art 14 F I '!AF39*'PART MES'!I$5</f>
        <v>-22873.934299900189</v>
      </c>
      <c r="O38" s="275">
        <f>+'COEF Art 14 F I '!AF39*'PART MES'!I$6</f>
        <v>-23572.669262143143</v>
      </c>
      <c r="P38" s="275">
        <f>+'COEF Art 14 F I '!AF39*'PART MES'!I$7</f>
        <v>-168812.41052753854</v>
      </c>
      <c r="Q38" s="240">
        <f>+'COEF Art 14 F I '!AF39*'PART MES'!I$8</f>
        <v>40314.712802431546</v>
      </c>
      <c r="R38" s="240">
        <f>+'COEF Art 14 F I '!AF39*'PART MES'!I$9</f>
        <v>2033.5404590242606</v>
      </c>
      <c r="S38" s="243">
        <f t="shared" si="5"/>
        <v>-299403.39452038321</v>
      </c>
      <c r="T38" s="244">
        <f t="shared" si="6"/>
        <v>12014050.388962239</v>
      </c>
      <c r="V38" s="390">
        <v>552951.74749999994</v>
      </c>
      <c r="W38" s="391">
        <f t="shared" si="7"/>
        <v>1.7827541225031125E-2</v>
      </c>
    </row>
    <row r="39" spans="1:23" ht="12.75" customHeight="1">
      <c r="A39" s="239" t="s">
        <v>254</v>
      </c>
      <c r="B39" s="397">
        <f t="shared" si="0"/>
        <v>3.8037956441703239E-3</v>
      </c>
      <c r="C39" s="240">
        <v>2084203.2958333334</v>
      </c>
      <c r="D39" s="397">
        <f t="shared" si="1"/>
        <v>3.8037956391355618E-3</v>
      </c>
      <c r="E39" s="241">
        <v>284643.315</v>
      </c>
      <c r="F39" s="397">
        <f t="shared" si="2"/>
        <v>3.8037956591256469E-3</v>
      </c>
      <c r="G39" s="241">
        <v>69987.401666666658</v>
      </c>
      <c r="H39" s="397">
        <f t="shared" si="3"/>
        <v>3.8037956460077195E-3</v>
      </c>
      <c r="I39" s="241">
        <v>117981.24166666665</v>
      </c>
      <c r="J39" s="241">
        <v>58025.318333333329</v>
      </c>
      <c r="K39" s="241">
        <v>12434.8925</v>
      </c>
      <c r="L39" s="242">
        <f t="shared" si="4"/>
        <v>2627275.4764113873</v>
      </c>
      <c r="M39" s="275">
        <f>+'COEF Art 14 F I '!AF40*'PART MES'!I$4</f>
        <v>-23065.062831667696</v>
      </c>
      <c r="N39" s="275">
        <f>+'COEF Art 14 F I '!AF40*'PART MES'!I$5</f>
        <v>-4170.9047905366779</v>
      </c>
      <c r="O39" s="275">
        <f>+'COEF Art 14 F I '!AF40*'PART MES'!I$6</f>
        <v>-4298.3143110469873</v>
      </c>
      <c r="P39" s="275">
        <f>+'COEF Art 14 F I '!AF40*'PART MES'!I$7</f>
        <v>-30781.783428241601</v>
      </c>
      <c r="Q39" s="240">
        <f>+'COEF Art 14 F I '!AF40*'PART MES'!I$8</f>
        <v>7351.1109436694414</v>
      </c>
      <c r="R39" s="240">
        <f>+'COEF Art 14 F I '!AF40*'PART MES'!I$9</f>
        <v>370.80213360285177</v>
      </c>
      <c r="S39" s="243">
        <f t="shared" si="5"/>
        <v>-54594.152284220669</v>
      </c>
      <c r="T39" s="244">
        <f t="shared" si="6"/>
        <v>2572681.3241271665</v>
      </c>
      <c r="V39" s="390">
        <v>117981.24166666665</v>
      </c>
      <c r="W39" s="391">
        <f t="shared" si="7"/>
        <v>3.8037956460077195E-3</v>
      </c>
    </row>
    <row r="40" spans="1:23" ht="12.75" customHeight="1">
      <c r="A40" s="239" t="s">
        <v>35</v>
      </c>
      <c r="B40" s="397">
        <f t="shared" si="0"/>
        <v>3.6562210002390257E-3</v>
      </c>
      <c r="C40" s="240">
        <v>2003343.1266666667</v>
      </c>
      <c r="D40" s="397">
        <f t="shared" si="1"/>
        <v>3.6562210050394253E-3</v>
      </c>
      <c r="E40" s="241">
        <v>273600.10000000003</v>
      </c>
      <c r="F40" s="397">
        <f t="shared" si="2"/>
        <v>3.6562209976648244E-3</v>
      </c>
      <c r="G40" s="241">
        <v>67272.122499999998</v>
      </c>
      <c r="H40" s="397">
        <f t="shared" si="3"/>
        <v>3.6562209921184221E-3</v>
      </c>
      <c r="I40" s="241">
        <v>113403.96083333333</v>
      </c>
      <c r="J40" s="241">
        <v>55774.129166666673</v>
      </c>
      <c r="K40" s="241">
        <v>11952.46</v>
      </c>
      <c r="L40" s="242">
        <f t="shared" si="4"/>
        <v>2525345.9101353302</v>
      </c>
      <c r="M40" s="275">
        <f>+'COEF Art 14 F I '!AF41*'PART MES'!I$4</f>
        <v>-4223.0737604246515</v>
      </c>
      <c r="N40" s="275">
        <f>+'COEF Art 14 F I '!AF41*'PART MES'!I$5</f>
        <v>-763.6674873463312</v>
      </c>
      <c r="O40" s="275">
        <f>+'COEF Art 14 F I '!AF41*'PART MES'!I$6</f>
        <v>-786.99540137900544</v>
      </c>
      <c r="P40" s="275">
        <f>+'COEF Art 14 F I '!AF41*'PART MES'!I$7</f>
        <v>-5635.9587157249653</v>
      </c>
      <c r="Q40" s="240">
        <f>+'COEF Art 14 F I '!AF41*'PART MES'!I$8</f>
        <v>1345.9440350432503</v>
      </c>
      <c r="R40" s="240">
        <f>+'COEF Art 14 F I '!AF41*'PART MES'!I$9</f>
        <v>67.891632125870814</v>
      </c>
      <c r="S40" s="243">
        <f t="shared" si="5"/>
        <v>-9995.8596977058314</v>
      </c>
      <c r="T40" s="244">
        <f t="shared" si="6"/>
        <v>2515350.0504376246</v>
      </c>
      <c r="V40" s="390">
        <v>113403.96083333333</v>
      </c>
      <c r="W40" s="391">
        <f t="shared" si="7"/>
        <v>3.6562209921184221E-3</v>
      </c>
    </row>
    <row r="41" spans="1:23" ht="12.75" customHeight="1">
      <c r="A41" s="239" t="s">
        <v>36</v>
      </c>
      <c r="B41" s="397">
        <f t="shared" si="0"/>
        <v>3.9344779604671204E-3</v>
      </c>
      <c r="C41" s="240">
        <v>2155807.6983333332</v>
      </c>
      <c r="D41" s="397">
        <f t="shared" si="1"/>
        <v>3.9344779637371288E-3</v>
      </c>
      <c r="E41" s="241">
        <v>294422.45500000002</v>
      </c>
      <c r="F41" s="397">
        <f t="shared" si="2"/>
        <v>3.934477974807094E-3</v>
      </c>
      <c r="G41" s="241">
        <v>72391.872499999998</v>
      </c>
      <c r="H41" s="397">
        <f t="shared" si="3"/>
        <v>3.9344779559820561E-3</v>
      </c>
      <c r="I41" s="241">
        <v>122034.5775</v>
      </c>
      <c r="J41" s="241">
        <v>60018.823333333334</v>
      </c>
      <c r="K41" s="241">
        <v>12862.102500000001</v>
      </c>
      <c r="L41" s="242">
        <f t="shared" si="4"/>
        <v>2717537.5409701006</v>
      </c>
      <c r="M41" s="275">
        <f>+'COEF Art 14 F I '!AF42*'PART MES'!I$4</f>
        <v>-32954.306370906204</v>
      </c>
      <c r="N41" s="275">
        <f>+'COEF Art 14 F I '!AF42*'PART MES'!I$5</f>
        <v>-5959.1979139337955</v>
      </c>
      <c r="O41" s="275">
        <f>+'COEF Art 14 F I '!AF42*'PART MES'!I$6</f>
        <v>-6141.2348068791862</v>
      </c>
      <c r="P41" s="275">
        <f>+'COEF Art 14 F I '!AF42*'PART MES'!I$7</f>
        <v>-43979.603660321474</v>
      </c>
      <c r="Q41" s="240">
        <f>+'COEF Art 14 F I '!AF42*'PART MES'!I$8</f>
        <v>10502.930946782446</v>
      </c>
      <c r="R41" s="240">
        <f>+'COEF Art 14 F I '!AF42*'PART MES'!I$9</f>
        <v>529.78512145897992</v>
      </c>
      <c r="S41" s="243">
        <f t="shared" si="5"/>
        <v>-78001.62668379923</v>
      </c>
      <c r="T41" s="244">
        <f t="shared" si="6"/>
        <v>2639535.9142863015</v>
      </c>
      <c r="V41" s="390">
        <v>122034.5775</v>
      </c>
      <c r="W41" s="391">
        <f t="shared" si="7"/>
        <v>3.9344779559820561E-3</v>
      </c>
    </row>
    <row r="42" spans="1:23" ht="12.75" customHeight="1">
      <c r="A42" s="239" t="s">
        <v>37</v>
      </c>
      <c r="B42" s="397">
        <f t="shared" si="0"/>
        <v>5.4073805596657433E-3</v>
      </c>
      <c r="C42" s="240">
        <v>2962851.1724999999</v>
      </c>
      <c r="D42" s="397">
        <f t="shared" si="1"/>
        <v>5.407380556017213E-3</v>
      </c>
      <c r="E42" s="241">
        <v>404641.80333333329</v>
      </c>
      <c r="F42" s="397">
        <f t="shared" si="2"/>
        <v>5.4073805591692723E-3</v>
      </c>
      <c r="G42" s="241">
        <v>99492.335833333331</v>
      </c>
      <c r="H42" s="397">
        <f t="shared" si="3"/>
        <v>5.4073805712193338E-3</v>
      </c>
      <c r="I42" s="241">
        <v>167719.17666666667</v>
      </c>
      <c r="J42" s="241">
        <v>82487.339166666658</v>
      </c>
      <c r="K42" s="241">
        <v>17677.131666666664</v>
      </c>
      <c r="L42" s="242">
        <f t="shared" si="4"/>
        <v>3734868.9753888082</v>
      </c>
      <c r="M42" s="275">
        <f>+'COEF Art 14 F I '!AF43*'PART MES'!I$4</f>
        <v>-42968.566530540338</v>
      </c>
      <c r="N42" s="275">
        <f>+'COEF Art 14 F I '!AF43*'PART MES'!I$5</f>
        <v>-7770.0980609800708</v>
      </c>
      <c r="O42" s="275">
        <f>+'COEF Art 14 F I '!AF43*'PART MES'!I$6</f>
        <v>-8007.4529079460635</v>
      </c>
      <c r="P42" s="275">
        <f>+'COEF Art 14 F I '!AF43*'PART MES'!I$7</f>
        <v>-57344.266469940965</v>
      </c>
      <c r="Q42" s="240">
        <f>+'COEF Art 14 F I '!AF43*'PART MES'!I$8</f>
        <v>13694.595239635215</v>
      </c>
      <c r="R42" s="240">
        <f>+'COEF Art 14 F I '!AF43*'PART MES'!I$9</f>
        <v>690.77792086068371</v>
      </c>
      <c r="S42" s="243">
        <f t="shared" si="5"/>
        <v>-101705.01080891155</v>
      </c>
      <c r="T42" s="244">
        <f t="shared" si="6"/>
        <v>3633163.9645798965</v>
      </c>
      <c r="V42" s="390">
        <v>167719.17666666667</v>
      </c>
      <c r="W42" s="391">
        <f t="shared" si="7"/>
        <v>5.4073805712193338E-3</v>
      </c>
    </row>
    <row r="43" spans="1:23" s="1" customFormat="1" ht="12.75" customHeight="1">
      <c r="A43" s="239" t="s">
        <v>38</v>
      </c>
      <c r="B43" s="397">
        <f t="shared" si="0"/>
        <v>1.2686214131127917E-2</v>
      </c>
      <c r="C43" s="240">
        <v>6951122.4516666671</v>
      </c>
      <c r="D43" s="397">
        <f t="shared" si="1"/>
        <v>1.2686214132083101E-2</v>
      </c>
      <c r="E43" s="241">
        <v>949327.03749999998</v>
      </c>
      <c r="F43" s="397">
        <f t="shared" si="2"/>
        <v>1.2686214137197546E-2</v>
      </c>
      <c r="G43" s="241">
        <v>233418.20750000002</v>
      </c>
      <c r="H43" s="397">
        <f t="shared" si="3"/>
        <v>1.2686214143552841E-2</v>
      </c>
      <c r="I43" s="241">
        <v>393484.67583333334</v>
      </c>
      <c r="J43" s="241">
        <v>193522.91416666668</v>
      </c>
      <c r="K43" s="241">
        <v>41472.183333333334</v>
      </c>
      <c r="L43" s="242">
        <f t="shared" si="4"/>
        <v>8762347.5080586448</v>
      </c>
      <c r="M43" s="275">
        <f>+'COEF Art 14 F I '!AF44*'PART MES'!I$4</f>
        <v>-98017.126543428225</v>
      </c>
      <c r="N43" s="275">
        <f>+'COEF Art 14 F I '!AF44*'PART MES'!I$5</f>
        <v>-17724.647257120228</v>
      </c>
      <c r="O43" s="275">
        <f>+'COEF Art 14 F I '!AF44*'PART MES'!I$6</f>
        <v>-18266.085846983959</v>
      </c>
      <c r="P43" s="275">
        <f>+'COEF Art 14 F I '!AF44*'PART MES'!I$7</f>
        <v>-130810.04736635298</v>
      </c>
      <c r="Q43" s="240">
        <f>+'COEF Art 14 F I '!AF44*'PART MES'!I$8</f>
        <v>31239.228648931028</v>
      </c>
      <c r="R43" s="240">
        <f>+'COEF Art 14 F I '!AF44*'PART MES'!I$9</f>
        <v>1575.7581029444791</v>
      </c>
      <c r="S43" s="243">
        <f t="shared" si="5"/>
        <v>-232002.92026200989</v>
      </c>
      <c r="T43" s="244">
        <f t="shared" si="6"/>
        <v>8530344.5877966341</v>
      </c>
      <c r="V43" s="390">
        <v>393484.67583333334</v>
      </c>
      <c r="W43" s="391">
        <f t="shared" si="7"/>
        <v>1.2686214143552841E-2</v>
      </c>
    </row>
    <row r="44" spans="1:23" ht="12.75" customHeight="1">
      <c r="A44" s="239" t="s">
        <v>39</v>
      </c>
      <c r="B44" s="397">
        <f t="shared" si="0"/>
        <v>0.26254387381838923</v>
      </c>
      <c r="C44" s="240">
        <v>143854943.40416667</v>
      </c>
      <c r="D44" s="397">
        <f t="shared" si="1"/>
        <v>0.26254387382378169</v>
      </c>
      <c r="E44" s="241">
        <v>19646523.017500002</v>
      </c>
      <c r="F44" s="397">
        <f t="shared" si="2"/>
        <v>0.26254387380665273</v>
      </c>
      <c r="G44" s="241">
        <v>4830638.9716666667</v>
      </c>
      <c r="H44" s="397">
        <f t="shared" si="3"/>
        <v>0.26254387384492123</v>
      </c>
      <c r="I44" s="241">
        <v>8143248.2474999996</v>
      </c>
      <c r="J44" s="241">
        <v>4004997.4716666662</v>
      </c>
      <c r="K44" s="241">
        <v>858275.56166666665</v>
      </c>
      <c r="L44" s="242">
        <f t="shared" si="4"/>
        <v>181338627.46179834</v>
      </c>
      <c r="M44" s="275">
        <f>+'COEF Art 14 F I '!AF45*'PART MES'!I$4</f>
        <v>-3312935.5044408906</v>
      </c>
      <c r="N44" s="275">
        <f>+'COEF Art 14 F I '!AF45*'PART MES'!I$5</f>
        <v>-599085.23410740111</v>
      </c>
      <c r="O44" s="275">
        <f>+'COEF Art 14 F I '!AF45*'PART MES'!I$6</f>
        <v>-617385.61885739898</v>
      </c>
      <c r="P44" s="275">
        <f>+'COEF Art 14 F I '!AF45*'PART MES'!I$7</f>
        <v>-4421321.7173386049</v>
      </c>
      <c r="Q44" s="240">
        <f>+'COEF Art 14 F I '!AF45*'PART MES'!I$8</f>
        <v>1055872.1049278667</v>
      </c>
      <c r="R44" s="240">
        <f>+'COEF Art 14 F I '!AF45*'PART MES'!I$9</f>
        <v>53259.9266041757</v>
      </c>
      <c r="S44" s="243">
        <f t="shared" si="5"/>
        <v>-7841596.0432122527</v>
      </c>
      <c r="T44" s="244">
        <f t="shared" si="6"/>
        <v>173497031.41858608</v>
      </c>
      <c r="V44" s="390">
        <v>8143248.2474999996</v>
      </c>
      <c r="W44" s="391">
        <f t="shared" si="7"/>
        <v>0.26254387384492123</v>
      </c>
    </row>
    <row r="45" spans="1:23" ht="12.75" customHeight="1">
      <c r="A45" s="239" t="s">
        <v>255</v>
      </c>
      <c r="B45" s="397">
        <f t="shared" si="0"/>
        <v>1.394574012118E-3</v>
      </c>
      <c r="C45" s="240">
        <v>764125.10666666657</v>
      </c>
      <c r="D45" s="397">
        <f t="shared" si="1"/>
        <v>1.3945740103081671E-3</v>
      </c>
      <c r="E45" s="241">
        <v>104357.91166666667</v>
      </c>
      <c r="F45" s="397">
        <f t="shared" si="2"/>
        <v>1.3945739948698454E-3</v>
      </c>
      <c r="G45" s="241">
        <v>25659.267500000002</v>
      </c>
      <c r="H45" s="397">
        <f t="shared" si="3"/>
        <v>1.394574013653843E-3</v>
      </c>
      <c r="I45" s="241">
        <v>43255.103333333333</v>
      </c>
      <c r="J45" s="241">
        <v>21273.645833333332</v>
      </c>
      <c r="K45" s="241">
        <v>4558.9666666666662</v>
      </c>
      <c r="L45" s="242">
        <f t="shared" si="4"/>
        <v>963230.00585038867</v>
      </c>
      <c r="M45" s="275">
        <f>+'COEF Art 14 F I '!AF46*'PART MES'!I$4</f>
        <v>-21629.014745980199</v>
      </c>
      <c r="N45" s="275">
        <f>+'COEF Art 14 F I '!AF46*'PART MES'!I$5</f>
        <v>-3911.2211346217496</v>
      </c>
      <c r="O45" s="275">
        <f>+'COEF Art 14 F I '!AF46*'PART MES'!I$6</f>
        <v>-4030.6980429660957</v>
      </c>
      <c r="P45" s="275">
        <f>+'COEF Art 14 F I '!AF46*'PART MES'!I$7</f>
        <v>-28865.286539038145</v>
      </c>
      <c r="Q45" s="240">
        <f>+'COEF Art 14 F I '!AF46*'PART MES'!I$8</f>
        <v>6893.4252709541233</v>
      </c>
      <c r="R45" s="240">
        <f>+'COEF Art 14 F I '!AF46*'PART MES'!I$9</f>
        <v>347.71571506519575</v>
      </c>
      <c r="S45" s="243">
        <f t="shared" si="5"/>
        <v>-51195.079476586863</v>
      </c>
      <c r="T45" s="244">
        <f t="shared" si="6"/>
        <v>912034.92637380178</v>
      </c>
      <c r="V45" s="390">
        <v>43255.103333333333</v>
      </c>
      <c r="W45" s="391">
        <f t="shared" si="7"/>
        <v>1.394574013653843E-3</v>
      </c>
    </row>
    <row r="46" spans="1:23" s="1" customFormat="1" ht="12.75" customHeight="1">
      <c r="A46" s="239" t="s">
        <v>256</v>
      </c>
      <c r="B46" s="397">
        <f t="shared" si="0"/>
        <v>5.8189583540360574E-3</v>
      </c>
      <c r="C46" s="240">
        <v>3188365.8625000003</v>
      </c>
      <c r="D46" s="397">
        <f t="shared" si="1"/>
        <v>5.8189583488149777E-3</v>
      </c>
      <c r="E46" s="241">
        <v>435440.7416666667</v>
      </c>
      <c r="F46" s="397">
        <f t="shared" si="2"/>
        <v>5.8189583497159246E-3</v>
      </c>
      <c r="G46" s="241">
        <v>107065.10333333333</v>
      </c>
      <c r="H46" s="397">
        <f t="shared" si="3"/>
        <v>5.8189583418368149E-3</v>
      </c>
      <c r="I46" s="241">
        <v>180484.96666666667</v>
      </c>
      <c r="J46" s="241">
        <v>88765.786666666667</v>
      </c>
      <c r="K46" s="241">
        <v>19022.61</v>
      </c>
      <c r="L46" s="242">
        <f t="shared" si="4"/>
        <v>4019145.088290209</v>
      </c>
      <c r="M46" s="275">
        <f>+'COEF Art 14 F I '!AF47*'PART MES'!I$4</f>
        <v>-157876.60860514914</v>
      </c>
      <c r="N46" s="275">
        <f>+'COEF Art 14 F I '!AF47*'PART MES'!I$5</f>
        <v>-28549.165807639351</v>
      </c>
      <c r="O46" s="275">
        <f>+'COEF Art 14 F I '!AF47*'PART MES'!I$6</f>
        <v>-29421.263280296505</v>
      </c>
      <c r="P46" s="275">
        <f>+'COEF Art 14 F I '!AF47*'PART MES'!I$7</f>
        <v>-210696.30765526026</v>
      </c>
      <c r="Q46" s="240">
        <f>+'COEF Art 14 F I '!AF47*'PART MES'!I$8</f>
        <v>50317.160362264454</v>
      </c>
      <c r="R46" s="240">
        <f>+'COEF Art 14 F I '!AF47*'PART MES'!I$9</f>
        <v>2538.0803748081057</v>
      </c>
      <c r="S46" s="243">
        <f t="shared" si="5"/>
        <v>-373688.10461127269</v>
      </c>
      <c r="T46" s="244">
        <f t="shared" si="6"/>
        <v>3645456.983678936</v>
      </c>
      <c r="V46" s="390">
        <v>180484.96666666667</v>
      </c>
      <c r="W46" s="391">
        <f t="shared" si="7"/>
        <v>5.8189583418368149E-3</v>
      </c>
    </row>
    <row r="47" spans="1:23" ht="12.75" customHeight="1">
      <c r="A47" s="239" t="s">
        <v>216</v>
      </c>
      <c r="B47" s="397">
        <f t="shared" si="0"/>
        <v>2.8758962509314889E-3</v>
      </c>
      <c r="C47" s="240">
        <v>1575781.9308333334</v>
      </c>
      <c r="D47" s="397">
        <f t="shared" si="1"/>
        <v>2.8758962533065057E-3</v>
      </c>
      <c r="E47" s="241">
        <v>215207.31416666668</v>
      </c>
      <c r="F47" s="397">
        <f t="shared" si="2"/>
        <v>2.8758962566333849E-3</v>
      </c>
      <c r="G47" s="241">
        <v>52914.647499999999</v>
      </c>
      <c r="H47" s="397">
        <f t="shared" si="3"/>
        <v>2.8758962560207599E-3</v>
      </c>
      <c r="I47" s="241">
        <v>89200.851666666669</v>
      </c>
      <c r="J47" s="241">
        <v>43870.6</v>
      </c>
      <c r="K47" s="241">
        <v>9401.52</v>
      </c>
      <c r="L47" s="242">
        <f t="shared" si="4"/>
        <v>1986376.8727943553</v>
      </c>
      <c r="M47" s="275">
        <f>+'COEF Art 14 F I '!AF48*'PART MES'!I$4</f>
        <v>-24224.512868974351</v>
      </c>
      <c r="N47" s="275">
        <f>+'COEF Art 14 F I '!AF48*'PART MES'!I$5</f>
        <v>-4380.5706280106006</v>
      </c>
      <c r="O47" s="275">
        <f>+'COEF Art 14 F I '!AF48*'PART MES'!I$6</f>
        <v>-4514.3848556915354</v>
      </c>
      <c r="P47" s="275">
        <f>+'COEF Art 14 F I '!AF48*'PART MES'!I$7</f>
        <v>-32329.142748470236</v>
      </c>
      <c r="Q47" s="240">
        <f>+'COEF Art 14 F I '!AF48*'PART MES'!I$8</f>
        <v>7720.6415155168634</v>
      </c>
      <c r="R47" s="240">
        <f>+'COEF Art 14 F I '!AF48*'PART MES'!I$9</f>
        <v>389.44186377731012</v>
      </c>
      <c r="S47" s="243">
        <f t="shared" si="5"/>
        <v>-57338.527721852544</v>
      </c>
      <c r="T47" s="244">
        <f t="shared" si="6"/>
        <v>1929038.3450725027</v>
      </c>
      <c r="V47" s="390">
        <v>89200.851666666669</v>
      </c>
      <c r="W47" s="391">
        <f t="shared" si="7"/>
        <v>2.8758962560207599E-3</v>
      </c>
    </row>
    <row r="48" spans="1:23" ht="12.75" customHeight="1">
      <c r="A48" s="239" t="s">
        <v>43</v>
      </c>
      <c r="B48" s="397">
        <f t="shared" si="0"/>
        <v>3.2226555439758839E-3</v>
      </c>
      <c r="C48" s="240">
        <v>1765780.7975000001</v>
      </c>
      <c r="D48" s="397">
        <f t="shared" si="1"/>
        <v>3.2226555477104383E-3</v>
      </c>
      <c r="E48" s="241">
        <v>241155.79416666666</v>
      </c>
      <c r="F48" s="397">
        <f t="shared" si="2"/>
        <v>3.2226555298308316E-3</v>
      </c>
      <c r="G48" s="241">
        <v>59294.795833333337</v>
      </c>
      <c r="H48" s="397">
        <f t="shared" si="3"/>
        <v>3.2226555334004762E-3</v>
      </c>
      <c r="I48" s="241">
        <v>99956.184999999998</v>
      </c>
      <c r="J48" s="241">
        <v>49160.268333333333</v>
      </c>
      <c r="K48" s="241">
        <v>10535.101666666667</v>
      </c>
      <c r="L48" s="242">
        <f t="shared" si="4"/>
        <v>2225882.9521679669</v>
      </c>
      <c r="M48" s="275">
        <f>+'COEF Art 14 F I '!AF49*'PART MES'!I$4</f>
        <v>-22361.83692177882</v>
      </c>
      <c r="N48" s="275">
        <f>+'COEF Art 14 F I '!AF49*'PART MES'!I$5</f>
        <v>-4043.7389407060859</v>
      </c>
      <c r="O48" s="275">
        <f>+'COEF Art 14 F I '!AF49*'PART MES'!I$6</f>
        <v>-4167.2638988094659</v>
      </c>
      <c r="P48" s="275">
        <f>+'COEF Art 14 F I '!AF49*'PART MES'!I$7</f>
        <v>-29843.284026904294</v>
      </c>
      <c r="Q48" s="240">
        <f>+'COEF Art 14 F I '!AF49*'PART MES'!I$8</f>
        <v>7126.9844489885572</v>
      </c>
      <c r="R48" s="240">
        <f>+'COEF Art 14 F I '!AF49*'PART MES'!I$9</f>
        <v>359.49682436980743</v>
      </c>
      <c r="S48" s="243">
        <f t="shared" si="5"/>
        <v>-52929.6425148403</v>
      </c>
      <c r="T48" s="244">
        <f t="shared" si="6"/>
        <v>2172953.3096531266</v>
      </c>
      <c r="V48" s="390">
        <v>99956.184999999998</v>
      </c>
      <c r="W48" s="391">
        <f t="shared" si="7"/>
        <v>3.2226555334004762E-3</v>
      </c>
    </row>
    <row r="49" spans="1:23" ht="12.75" customHeight="1">
      <c r="A49" s="239" t="s">
        <v>44</v>
      </c>
      <c r="B49" s="397">
        <f t="shared" si="0"/>
        <v>9.2720853114895158E-3</v>
      </c>
      <c r="C49" s="240">
        <v>5080428.2283333335</v>
      </c>
      <c r="D49" s="397">
        <f t="shared" si="1"/>
        <v>9.2720853158560698E-3</v>
      </c>
      <c r="E49" s="241">
        <v>693843.03249999997</v>
      </c>
      <c r="F49" s="397">
        <f t="shared" si="2"/>
        <v>9.2720853150187726E-3</v>
      </c>
      <c r="G49" s="241">
        <v>170600.42583333334</v>
      </c>
      <c r="H49" s="397">
        <f t="shared" si="3"/>
        <v>9.2720853128843185E-3</v>
      </c>
      <c r="I49" s="241">
        <v>287589.61833333335</v>
      </c>
      <c r="J49" s="241">
        <v>141441.80083333334</v>
      </c>
      <c r="K49" s="241">
        <v>30311.140833333335</v>
      </c>
      <c r="L49" s="242">
        <f t="shared" si="4"/>
        <v>6404214.2744829226</v>
      </c>
      <c r="M49" s="275">
        <f>+'COEF Art 14 F I '!AF50*'PART MES'!I$4</f>
        <v>-58885.957626473129</v>
      </c>
      <c r="N49" s="275">
        <f>+'COEF Art 14 F I '!AF50*'PART MES'!I$5</f>
        <v>-10648.474038509186</v>
      </c>
      <c r="O49" s="275">
        <f>+'COEF Art 14 F I '!AF50*'PART MES'!I$6</f>
        <v>-10973.755251950253</v>
      </c>
      <c r="P49" s="275">
        <f>+'COEF Art 14 F I '!AF50*'PART MES'!I$7</f>
        <v>-78587.030430024999</v>
      </c>
      <c r="Q49" s="240">
        <f>+'COEF Art 14 F I '!AF50*'PART MES'!I$8</f>
        <v>18767.657850994154</v>
      </c>
      <c r="R49" s="240">
        <f>+'COEF Art 14 F I '!AF50*'PART MES'!I$9</f>
        <v>946.67154763456597</v>
      </c>
      <c r="S49" s="243">
        <f t="shared" si="5"/>
        <v>-139380.88794832886</v>
      </c>
      <c r="T49" s="244">
        <f t="shared" si="6"/>
        <v>6264833.386534594</v>
      </c>
      <c r="V49" s="390">
        <v>287589.61833333335</v>
      </c>
      <c r="W49" s="391">
        <f t="shared" si="7"/>
        <v>9.2720853128843185E-3</v>
      </c>
    </row>
    <row r="50" spans="1:23" ht="12.75" customHeight="1">
      <c r="A50" s="239" t="s">
        <v>45</v>
      </c>
      <c r="B50" s="397">
        <f t="shared" si="0"/>
        <v>8.0282653571620618E-3</v>
      </c>
      <c r="C50" s="240">
        <v>4398905.3783333329</v>
      </c>
      <c r="D50" s="397">
        <f t="shared" si="1"/>
        <v>8.0282653540577013E-3</v>
      </c>
      <c r="E50" s="241">
        <v>600766.25583333336</v>
      </c>
      <c r="F50" s="397">
        <f t="shared" si="2"/>
        <v>8.028265349625998E-3</v>
      </c>
      <c r="G50" s="241">
        <v>147714.93583333332</v>
      </c>
      <c r="H50" s="397">
        <f t="shared" si="3"/>
        <v>8.0282653679346373E-3</v>
      </c>
      <c r="I50" s="241">
        <v>249010.41083333336</v>
      </c>
      <c r="J50" s="241">
        <v>122467.84499999999</v>
      </c>
      <c r="K50" s="241">
        <v>26245</v>
      </c>
      <c r="L50" s="242">
        <f t="shared" si="4"/>
        <v>5545109.849918128</v>
      </c>
      <c r="M50" s="275">
        <f>+'COEF Art 14 F I '!AF51*'PART MES'!I$4</f>
        <v>-121093.76917080316</v>
      </c>
      <c r="N50" s="275">
        <f>+'COEF Art 14 F I '!AF51*'PART MES'!I$5</f>
        <v>-21897.646046955382</v>
      </c>
      <c r="O50" s="275">
        <f>+'COEF Art 14 F I '!AF51*'PART MES'!I$6</f>
        <v>-22566.558123173756</v>
      </c>
      <c r="P50" s="275">
        <f>+'COEF Art 14 F I '!AF51*'PART MES'!I$7</f>
        <v>-161607.28476349139</v>
      </c>
      <c r="Q50" s="240">
        <f>+'COEF Art 14 F I '!AF51*'PART MES'!I$8</f>
        <v>38594.030211766352</v>
      </c>
      <c r="R50" s="240">
        <f>+'COEF Art 14 F I '!AF51*'PART MES'!I$9</f>
        <v>1946.7463974516504</v>
      </c>
      <c r="S50" s="243">
        <f t="shared" si="5"/>
        <v>-286624.4814952056</v>
      </c>
      <c r="T50" s="244">
        <f t="shared" si="6"/>
        <v>5258485.3684229227</v>
      </c>
      <c r="V50" s="390">
        <v>249010.41083333336</v>
      </c>
      <c r="W50" s="391">
        <f t="shared" si="7"/>
        <v>8.0282653679346373E-3</v>
      </c>
    </row>
    <row r="51" spans="1:23" ht="12.75" customHeight="1">
      <c r="A51" s="239" t="s">
        <v>257</v>
      </c>
      <c r="B51" s="397">
        <f t="shared" si="0"/>
        <v>7.2199427408614625E-2</v>
      </c>
      <c r="C51" s="240">
        <v>39560033.881666668</v>
      </c>
      <c r="D51" s="397">
        <f t="shared" si="1"/>
        <v>7.2199427405141597E-2</v>
      </c>
      <c r="E51" s="241">
        <v>5402783.5108333332</v>
      </c>
      <c r="F51" s="397">
        <f t="shared" si="2"/>
        <v>7.2199427400267899E-2</v>
      </c>
      <c r="G51" s="241">
        <v>1328423.18</v>
      </c>
      <c r="H51" s="397">
        <f t="shared" si="3"/>
        <v>7.2199427406569691E-2</v>
      </c>
      <c r="I51" s="241">
        <v>2239388.9908333332</v>
      </c>
      <c r="J51" s="241">
        <v>1101372.2016666667</v>
      </c>
      <c r="K51" s="241">
        <v>236025.32833333334</v>
      </c>
      <c r="L51" s="242">
        <f t="shared" si="4"/>
        <v>49868027.309931614</v>
      </c>
      <c r="M51" s="275">
        <f>+'COEF Art 14 F I '!AF52*'PART MES'!I$4</f>
        <v>-788387.70484979742</v>
      </c>
      <c r="N51" s="275">
        <f>+'COEF Art 14 F I '!AF52*'PART MES'!I$5</f>
        <v>-142565.83990066158</v>
      </c>
      <c r="O51" s="275">
        <f>+'COEF Art 14 F I '!AF52*'PART MES'!I$6</f>
        <v>-146920.82909727559</v>
      </c>
      <c r="P51" s="275">
        <f>+'COEF Art 14 F I '!AF52*'PART MES'!I$7</f>
        <v>-1052153.1966024241</v>
      </c>
      <c r="Q51" s="240">
        <f>+'COEF Art 14 F I '!AF52*'PART MES'!I$8</f>
        <v>251268.57564934454</v>
      </c>
      <c r="R51" s="240">
        <f>+'COEF Art 14 F I '!AF52*'PART MES'!I$9</f>
        <v>12674.400464376418</v>
      </c>
      <c r="S51" s="243">
        <f t="shared" si="5"/>
        <v>-1866084.5943364378</v>
      </c>
      <c r="T51" s="244">
        <f t="shared" si="6"/>
        <v>48001942.715595178</v>
      </c>
      <c r="V51" s="390">
        <v>2239388.9908333332</v>
      </c>
      <c r="W51" s="391">
        <f t="shared" si="7"/>
        <v>7.2199427406569691E-2</v>
      </c>
    </row>
    <row r="52" spans="1:23" ht="12.75" customHeight="1">
      <c r="A52" s="239" t="s">
        <v>258</v>
      </c>
      <c r="B52" s="397">
        <f t="shared" si="0"/>
        <v>0.13950769392075885</v>
      </c>
      <c r="C52" s="240">
        <v>76440067.412500009</v>
      </c>
      <c r="D52" s="397">
        <f t="shared" si="1"/>
        <v>0.13950769391814699</v>
      </c>
      <c r="E52" s="241">
        <v>10439554.653333334</v>
      </c>
      <c r="F52" s="397">
        <f t="shared" si="2"/>
        <v>0.13950769390229639</v>
      </c>
      <c r="G52" s="241">
        <v>2566852.1350000002</v>
      </c>
      <c r="H52" s="397">
        <f t="shared" si="3"/>
        <v>0.13950769392700124</v>
      </c>
      <c r="I52" s="241">
        <v>4327070.2433333332</v>
      </c>
      <c r="J52" s="241">
        <v>2128131.7799999998</v>
      </c>
      <c r="K52" s="241">
        <v>456061.08666666667</v>
      </c>
      <c r="L52" s="242">
        <f t="shared" si="4"/>
        <v>96357737.729356453</v>
      </c>
      <c r="M52" s="275">
        <f>+'COEF Art 14 F I '!AF53*'PART MES'!I$4</f>
        <v>-1493614.0384863319</v>
      </c>
      <c r="N52" s="275">
        <f>+'COEF Art 14 F I '!AF53*'PART MES'!I$5</f>
        <v>-270093.43064880965</v>
      </c>
      <c r="O52" s="275">
        <f>+'COEF Art 14 F I '!AF53*'PART MES'!I$6</f>
        <v>-278344.03242951381</v>
      </c>
      <c r="P52" s="275">
        <f>+'COEF Art 14 F I '!AF53*'PART MES'!I$7</f>
        <v>-1993322.2898028989</v>
      </c>
      <c r="Q52" s="240">
        <f>+'COEF Art 14 F I '!AF53*'PART MES'!I$8</f>
        <v>476032.62926560635</v>
      </c>
      <c r="R52" s="240">
        <f>+'COEF Art 14 F I '!AF53*'PART MES'!I$9</f>
        <v>24011.869219341701</v>
      </c>
      <c r="S52" s="243">
        <f t="shared" si="5"/>
        <v>-3535329.2928826059</v>
      </c>
      <c r="T52" s="244">
        <f t="shared" si="6"/>
        <v>92822408.436473846</v>
      </c>
      <c r="V52" s="390">
        <v>4327070.2433333332</v>
      </c>
      <c r="W52" s="391">
        <f t="shared" si="7"/>
        <v>0.13950769392700124</v>
      </c>
    </row>
    <row r="53" spans="1:23" s="1" customFormat="1" ht="12.75" customHeight="1">
      <c r="A53" s="239" t="s">
        <v>48</v>
      </c>
      <c r="B53" s="397">
        <f t="shared" si="0"/>
        <v>3.7592415872311255E-2</v>
      </c>
      <c r="C53" s="240">
        <v>20597909.138333332</v>
      </c>
      <c r="D53" s="397">
        <f t="shared" si="1"/>
        <v>3.7592415868039158E-2</v>
      </c>
      <c r="E53" s="241">
        <v>2813092.7333333329</v>
      </c>
      <c r="F53" s="397">
        <f t="shared" si="2"/>
        <v>3.7592415887362077E-2</v>
      </c>
      <c r="G53" s="241">
        <v>691676.35333333339</v>
      </c>
      <c r="H53" s="397">
        <f t="shared" si="3"/>
        <v>3.7592415871864023E-2</v>
      </c>
      <c r="I53" s="241">
        <v>1165993.2116666667</v>
      </c>
      <c r="J53" s="241">
        <v>573456.65083333326</v>
      </c>
      <c r="K53" s="241">
        <v>122892.41916666667</v>
      </c>
      <c r="L53" s="242">
        <f t="shared" si="4"/>
        <v>25965020.619443908</v>
      </c>
      <c r="M53" s="275">
        <f>+'COEF Art 14 F I '!AF54*'PART MES'!I$4</f>
        <v>-424420.38634096424</v>
      </c>
      <c r="N53" s="275">
        <f>+'COEF Art 14 F I '!AF54*'PART MES'!I$5</f>
        <v>-76748.848919695811</v>
      </c>
      <c r="O53" s="275">
        <f>+'COEF Art 14 F I '!AF54*'PART MES'!I$6</f>
        <v>-79093.312419021677</v>
      </c>
      <c r="P53" s="275">
        <f>+'COEF Art 14 F I '!AF54*'PART MES'!I$7</f>
        <v>-566415.81730014225</v>
      </c>
      <c r="Q53" s="240">
        <f>+'COEF Art 14 F I '!AF54*'PART MES'!I$8</f>
        <v>135267.84511784869</v>
      </c>
      <c r="R53" s="240">
        <f>+'COEF Art 14 F I '!AF54*'PART MES'!I$9</f>
        <v>6823.1327158451659</v>
      </c>
      <c r="S53" s="243">
        <f t="shared" si="5"/>
        <v>-1004587.3871461302</v>
      </c>
      <c r="T53" s="244">
        <f t="shared" si="6"/>
        <v>24960433.232297778</v>
      </c>
      <c r="V53" s="390">
        <v>1165993.2116666667</v>
      </c>
      <c r="W53" s="391">
        <f t="shared" si="7"/>
        <v>3.7592415871864023E-2</v>
      </c>
    </row>
    <row r="54" spans="1:23" s="1" customFormat="1" ht="12.75" customHeight="1">
      <c r="A54" s="239" t="s">
        <v>49</v>
      </c>
      <c r="B54" s="397">
        <f t="shared" si="0"/>
        <v>1.216049401573883E-2</v>
      </c>
      <c r="C54" s="240">
        <v>6663066.0733333332</v>
      </c>
      <c r="D54" s="397">
        <f t="shared" si="1"/>
        <v>1.2160494021042868E-2</v>
      </c>
      <c r="E54" s="241">
        <v>909986.6708333334</v>
      </c>
      <c r="F54" s="397">
        <f t="shared" si="2"/>
        <v>1.2160494009399801E-2</v>
      </c>
      <c r="G54" s="241">
        <v>223745.29416666666</v>
      </c>
      <c r="H54" s="397">
        <f t="shared" si="3"/>
        <v>1.2160494016226223E-2</v>
      </c>
      <c r="I54" s="241">
        <v>377178.565</v>
      </c>
      <c r="J54" s="241">
        <v>185503.27249999999</v>
      </c>
      <c r="K54" s="241">
        <v>39753.564166666671</v>
      </c>
      <c r="L54" s="242">
        <f t="shared" si="4"/>
        <v>8399233.4764814824</v>
      </c>
      <c r="M54" s="275">
        <f>+'COEF Art 14 F I '!AF55*'PART MES'!I$4</f>
        <v>-186686.30688094668</v>
      </c>
      <c r="N54" s="275">
        <f>+'COEF Art 14 F I '!AF55*'PART MES'!I$5</f>
        <v>-33758.885348808799</v>
      </c>
      <c r="O54" s="275">
        <f>+'COEF Art 14 F I '!AF55*'PART MES'!I$6</f>
        <v>-34790.125238295892</v>
      </c>
      <c r="P54" s="275">
        <f>+'COEF Art 14 F I '!AF55*'PART MES'!I$7</f>
        <v>-249144.66998709898</v>
      </c>
      <c r="Q54" s="240">
        <f>+'COEF Art 14 F I '!AF55*'PART MES'!I$8</f>
        <v>59499.155218495987</v>
      </c>
      <c r="R54" s="240">
        <f>+'COEF Art 14 F I '!AF55*'PART MES'!I$9</f>
        <v>3001.2353060165774</v>
      </c>
      <c r="S54" s="243">
        <f t="shared" si="5"/>
        <v>-441879.59693063778</v>
      </c>
      <c r="T54" s="244">
        <f t="shared" si="6"/>
        <v>7957353.8795508444</v>
      </c>
      <c r="V54" s="390">
        <v>377178.565</v>
      </c>
      <c r="W54" s="391">
        <f t="shared" si="7"/>
        <v>1.2160494016226223E-2</v>
      </c>
    </row>
    <row r="55" spans="1:23" ht="12.75" customHeight="1">
      <c r="A55" s="239" t="s">
        <v>50</v>
      </c>
      <c r="B55" s="397">
        <f t="shared" si="0"/>
        <v>2.4490768696581208E-3</v>
      </c>
      <c r="C55" s="240">
        <v>1341915.96</v>
      </c>
      <c r="D55" s="397">
        <f t="shared" si="1"/>
        <v>2.4490768731685081E-3</v>
      </c>
      <c r="E55" s="241">
        <v>183267.82666666666</v>
      </c>
      <c r="F55" s="397">
        <f t="shared" si="2"/>
        <v>2.4490768571672132E-3</v>
      </c>
      <c r="G55" s="241">
        <v>45061.444166666661</v>
      </c>
      <c r="H55" s="397">
        <f t="shared" si="3"/>
        <v>2.4490768643856561E-3</v>
      </c>
      <c r="I55" s="241">
        <v>75962.316666666666</v>
      </c>
      <c r="J55" s="241">
        <v>37359.647499999999</v>
      </c>
      <c r="K55" s="241">
        <v>8006.2158333333327</v>
      </c>
      <c r="L55" s="242">
        <f t="shared" si="4"/>
        <v>1691573.4181805637</v>
      </c>
      <c r="M55" s="275">
        <f>+'COEF Art 14 F I '!AF56*'PART MES'!I$4</f>
        <v>-33641.065813249741</v>
      </c>
      <c r="N55" s="275">
        <f>+'COEF Art 14 F I '!AF56*'PART MES'!I$5</f>
        <v>-6083.3860971146451</v>
      </c>
      <c r="O55" s="275">
        <f>+'COEF Art 14 F I '!AF56*'PART MES'!I$6</f>
        <v>-6269.2165930470946</v>
      </c>
      <c r="P55" s="275">
        <f>+'COEF Art 14 F I '!AF56*'PART MES'!I$7</f>
        <v>-44896.127520490387</v>
      </c>
      <c r="Q55" s="240">
        <f>+'COEF Art 14 F I '!AF56*'PART MES'!I$8</f>
        <v>10721.809381631039</v>
      </c>
      <c r="R55" s="240">
        <f>+'COEF Art 14 F I '!AF56*'PART MES'!I$9</f>
        <v>540.8257099174366</v>
      </c>
      <c r="S55" s="243">
        <f t="shared" si="5"/>
        <v>-79627.160932353392</v>
      </c>
      <c r="T55" s="244">
        <f t="shared" si="6"/>
        <v>1611946.2572482103</v>
      </c>
      <c r="V55" s="390">
        <v>75962.316666666666</v>
      </c>
      <c r="W55" s="391">
        <f t="shared" si="7"/>
        <v>2.4490768643856561E-3</v>
      </c>
    </row>
    <row r="56" spans="1:23" ht="12.75" customHeight="1">
      <c r="A56" s="239" t="s">
        <v>51</v>
      </c>
      <c r="B56" s="397">
        <f t="shared" si="0"/>
        <v>3.3169607729599004E-3</v>
      </c>
      <c r="C56" s="240">
        <v>1817453.2024999999</v>
      </c>
      <c r="D56" s="397">
        <f t="shared" si="1"/>
        <v>3.3169607695184861E-3</v>
      </c>
      <c r="E56" s="241">
        <v>248212.785</v>
      </c>
      <c r="F56" s="397">
        <f t="shared" si="2"/>
        <v>3.3169607629094208E-3</v>
      </c>
      <c r="G56" s="241">
        <v>61029.951666666668</v>
      </c>
      <c r="H56" s="397">
        <f t="shared" si="3"/>
        <v>3.3169607629400509E-3</v>
      </c>
      <c r="I56" s="241">
        <v>102881.22333333333</v>
      </c>
      <c r="J56" s="241">
        <v>50598.855000000003</v>
      </c>
      <c r="K56" s="241">
        <v>10843.3925</v>
      </c>
      <c r="L56" s="242">
        <f t="shared" si="4"/>
        <v>2291019.419950882</v>
      </c>
      <c r="M56" s="275">
        <f>+'COEF Art 14 F I '!AF57*'PART MES'!I$4</f>
        <v>-28742.979890342456</v>
      </c>
      <c r="N56" s="275">
        <f>+'COEF Art 14 F I '!AF57*'PART MES'!I$5</f>
        <v>-5197.6547124047293</v>
      </c>
      <c r="O56" s="275">
        <f>+'COEF Art 14 F I '!AF57*'PART MES'!I$6</f>
        <v>-5356.4285823305463</v>
      </c>
      <c r="P56" s="275">
        <f>+'COEF Art 14 F I '!AF57*'PART MES'!I$7</f>
        <v>-38359.322431676788</v>
      </c>
      <c r="Q56" s="240">
        <f>+'COEF Art 14 F I '!AF57*'PART MES'!I$8</f>
        <v>9160.7309101047795</v>
      </c>
      <c r="R56" s="240">
        <f>+'COEF Art 14 F I '!AF57*'PART MES'!I$9</f>
        <v>462.08234277210653</v>
      </c>
      <c r="S56" s="243">
        <f t="shared" si="5"/>
        <v>-68033.57236387764</v>
      </c>
      <c r="T56" s="244">
        <f t="shared" si="6"/>
        <v>2222985.8475870043</v>
      </c>
      <c r="V56" s="390">
        <v>102881.22333333333</v>
      </c>
      <c r="W56" s="391">
        <f t="shared" si="7"/>
        <v>3.3169607629400509E-3</v>
      </c>
    </row>
    <row r="57" spans="1:23" s="248" customFormat="1" ht="16.5" customHeight="1" thickBot="1">
      <c r="A57" s="245" t="s">
        <v>52</v>
      </c>
      <c r="B57" s="395">
        <f>SUM(B6:B56)</f>
        <v>0.99999999999999978</v>
      </c>
      <c r="C57" s="246">
        <f>SUM(C6:C56)</f>
        <v>547927252.35583353</v>
      </c>
      <c r="D57" s="395">
        <f t="shared" ref="D57:L57" si="8">SUM(D6:D56)</f>
        <v>0.99999999999999989</v>
      </c>
      <c r="E57" s="246">
        <f t="shared" si="8"/>
        <v>74831390.012500018</v>
      </c>
      <c r="F57" s="395">
        <f t="shared" si="8"/>
        <v>1.0000000000000002</v>
      </c>
      <c r="G57" s="246">
        <f t="shared" si="8"/>
        <v>18399358.939999998</v>
      </c>
      <c r="H57" s="395">
        <f t="shared" si="8"/>
        <v>1.0000000000000002</v>
      </c>
      <c r="I57" s="246">
        <f t="shared" si="8"/>
        <v>31016713.999999993</v>
      </c>
      <c r="J57" s="246">
        <f t="shared" si="8"/>
        <v>15254583.600833332</v>
      </c>
      <c r="K57" s="246">
        <f t="shared" si="8"/>
        <v>3269074.8008333319</v>
      </c>
      <c r="L57" s="246">
        <f t="shared" si="8"/>
        <v>690698376.70999992</v>
      </c>
      <c r="M57" s="353">
        <f>SUM(M6:M56)</f>
        <v>-11956790.155833364</v>
      </c>
      <c r="N57" s="353">
        <f t="shared" ref="N57:S57" si="9">SUM(N6:N56)</f>
        <v>-2162172.01333335</v>
      </c>
      <c r="O57" s="353">
        <f t="shared" si="9"/>
        <v>-2228220.3441666625</v>
      </c>
      <c r="P57" s="353">
        <f t="shared" si="9"/>
        <v>-15957091.804166662</v>
      </c>
      <c r="Q57" s="246">
        <f t="shared" si="9"/>
        <v>3810771.7983333357</v>
      </c>
      <c r="R57" s="246">
        <f t="shared" si="9"/>
        <v>192221.6008333335</v>
      </c>
      <c r="S57" s="246">
        <f t="shared" si="9"/>
        <v>-28301280.918333374</v>
      </c>
      <c r="T57" s="247">
        <f>SUM(T6:T56)</f>
        <v>662397095.79166651</v>
      </c>
      <c r="V57" s="392">
        <f t="shared" ref="V57:W57" si="10">SUM(V6:V56)</f>
        <v>31016713.999999993</v>
      </c>
      <c r="W57" s="392">
        <f t="shared" si="10"/>
        <v>1.0000000000000002</v>
      </c>
    </row>
    <row r="58" spans="1:23" ht="15" thickTop="1">
      <c r="M58" s="249"/>
      <c r="N58" s="250"/>
      <c r="O58" s="250"/>
      <c r="P58" s="250"/>
      <c r="Q58" s="251"/>
      <c r="R58" s="250"/>
      <c r="S58" s="250"/>
      <c r="T58" s="252"/>
      <c r="V58" s="354"/>
      <c r="W58" s="354"/>
    </row>
    <row r="59" spans="1:23">
      <c r="A59" s="253"/>
      <c r="B59" s="253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5"/>
    </row>
    <row r="60" spans="1:23">
      <c r="A60" s="253"/>
      <c r="B60" s="253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6"/>
    </row>
    <row r="64" spans="1:23">
      <c r="P64" s="257"/>
    </row>
  </sheetData>
  <mergeCells count="5">
    <mergeCell ref="A1:T1"/>
    <mergeCell ref="A3:A4"/>
    <mergeCell ref="C3:L3"/>
    <mergeCell ref="M3:S3"/>
    <mergeCell ref="T3:T4"/>
  </mergeCells>
  <conditionalFormatting sqref="S7:S56">
    <cfRule type="cellIs" dxfId="0" priority="1" operator="lessThan">
      <formula>#REF!-0.00001</formula>
    </cfRule>
  </conditionalFormatting>
  <printOptions horizontalCentered="1" verticalCentered="1"/>
  <pageMargins left="0.19685039370078741" right="0.19685039370078741" top="0.39370078740157483" bottom="0.19685039370078741" header="0.11811023622047245" footer="0.15748031496062992"/>
  <pageSetup scale="60" orientation="landscape" horizontalDpi="300" verticalDpi="300" r:id="rId1"/>
  <headerFooter alignWithMargins="0">
    <oddHeader>&amp;LANEXO 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zoomScaleNormal="100" zoomScaleSheetLayoutView="100" workbookViewId="0">
      <selection activeCell="B13" sqref="B13"/>
    </sheetView>
  </sheetViews>
  <sheetFormatPr baseColWidth="10" defaultColWidth="11.42578125" defaultRowHeight="12.75"/>
  <cols>
    <col min="1" max="1" width="59" style="11" customWidth="1"/>
    <col min="2" max="5" width="17.28515625" style="11" customWidth="1"/>
    <col min="6" max="6" width="17.140625" style="11" customWidth="1"/>
    <col min="7" max="16384" width="11.42578125" style="11"/>
  </cols>
  <sheetData>
    <row r="1" spans="1:6" ht="18.75" customHeight="1">
      <c r="A1" s="399" t="s">
        <v>259</v>
      </c>
      <c r="B1" s="399"/>
      <c r="C1" s="399"/>
      <c r="D1" s="399"/>
      <c r="E1" s="399"/>
      <c r="F1" s="399"/>
    </row>
    <row r="3" spans="1:6" ht="25.5">
      <c r="A3" s="258" t="s">
        <v>104</v>
      </c>
      <c r="B3" s="258" t="s">
        <v>105</v>
      </c>
      <c r="C3" s="258" t="s">
        <v>106</v>
      </c>
      <c r="D3" s="258" t="s">
        <v>118</v>
      </c>
      <c r="E3" s="258" t="s">
        <v>260</v>
      </c>
      <c r="F3" s="258" t="s">
        <v>261</v>
      </c>
    </row>
    <row r="4" spans="1:6" ht="25.5" customHeight="1">
      <c r="A4" s="208" t="s">
        <v>107</v>
      </c>
      <c r="B4" s="259">
        <v>36165566160</v>
      </c>
      <c r="C4" s="260">
        <v>20</v>
      </c>
      <c r="D4" s="260">
        <f>+C4/100*B4</f>
        <v>7233113232</v>
      </c>
      <c r="E4" s="260">
        <v>6575127028.2700005</v>
      </c>
      <c r="F4" s="260">
        <f>+D4-E4</f>
        <v>657986203.72999954</v>
      </c>
    </row>
    <row r="5" spans="1:6" ht="25.5" customHeight="1">
      <c r="A5" s="208" t="s">
        <v>129</v>
      </c>
      <c r="B5" s="259">
        <v>1008332033</v>
      </c>
      <c r="C5" s="260">
        <v>100</v>
      </c>
      <c r="D5" s="260">
        <f t="shared" ref="D5:D9" si="0">+C5/100*B5</f>
        <v>1008332033</v>
      </c>
      <c r="E5" s="260">
        <v>897976680.16000021</v>
      </c>
      <c r="F5" s="260">
        <f t="shared" ref="F5:F9" si="1">+D5-E5</f>
        <v>110355352.83999979</v>
      </c>
    </row>
    <row r="6" spans="1:6" ht="25.5" customHeight="1">
      <c r="A6" s="208" t="s">
        <v>108</v>
      </c>
      <c r="B6" s="259">
        <v>1197376503</v>
      </c>
      <c r="C6" s="260">
        <v>20</v>
      </c>
      <c r="D6" s="260">
        <f t="shared" si="0"/>
        <v>239475300.60000002</v>
      </c>
      <c r="E6" s="260">
        <v>220792307.32999998</v>
      </c>
      <c r="F6" s="260">
        <f t="shared" si="1"/>
        <v>18682993.270000041</v>
      </c>
    </row>
    <row r="7" spans="1:6" ht="25.5" customHeight="1">
      <c r="A7" s="208" t="s">
        <v>117</v>
      </c>
      <c r="B7" s="259">
        <v>2189235910</v>
      </c>
      <c r="C7" s="260">
        <v>20</v>
      </c>
      <c r="D7" s="260">
        <f t="shared" si="0"/>
        <v>437847182</v>
      </c>
      <c r="E7" s="260">
        <v>372200568.05000001</v>
      </c>
      <c r="F7" s="260">
        <f t="shared" si="1"/>
        <v>65646613.949999988</v>
      </c>
    </row>
    <row r="8" spans="1:6" ht="25.5" customHeight="1">
      <c r="A8" s="208" t="s">
        <v>123</v>
      </c>
      <c r="B8" s="259">
        <v>927868809</v>
      </c>
      <c r="C8" s="260">
        <v>20</v>
      </c>
      <c r="D8" s="260">
        <f t="shared" si="0"/>
        <v>185573761.80000001</v>
      </c>
      <c r="E8" s="260">
        <v>183055003.22</v>
      </c>
      <c r="F8" s="260">
        <f t="shared" si="1"/>
        <v>2518758.5800000131</v>
      </c>
    </row>
    <row r="9" spans="1:6" ht="25.5" customHeight="1">
      <c r="A9" s="208" t="s">
        <v>122</v>
      </c>
      <c r="B9" s="259">
        <v>207677784</v>
      </c>
      <c r="C9" s="260">
        <v>20</v>
      </c>
      <c r="D9" s="260">
        <f t="shared" si="0"/>
        <v>41535556.800000004</v>
      </c>
      <c r="E9" s="260">
        <v>39228897.590000004</v>
      </c>
      <c r="F9" s="260">
        <f t="shared" si="1"/>
        <v>2306659.2100000009</v>
      </c>
    </row>
    <row r="10" spans="1:6" ht="25.5" customHeight="1">
      <c r="A10" s="261" t="s">
        <v>227</v>
      </c>
      <c r="B10" s="262">
        <f>SUM(B4:B9)</f>
        <v>41696057199</v>
      </c>
      <c r="C10" s="263"/>
      <c r="D10" s="264">
        <f>SUM(D4:D9)</f>
        <v>9145877066.1999989</v>
      </c>
      <c r="E10" s="264">
        <f>SUM(E4:E9)</f>
        <v>8288380484.6200008</v>
      </c>
      <c r="F10" s="263">
        <f>SUM(F4:F9)</f>
        <v>857496581.57999957</v>
      </c>
    </row>
    <row r="11" spans="1:6" ht="25.5" customHeight="1">
      <c r="A11" s="208" t="s">
        <v>128</v>
      </c>
      <c r="B11" s="259">
        <v>339287460</v>
      </c>
      <c r="C11" s="260">
        <v>100</v>
      </c>
      <c r="D11" s="260">
        <f>+C11/100*B11</f>
        <v>339287460</v>
      </c>
      <c r="E11" s="260"/>
      <c r="F11" s="260"/>
    </row>
    <row r="12" spans="1:6" ht="25.5" customHeight="1">
      <c r="A12" s="208" t="s">
        <v>116</v>
      </c>
      <c r="B12" s="259">
        <v>1270773990</v>
      </c>
      <c r="C12" s="260">
        <v>20</v>
      </c>
      <c r="D12" s="260">
        <f>+C12/100*B12</f>
        <v>254154798</v>
      </c>
      <c r="E12" s="260"/>
      <c r="F12" s="260"/>
    </row>
    <row r="13" spans="1:6" ht="25.5" customHeight="1">
      <c r="A13" s="208" t="s">
        <v>262</v>
      </c>
      <c r="B13" s="259">
        <v>530000000</v>
      </c>
      <c r="C13" s="260">
        <v>20</v>
      </c>
      <c r="D13" s="260">
        <f t="shared" ref="D13" si="2">+C13/100*B13</f>
        <v>106000000</v>
      </c>
      <c r="E13" s="260"/>
      <c r="F13" s="260"/>
    </row>
    <row r="14" spans="1:6" ht="25.5" customHeight="1">
      <c r="A14" s="261" t="s">
        <v>227</v>
      </c>
      <c r="B14" s="262">
        <f>SUM(B11:B13)</f>
        <v>2140061450</v>
      </c>
      <c r="C14" s="263"/>
      <c r="D14" s="264">
        <f>SUM(D11:D13)</f>
        <v>699442258</v>
      </c>
      <c r="E14" s="264"/>
      <c r="F14" s="263"/>
    </row>
    <row r="15" spans="1:6" ht="21.75" customHeight="1">
      <c r="A15" s="265" t="s">
        <v>53</v>
      </c>
      <c r="B15" s="266">
        <f>SUM(B14,B10)</f>
        <v>43836118649</v>
      </c>
      <c r="C15" s="267"/>
      <c r="D15" s="267">
        <f>SUM(D14,D10)</f>
        <v>9845319324.1999989</v>
      </c>
      <c r="E15" s="267"/>
      <c r="F15" s="267">
        <f>SUM(F14,F10)</f>
        <v>857496581.57999957</v>
      </c>
    </row>
    <row r="16" spans="1:6">
      <c r="A16" s="12"/>
      <c r="B16" s="13"/>
      <c r="C16" s="14"/>
      <c r="D16" s="13"/>
      <c r="E16" s="13"/>
    </row>
    <row r="17" spans="1:3">
      <c r="A17" s="15"/>
    </row>
    <row r="22" spans="1:3" hidden="1">
      <c r="A22" s="208" t="s">
        <v>263</v>
      </c>
      <c r="B22" s="268" t="e">
        <f>+#REF!+#REF!</f>
        <v>#REF!</v>
      </c>
      <c r="C22" s="269">
        <f>+B5+B11</f>
        <v>1347619493</v>
      </c>
    </row>
    <row r="23" spans="1:3" hidden="1">
      <c r="A23" s="11" t="s">
        <v>264</v>
      </c>
      <c r="B23" s="11" t="e">
        <f>+B22*#REF!</f>
        <v>#REF!</v>
      </c>
    </row>
    <row r="24" spans="1:3" hidden="1"/>
    <row r="25" spans="1:3" hidden="1">
      <c r="A25" s="270"/>
      <c r="B25" s="271"/>
    </row>
    <row r="26" spans="1:3" hidden="1">
      <c r="A26" s="272"/>
      <c r="B26" s="273"/>
    </row>
    <row r="27" spans="1:3" hidden="1"/>
    <row r="31" spans="1:3">
      <c r="B31" s="269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85" orientation="landscape" r:id="rId1"/>
  <headerFooter>
    <oddHeader>&amp;LANEXO 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7"/>
  <sheetViews>
    <sheetView zoomScaleNormal="100" workbookViewId="0">
      <selection activeCell="J8" sqref="J8"/>
    </sheetView>
  </sheetViews>
  <sheetFormatPr baseColWidth="10" defaultColWidth="9.7109375" defaultRowHeight="12.75"/>
  <cols>
    <col min="1" max="1" width="28.7109375" style="2" customWidth="1"/>
    <col min="2" max="2" width="12.42578125" style="2" customWidth="1"/>
    <col min="3" max="3" width="14.140625" style="6" customWidth="1"/>
    <col min="4" max="4" width="17.28515625" style="2" customWidth="1"/>
    <col min="5" max="5" width="15.7109375" style="6" customWidth="1"/>
    <col min="6" max="6" width="2" style="1" customWidth="1"/>
    <col min="7" max="7" width="16.140625" style="6" customWidth="1"/>
    <col min="8" max="10" width="18.42578125" style="2" customWidth="1"/>
    <col min="11" max="11" width="15.7109375" style="2" customWidth="1"/>
    <col min="12" max="12" width="15.7109375" style="6" customWidth="1"/>
    <col min="13" max="16384" width="9.7109375" style="2"/>
  </cols>
  <sheetData>
    <row r="1" spans="1:54" s="8" customFormat="1" ht="42" customHeight="1">
      <c r="A1" s="420" t="s">
        <v>119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</row>
    <row r="2" spans="1:54" ht="37.5" customHeight="1" thickBot="1">
      <c r="A2" s="60"/>
      <c r="B2" s="421" t="s">
        <v>91</v>
      </c>
      <c r="C2" s="422"/>
      <c r="D2" s="423" t="s">
        <v>93</v>
      </c>
      <c r="E2" s="423"/>
      <c r="F2" s="60"/>
      <c r="G2" s="108" t="s">
        <v>92</v>
      </c>
      <c r="H2" s="60"/>
      <c r="I2" s="60"/>
      <c r="J2" s="60"/>
      <c r="K2" s="60"/>
      <c r="L2" s="63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spans="1:54" ht="39" customHeight="1" thickBot="1">
      <c r="A3" s="64" t="s">
        <v>0</v>
      </c>
      <c r="B3" s="64" t="s">
        <v>223</v>
      </c>
      <c r="C3" s="125" t="s">
        <v>79</v>
      </c>
      <c r="D3" s="109" t="s">
        <v>230</v>
      </c>
      <c r="E3" s="125" t="s">
        <v>80</v>
      </c>
      <c r="F3" s="60"/>
      <c r="G3" s="125" t="s">
        <v>86</v>
      </c>
      <c r="H3" s="126" t="s">
        <v>83</v>
      </c>
      <c r="I3" s="126" t="s">
        <v>84</v>
      </c>
      <c r="J3" s="126" t="s">
        <v>85</v>
      </c>
      <c r="K3" s="126" t="s">
        <v>120</v>
      </c>
      <c r="L3" s="127" t="s">
        <v>78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</row>
    <row r="4" spans="1:54">
      <c r="A4" s="124"/>
      <c r="B4" s="123"/>
      <c r="C4" s="128"/>
      <c r="D4" s="110"/>
      <c r="E4" s="128"/>
      <c r="F4" s="62"/>
      <c r="G4" s="128"/>
      <c r="H4" s="129" t="s">
        <v>94</v>
      </c>
      <c r="I4" s="129" t="s">
        <v>94</v>
      </c>
      <c r="J4" s="129" t="s">
        <v>94</v>
      </c>
      <c r="K4" s="129" t="s">
        <v>94</v>
      </c>
      <c r="L4" s="13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</row>
    <row r="5" spans="1:54" s="3" customFormat="1" ht="11.25">
      <c r="A5" s="111"/>
      <c r="B5" s="65" t="s">
        <v>57</v>
      </c>
      <c r="C5" s="131" t="s">
        <v>66</v>
      </c>
      <c r="D5" s="112" t="s">
        <v>56</v>
      </c>
      <c r="E5" s="131" t="s">
        <v>67</v>
      </c>
      <c r="F5" s="66"/>
      <c r="G5" s="113" t="s">
        <v>63</v>
      </c>
      <c r="H5" s="67">
        <f>+K5*0.35</f>
        <v>88954179.299999997</v>
      </c>
      <c r="I5" s="67">
        <f>+K5*0.35</f>
        <v>88954179.299999997</v>
      </c>
      <c r="J5" s="67">
        <f>+K5*0.3</f>
        <v>76246439.399999991</v>
      </c>
      <c r="K5" s="67">
        <f>+'PART PEF2022 '!D12</f>
        <v>254154798</v>
      </c>
      <c r="L5" s="114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</row>
    <row r="6" spans="1:54" s="4" customFormat="1" ht="23.25" customHeight="1" thickBot="1">
      <c r="A6" s="68"/>
      <c r="B6" s="68"/>
      <c r="C6" s="115"/>
      <c r="D6" s="116"/>
      <c r="E6" s="117"/>
      <c r="F6" s="69"/>
      <c r="G6" s="132"/>
      <c r="H6" s="67" t="s">
        <v>81</v>
      </c>
      <c r="I6" s="67" t="s">
        <v>62</v>
      </c>
      <c r="J6" s="67" t="s">
        <v>82</v>
      </c>
      <c r="K6" s="70" t="s">
        <v>95</v>
      </c>
      <c r="L6" s="118" t="s">
        <v>64</v>
      </c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</row>
    <row r="7" spans="1:54" ht="13.5" thickTop="1">
      <c r="A7" s="58" t="s">
        <v>1</v>
      </c>
      <c r="B7" s="133">
        <v>2974</v>
      </c>
      <c r="C7" s="179">
        <f t="shared" ref="C7:C57" si="0">+B7/$B$58</f>
        <v>5.141377508841821E-4</v>
      </c>
      <c r="D7" s="119">
        <v>2926</v>
      </c>
      <c r="E7" s="179">
        <f t="shared" ref="E7:E58" si="1">(D7/D$58)</f>
        <v>5.1460739289975466E-4</v>
      </c>
      <c r="F7" s="60"/>
      <c r="G7" s="182">
        <f>+'COEF Art 14 F I '!AF7</f>
        <v>7.1256637707732128E-4</v>
      </c>
      <c r="H7" s="71">
        <f t="shared" ref="H7:H57" si="2">+C7*H$5</f>
        <v>45734.701677050267</v>
      </c>
      <c r="I7" s="120">
        <f t="shared" ref="I7:I57" si="3">+E7*I$5</f>
        <v>45776.47829711032</v>
      </c>
      <c r="J7" s="120">
        <f t="shared" ref="J7:J57" si="4">+G7*J$5</f>
        <v>54330.649088303522</v>
      </c>
      <c r="K7" s="120">
        <f>SUM(H7:J7)</f>
        <v>145841.82906246412</v>
      </c>
      <c r="L7" s="206">
        <f>+K7/K$58</f>
        <v>5.7383071344757435E-4</v>
      </c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</row>
    <row r="8" spans="1:54">
      <c r="A8" s="59" t="s">
        <v>2</v>
      </c>
      <c r="B8" s="134">
        <v>3382</v>
      </c>
      <c r="C8" s="180">
        <f t="shared" si="0"/>
        <v>5.8467177992276519E-4</v>
      </c>
      <c r="D8" s="121">
        <v>2595</v>
      </c>
      <c r="E8" s="180">
        <f t="shared" si="1"/>
        <v>4.5639309110555819E-4</v>
      </c>
      <c r="F8" s="60"/>
      <c r="G8" s="183">
        <f>+'COEF Art 14 F I '!AF8</f>
        <v>1.2933233677186269E-3</v>
      </c>
      <c r="H8" s="72">
        <f t="shared" si="2"/>
        <v>52008.998342899795</v>
      </c>
      <c r="I8" s="73">
        <f t="shared" si="3"/>
        <v>40598.072857485058</v>
      </c>
      <c r="J8" s="73">
        <f t="shared" si="4"/>
        <v>98611.301781362185</v>
      </c>
      <c r="K8" s="73">
        <f t="shared" ref="K8:K57" si="5">SUM(H8:J8)</f>
        <v>191218.37298174703</v>
      </c>
      <c r="L8" s="207">
        <f t="shared" ref="L8:L57" si="6">+K8/K$58</f>
        <v>7.523697151755012E-4</v>
      </c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</row>
    <row r="9" spans="1:54">
      <c r="A9" s="59" t="s">
        <v>3</v>
      </c>
      <c r="B9" s="134">
        <v>1407</v>
      </c>
      <c r="C9" s="180">
        <f t="shared" si="0"/>
        <v>2.4323867366981983E-4</v>
      </c>
      <c r="D9" s="121">
        <v>1535</v>
      </c>
      <c r="E9" s="180">
        <f t="shared" si="1"/>
        <v>2.6996662614529166E-4</v>
      </c>
      <c r="F9" s="60"/>
      <c r="G9" s="183">
        <f>+'COEF Art 14 F I '!AF9</f>
        <v>1.5979735818737342E-3</v>
      </c>
      <c r="H9" s="72">
        <f t="shared" si="2"/>
        <v>21637.096590319343</v>
      </c>
      <c r="I9" s="73">
        <f t="shared" si="3"/>
        <v>24014.65966714434</v>
      </c>
      <c r="J9" s="73">
        <f t="shared" si="4"/>
        <v>121839.79587313661</v>
      </c>
      <c r="K9" s="73">
        <f t="shared" si="5"/>
        <v>167491.55213060029</v>
      </c>
      <c r="L9" s="207">
        <f t="shared" si="6"/>
        <v>6.5901392949740934E-4</v>
      </c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</row>
    <row r="10" spans="1:54" ht="13.5" customHeight="1">
      <c r="A10" s="59" t="s">
        <v>4</v>
      </c>
      <c r="B10" s="134">
        <v>35289</v>
      </c>
      <c r="C10" s="180">
        <f t="shared" si="0"/>
        <v>6.1006748792709828E-3</v>
      </c>
      <c r="D10" s="121">
        <v>38797</v>
      </c>
      <c r="E10" s="180">
        <f t="shared" si="1"/>
        <v>6.8233844915693027E-3</v>
      </c>
      <c r="F10" s="60"/>
      <c r="G10" s="183">
        <f>+'COEF Art 14 F I '!AF10</f>
        <v>6.1329563703880407E-3</v>
      </c>
      <c r="H10" s="72">
        <f t="shared" si="2"/>
        <v>542680.52706167684</v>
      </c>
      <c r="I10" s="73">
        <f t="shared" si="3"/>
        <v>606968.56749589508</v>
      </c>
      <c r="J10" s="73">
        <f t="shared" si="4"/>
        <v>467616.08623763564</v>
      </c>
      <c r="K10" s="73">
        <f t="shared" si="5"/>
        <v>1617265.1807952076</v>
      </c>
      <c r="L10" s="207">
        <f t="shared" si="6"/>
        <v>6.3633076909105132E-3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</row>
    <row r="11" spans="1:54" ht="14.25">
      <c r="A11" s="59" t="s">
        <v>5</v>
      </c>
      <c r="B11" s="134">
        <v>18030</v>
      </c>
      <c r="C11" s="180">
        <f t="shared" si="0"/>
        <v>3.1169817244256232E-3</v>
      </c>
      <c r="D11" s="135">
        <v>20134</v>
      </c>
      <c r="E11" s="180">
        <f t="shared" si="1"/>
        <v>3.5410475901037799E-3</v>
      </c>
      <c r="F11" s="60"/>
      <c r="G11" s="183">
        <f>+'COEF Art 14 F I '!AF11</f>
        <v>5.0832722725483812E-3</v>
      </c>
      <c r="H11" s="72">
        <f t="shared" si="2"/>
        <v>277268.55118938006</v>
      </c>
      <c r="I11" s="73">
        <f t="shared" si="3"/>
        <v>314990.98223992455</v>
      </c>
      <c r="J11" s="73">
        <f t="shared" si="4"/>
        <v>387581.41128256038</v>
      </c>
      <c r="K11" s="73">
        <f t="shared" si="5"/>
        <v>979840.94471186493</v>
      </c>
      <c r="L11" s="207">
        <f t="shared" si="6"/>
        <v>3.8552919418498055E-3</v>
      </c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</row>
    <row r="12" spans="1:54">
      <c r="A12" s="59" t="s">
        <v>6</v>
      </c>
      <c r="B12" s="134">
        <v>656464</v>
      </c>
      <c r="C12" s="180">
        <f t="shared" si="0"/>
        <v>0.11348786970290306</v>
      </c>
      <c r="D12" s="121">
        <v>676062</v>
      </c>
      <c r="E12" s="180">
        <f t="shared" si="1"/>
        <v>0.11890174410751672</v>
      </c>
      <c r="F12" s="60"/>
      <c r="G12" s="183">
        <f>+'COEF Art 14 F I '!AF12</f>
        <v>8.3902945573294238E-2</v>
      </c>
      <c r="H12" s="72">
        <f t="shared" si="2"/>
        <v>10095220.309927076</v>
      </c>
      <c r="I12" s="73">
        <f t="shared" si="3"/>
        <v>10576807.06442276</v>
      </c>
      <c r="J12" s="73">
        <f t="shared" si="4"/>
        <v>6397300.8551356765</v>
      </c>
      <c r="K12" s="73">
        <f t="shared" si="5"/>
        <v>27069328.229485512</v>
      </c>
      <c r="L12" s="207">
        <f t="shared" si="6"/>
        <v>0.1065072485056352</v>
      </c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spans="1:54">
      <c r="A13" s="59" t="s">
        <v>7</v>
      </c>
      <c r="B13" s="134">
        <v>14992</v>
      </c>
      <c r="C13" s="180">
        <f t="shared" si="0"/>
        <v>2.5917798121236242E-3</v>
      </c>
      <c r="D13" s="121">
        <v>18031</v>
      </c>
      <c r="E13" s="180">
        <f t="shared" si="1"/>
        <v>3.1711845185835529E-3</v>
      </c>
      <c r="F13" s="60"/>
      <c r="G13" s="183">
        <f>+'COEF Art 14 F I '!AF13</f>
        <v>4.6630835249251946E-3</v>
      </c>
      <c r="H13" s="72">
        <f t="shared" si="2"/>
        <v>230549.64611376516</v>
      </c>
      <c r="I13" s="73">
        <f t="shared" si="3"/>
        <v>282090.11625946552</v>
      </c>
      <c r="J13" s="73">
        <f t="shared" si="4"/>
        <v>355543.51540034718</v>
      </c>
      <c r="K13" s="73">
        <f t="shared" si="5"/>
        <v>868183.27777357784</v>
      </c>
      <c r="L13" s="207">
        <f t="shared" si="6"/>
        <v>3.4159625732250701E-3</v>
      </c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</row>
    <row r="14" spans="1:54">
      <c r="A14" s="59" t="s">
        <v>8</v>
      </c>
      <c r="B14" s="134">
        <v>3661</v>
      </c>
      <c r="C14" s="180">
        <f t="shared" si="0"/>
        <v>6.329046086035611E-4</v>
      </c>
      <c r="D14" s="121">
        <v>4441</v>
      </c>
      <c r="E14" s="180">
        <f t="shared" si="1"/>
        <v>7.8105653857409789E-4</v>
      </c>
      <c r="F14" s="60"/>
      <c r="G14" s="183">
        <f>+'COEF Art 14 F I '!AF14</f>
        <v>1.3500867056770603E-3</v>
      </c>
      <c r="H14" s="72">
        <f t="shared" si="2"/>
        <v>56299.510033517494</v>
      </c>
      <c r="I14" s="73">
        <f t="shared" si="3"/>
        <v>69478.243375757665</v>
      </c>
      <c r="J14" s="73">
        <f t="shared" si="4"/>
        <v>102939.3041891516</v>
      </c>
      <c r="K14" s="73">
        <f t="shared" si="5"/>
        <v>228717.05759842676</v>
      </c>
      <c r="L14" s="207">
        <f t="shared" si="6"/>
        <v>8.9991241321529878E-4</v>
      </c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spans="1:54">
      <c r="A15" s="59" t="s">
        <v>9</v>
      </c>
      <c r="B15" s="134">
        <v>122337</v>
      </c>
      <c r="C15" s="180">
        <f t="shared" si="0"/>
        <v>2.1149317427679282E-2</v>
      </c>
      <c r="D15" s="121">
        <v>106525</v>
      </c>
      <c r="E15" s="180">
        <f t="shared" si="1"/>
        <v>1.8734980358389049E-2</v>
      </c>
      <c r="F15" s="60"/>
      <c r="G15" s="183">
        <f>+'COEF Art 14 F I '!AF15</f>
        <v>1.3535450850661272E-2</v>
      </c>
      <c r="H15" s="72">
        <f t="shared" si="2"/>
        <v>1881320.1745343974</v>
      </c>
      <c r="I15" s="73">
        <f t="shared" si="3"/>
        <v>1666554.8019821178</v>
      </c>
      <c r="J15" s="73">
        <f t="shared" si="4"/>
        <v>1032029.9330366229</v>
      </c>
      <c r="K15" s="73">
        <f t="shared" si="5"/>
        <v>4579904.9095531376</v>
      </c>
      <c r="L15" s="207">
        <f t="shared" si="6"/>
        <v>1.8020139480322297E-2</v>
      </c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spans="1:54">
      <c r="A16" s="59" t="s">
        <v>10</v>
      </c>
      <c r="B16" s="134">
        <v>104478</v>
      </c>
      <c r="C16" s="180">
        <f t="shared" si="0"/>
        <v>1.8061897759541888E-2</v>
      </c>
      <c r="D16" s="121">
        <v>48695</v>
      </c>
      <c r="E16" s="180">
        <f t="shared" si="1"/>
        <v>8.5641855766416791E-3</v>
      </c>
      <c r="F16" s="60"/>
      <c r="G16" s="183">
        <f>+'COEF Art 14 F I '!AF16</f>
        <v>9.5521143121326309E-3</v>
      </c>
      <c r="H16" s="72">
        <f t="shared" si="2"/>
        <v>1606681.2918005574</v>
      </c>
      <c r="I16" s="73">
        <f t="shared" si="3"/>
        <v>761820.09934305784</v>
      </c>
      <c r="J16" s="73">
        <f t="shared" si="4"/>
        <v>728314.70504189329</v>
      </c>
      <c r="K16" s="73">
        <f t="shared" si="5"/>
        <v>3096816.0961855086</v>
      </c>
      <c r="L16" s="207">
        <f t="shared" si="6"/>
        <v>1.218476346130404E-2</v>
      </c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spans="1:54">
      <c r="A17" s="59" t="s">
        <v>11</v>
      </c>
      <c r="B17" s="134">
        <v>7340</v>
      </c>
      <c r="C17" s="180">
        <f t="shared" si="0"/>
        <v>1.2689210126058832E-3</v>
      </c>
      <c r="D17" s="121">
        <v>8352</v>
      </c>
      <c r="E17" s="180">
        <f t="shared" si="1"/>
        <v>1.4688998446680623E-3</v>
      </c>
      <c r="F17" s="60"/>
      <c r="G17" s="183">
        <f>+'COEF Art 14 F I '!AF17</f>
        <v>3.5417557207622586E-3</v>
      </c>
      <c r="H17" s="72">
        <f t="shared" si="2"/>
        <v>112875.82727288129</v>
      </c>
      <c r="I17" s="73">
        <f t="shared" si="3"/>
        <v>130664.78015634496</v>
      </c>
      <c r="J17" s="73">
        <f t="shared" si="4"/>
        <v>270046.26293270284</v>
      </c>
      <c r="K17" s="73">
        <f t="shared" si="5"/>
        <v>513586.87036192906</v>
      </c>
      <c r="L17" s="207">
        <f t="shared" si="6"/>
        <v>2.0207640162745585E-3</v>
      </c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spans="1:54">
      <c r="A18" s="59" t="s">
        <v>12</v>
      </c>
      <c r="B18" s="134">
        <v>9930</v>
      </c>
      <c r="C18" s="180">
        <f t="shared" si="0"/>
        <v>1.7166737949831634E-3</v>
      </c>
      <c r="D18" s="121">
        <v>12086</v>
      </c>
      <c r="E18" s="180">
        <f t="shared" si="1"/>
        <v>2.1256134485941333E-3</v>
      </c>
      <c r="F18" s="60"/>
      <c r="G18" s="183">
        <f>+'COEF Art 14 F I '!AF18</f>
        <v>4.6145729353621601E-3</v>
      </c>
      <c r="H18" s="72">
        <f t="shared" si="2"/>
        <v>152705.30855854377</v>
      </c>
      <c r="I18" s="73">
        <f t="shared" si="3"/>
        <v>189082.19982873386</v>
      </c>
      <c r="J18" s="73">
        <f t="shared" si="4"/>
        <v>351844.75567297102</v>
      </c>
      <c r="K18" s="73">
        <f t="shared" si="5"/>
        <v>693632.26406024862</v>
      </c>
      <c r="L18" s="207">
        <f t="shared" si="6"/>
        <v>2.729172415860702E-3</v>
      </c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spans="1:54">
      <c r="A19" s="59" t="s">
        <v>13</v>
      </c>
      <c r="B19" s="134">
        <v>68747</v>
      </c>
      <c r="C19" s="180">
        <f t="shared" si="0"/>
        <v>1.1884811015479108E-2</v>
      </c>
      <c r="D19" s="121">
        <v>51865</v>
      </c>
      <c r="E19" s="180">
        <f t="shared" si="1"/>
        <v>9.1217062312870037E-3</v>
      </c>
      <c r="F19" s="60"/>
      <c r="G19" s="183">
        <f>+'COEF Art 14 F I '!AF19</f>
        <v>7.0656858602468941E-3</v>
      </c>
      <c r="H19" s="72">
        <f t="shared" si="2"/>
        <v>1057203.6100175437</v>
      </c>
      <c r="I19" s="73">
        <f t="shared" si="3"/>
        <v>811413.89161983132</v>
      </c>
      <c r="J19" s="73">
        <f t="shared" si="4"/>
        <v>538733.38876275159</v>
      </c>
      <c r="K19" s="73">
        <f t="shared" si="5"/>
        <v>2407350.8904001266</v>
      </c>
      <c r="L19" s="207">
        <f t="shared" si="6"/>
        <v>9.4719867944422081E-3</v>
      </c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spans="1:54">
      <c r="A20" s="59" t="s">
        <v>14</v>
      </c>
      <c r="B20" s="134">
        <v>36088</v>
      </c>
      <c r="C20" s="180">
        <f t="shared" si="0"/>
        <v>6.2388040194715413E-3</v>
      </c>
      <c r="D20" s="121">
        <v>38266</v>
      </c>
      <c r="E20" s="180">
        <f t="shared" si="1"/>
        <v>6.7299953850656225E-3</v>
      </c>
      <c r="F20" s="60"/>
      <c r="G20" s="183">
        <f>+'COEF Art 14 F I '!AF20</f>
        <v>1.0327055310165751E-2</v>
      </c>
      <c r="H20" s="72">
        <f t="shared" si="2"/>
        <v>554967.69136563211</v>
      </c>
      <c r="I20" s="73">
        <f t="shared" si="3"/>
        <v>598661.21617129992</v>
      </c>
      <c r="J20" s="73">
        <f t="shared" si="4"/>
        <v>787401.19688700105</v>
      </c>
      <c r="K20" s="73">
        <f t="shared" si="5"/>
        <v>1941030.1044239332</v>
      </c>
      <c r="L20" s="207">
        <f t="shared" si="6"/>
        <v>7.6371963846377337E-3</v>
      </c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</row>
    <row r="21" spans="1:54">
      <c r="A21" s="59" t="s">
        <v>15</v>
      </c>
      <c r="B21" s="134">
        <v>1360</v>
      </c>
      <c r="C21" s="180">
        <f t="shared" si="0"/>
        <v>2.351134301286105E-4</v>
      </c>
      <c r="D21" s="121">
        <v>1874</v>
      </c>
      <c r="E21" s="180">
        <f t="shared" si="1"/>
        <v>3.2958792012786745E-4</v>
      </c>
      <c r="F21" s="60"/>
      <c r="G21" s="183">
        <f>+'COEF Art 14 F I '!AF21</f>
        <v>1.4953083739842736E-3</v>
      </c>
      <c r="H21" s="72">
        <f t="shared" si="2"/>
        <v>20914.322219498441</v>
      </c>
      <c r="I21" s="73">
        <f t="shared" si="3"/>
        <v>29318.222942168399</v>
      </c>
      <c r="J21" s="73">
        <f t="shared" si="4"/>
        <v>114011.93932130444</v>
      </c>
      <c r="K21" s="73">
        <f t="shared" si="5"/>
        <v>164244.48448297128</v>
      </c>
      <c r="L21" s="207">
        <f t="shared" si="6"/>
        <v>6.4623798478504943E-4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</row>
    <row r="22" spans="1:54">
      <c r="A22" s="59" t="s">
        <v>16</v>
      </c>
      <c r="B22" s="134">
        <v>3256</v>
      </c>
      <c r="C22" s="180">
        <f t="shared" si="0"/>
        <v>5.6288921213143808E-4</v>
      </c>
      <c r="D22" s="121">
        <v>3314</v>
      </c>
      <c r="E22" s="180">
        <f t="shared" si="1"/>
        <v>5.8284651403615407E-4</v>
      </c>
      <c r="F22" s="60"/>
      <c r="G22" s="183">
        <f>+'COEF Art 14 F I '!AF22</f>
        <v>1.0769672220122481E-3</v>
      </c>
      <c r="H22" s="72">
        <f t="shared" si="2"/>
        <v>50071.347901975678</v>
      </c>
      <c r="I22" s="73">
        <f t="shared" si="3"/>
        <v>51846.633313952014</v>
      </c>
      <c r="J22" s="73">
        <f t="shared" si="4"/>
        <v>82114.916028943204</v>
      </c>
      <c r="K22" s="73">
        <f t="shared" si="5"/>
        <v>184032.8972448709</v>
      </c>
      <c r="L22" s="207">
        <f t="shared" si="6"/>
        <v>7.2409767076233168E-4</v>
      </c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</row>
    <row r="23" spans="1:54">
      <c r="A23" s="59" t="s">
        <v>17</v>
      </c>
      <c r="B23" s="134">
        <v>40903</v>
      </c>
      <c r="C23" s="180">
        <f t="shared" si="0"/>
        <v>7.0712092886401146E-3</v>
      </c>
      <c r="D23" s="121">
        <v>45483</v>
      </c>
      <c r="E23" s="180">
        <f t="shared" si="1"/>
        <v>7.999278213007362E-3</v>
      </c>
      <c r="F23" s="60"/>
      <c r="G23" s="183">
        <f>+'COEF Art 14 F I '!AF23</f>
        <v>9.6409554439645037E-3</v>
      </c>
      <c r="H23" s="72">
        <f t="shared" si="2"/>
        <v>629013.61892951815</v>
      </c>
      <c r="I23" s="73">
        <f t="shared" si="3"/>
        <v>711569.22843044042</v>
      </c>
      <c r="J23" s="73">
        <f t="shared" si="4"/>
        <v>735088.5250163395</v>
      </c>
      <c r="K23" s="73">
        <f t="shared" si="5"/>
        <v>2075671.3723762981</v>
      </c>
      <c r="L23" s="207">
        <f t="shared" si="6"/>
        <v>8.1669572587659677E-3</v>
      </c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</row>
    <row r="24" spans="1:54">
      <c r="A24" s="59" t="s">
        <v>18</v>
      </c>
      <c r="B24" s="134">
        <v>397205</v>
      </c>
      <c r="C24" s="180">
        <f t="shared" si="0"/>
        <v>6.8667816186937305E-2</v>
      </c>
      <c r="D24" s="121">
        <v>309453</v>
      </c>
      <c r="E24" s="180">
        <f t="shared" si="1"/>
        <v>5.4424744208820153E-2</v>
      </c>
      <c r="F24" s="60"/>
      <c r="G24" s="183">
        <f>+'COEF Art 14 F I '!AF24</f>
        <v>3.8557733783828881E-2</v>
      </c>
      <c r="H24" s="72">
        <f t="shared" si="2"/>
        <v>6108289.2332322635</v>
      </c>
      <c r="I24" s="73">
        <f t="shared" si="3"/>
        <v>4841308.4547080239</v>
      </c>
      <c r="J24" s="73">
        <f t="shared" si="4"/>
        <v>2939889.9123500413</v>
      </c>
      <c r="K24" s="73">
        <f t="shared" si="5"/>
        <v>13889487.60029033</v>
      </c>
      <c r="L24" s="207">
        <f t="shared" si="6"/>
        <v>5.4649716273663787E-2</v>
      </c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</row>
    <row r="25" spans="1:54">
      <c r="A25" s="59" t="s">
        <v>19</v>
      </c>
      <c r="B25" s="134">
        <v>5506</v>
      </c>
      <c r="C25" s="180">
        <f t="shared" si="0"/>
        <v>9.5186363697656574E-4</v>
      </c>
      <c r="D25" s="121">
        <v>6204</v>
      </c>
      <c r="E25" s="180">
        <f t="shared" si="1"/>
        <v>1.0911224420882015E-3</v>
      </c>
      <c r="F25" s="60"/>
      <c r="G25" s="183">
        <f>+'COEF Art 14 F I '!AF25</f>
        <v>3.2963327983727394E-3</v>
      </c>
      <c r="H25" s="72">
        <f t="shared" si="2"/>
        <v>84672.248632763542</v>
      </c>
      <c r="I25" s="73">
        <f t="shared" si="3"/>
        <v>97059.901351767738</v>
      </c>
      <c r="J25" s="73">
        <f t="shared" si="4"/>
        <v>251333.63895335945</v>
      </c>
      <c r="K25" s="73">
        <f t="shared" si="5"/>
        <v>433065.78893789073</v>
      </c>
      <c r="L25" s="207">
        <f t="shared" si="6"/>
        <v>1.7039449671844905E-3</v>
      </c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</row>
    <row r="26" spans="1:54">
      <c r="A26" s="59" t="s">
        <v>20</v>
      </c>
      <c r="B26" s="134">
        <v>481213</v>
      </c>
      <c r="C26" s="180">
        <f t="shared" si="0"/>
        <v>8.3190911067999293E-2</v>
      </c>
      <c r="D26" s="121">
        <v>472873</v>
      </c>
      <c r="E26" s="180">
        <f t="shared" si="1"/>
        <v>8.3166077136939742E-2</v>
      </c>
      <c r="F26" s="60"/>
      <c r="G26" s="183">
        <f>+'COEF Art 14 F I '!AF26</f>
        <v>6.6566820892338618E-2</v>
      </c>
      <c r="H26" s="72">
        <f t="shared" si="2"/>
        <v>7400179.219273163</v>
      </c>
      <c r="I26" s="73">
        <f t="shared" si="3"/>
        <v>7397970.1373169683</v>
      </c>
      <c r="J26" s="73">
        <f t="shared" si="4"/>
        <v>5075483.0752183497</v>
      </c>
      <c r="K26" s="73">
        <f t="shared" si="5"/>
        <v>19873632.431808479</v>
      </c>
      <c r="L26" s="207">
        <f t="shared" si="6"/>
        <v>7.819499213943025E-2</v>
      </c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</row>
    <row r="27" spans="1:54">
      <c r="A27" s="59" t="s">
        <v>21</v>
      </c>
      <c r="B27" s="134">
        <v>14109</v>
      </c>
      <c r="C27" s="180">
        <f t="shared" si="0"/>
        <v>2.4391289600621804E-3</v>
      </c>
      <c r="D27" s="121">
        <v>16479</v>
      </c>
      <c r="E27" s="180">
        <f t="shared" si="1"/>
        <v>2.8982280340379548E-3</v>
      </c>
      <c r="F27" s="60"/>
      <c r="G27" s="183">
        <f>+'COEF Art 14 F I '!AF27</f>
        <v>4.4534152616681555E-3</v>
      </c>
      <c r="H27" s="72">
        <f t="shared" si="2"/>
        <v>216970.71484919373</v>
      </c>
      <c r="I27" s="73">
        <f t="shared" si="3"/>
        <v>257809.49619209874</v>
      </c>
      <c r="J27" s="73">
        <f t="shared" si="4"/>
        <v>339557.05687181611</v>
      </c>
      <c r="K27" s="73">
        <f t="shared" si="5"/>
        <v>814337.26791310858</v>
      </c>
      <c r="L27" s="207">
        <f t="shared" si="6"/>
        <v>3.2040995264354943E-3</v>
      </c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</row>
    <row r="28" spans="1:54">
      <c r="A28" s="59" t="s">
        <v>22</v>
      </c>
      <c r="B28" s="134">
        <v>1808</v>
      </c>
      <c r="C28" s="180">
        <f t="shared" si="0"/>
        <v>3.1256256005332924E-4</v>
      </c>
      <c r="D28" s="121">
        <v>1199</v>
      </c>
      <c r="E28" s="180">
        <f t="shared" si="1"/>
        <v>2.108729542333581E-4</v>
      </c>
      <c r="F28" s="60"/>
      <c r="G28" s="183">
        <f>+'COEF Art 14 F I '!AF28</f>
        <v>8.7412230819066631E-4</v>
      </c>
      <c r="H28" s="72">
        <f t="shared" si="2"/>
        <v>27803.746009450864</v>
      </c>
      <c r="I28" s="73">
        <f t="shared" si="3"/>
        <v>18758.030580394829</v>
      </c>
      <c r="J28" s="73">
        <f t="shared" si="4"/>
        <v>66648.713599647759</v>
      </c>
      <c r="K28" s="73">
        <f t="shared" si="5"/>
        <v>113210.49018949346</v>
      </c>
      <c r="L28" s="207">
        <f t="shared" si="6"/>
        <v>4.4543912245754053E-4</v>
      </c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</row>
    <row r="29" spans="1:54">
      <c r="A29" s="59" t="s">
        <v>23</v>
      </c>
      <c r="B29" s="134">
        <v>6282</v>
      </c>
      <c r="C29" s="180">
        <f t="shared" si="0"/>
        <v>1.0860165941675964E-3</v>
      </c>
      <c r="D29" s="121">
        <v>6672</v>
      </c>
      <c r="E29" s="180">
        <f t="shared" si="1"/>
        <v>1.1734314851083946E-3</v>
      </c>
      <c r="F29" s="60"/>
      <c r="G29" s="183">
        <f>+'COEF Art 14 F I '!AF29</f>
        <v>2.5026603218983767E-3</v>
      </c>
      <c r="H29" s="72">
        <f t="shared" si="2"/>
        <v>96605.714840359695</v>
      </c>
      <c r="I29" s="73">
        <f t="shared" si="3"/>
        <v>104381.6347225974</v>
      </c>
      <c r="J29" s="73">
        <f t="shared" si="4"/>
        <v>190818.93857240904</v>
      </c>
      <c r="K29" s="73">
        <f t="shared" si="5"/>
        <v>391806.28813536617</v>
      </c>
      <c r="L29" s="207">
        <f t="shared" si="6"/>
        <v>1.54160492431611E-3</v>
      </c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spans="1:54">
      <c r="A30" s="59" t="s">
        <v>24</v>
      </c>
      <c r="B30" s="134">
        <v>102149</v>
      </c>
      <c r="C30" s="180">
        <f t="shared" si="0"/>
        <v>1.7659266010446643E-2</v>
      </c>
      <c r="D30" s="121">
        <v>94516</v>
      </c>
      <c r="E30" s="180">
        <f t="shared" si="1"/>
        <v>1.6622909209608069E-2</v>
      </c>
      <c r="F30" s="60"/>
      <c r="G30" s="183">
        <f>+'COEF Art 14 F I '!AF30</f>
        <v>9.250870349813322E-3</v>
      </c>
      <c r="H30" s="72">
        <f t="shared" si="2"/>
        <v>1570865.5149996663</v>
      </c>
      <c r="I30" s="73">
        <f t="shared" si="3"/>
        <v>1478677.2463190975</v>
      </c>
      <c r="J30" s="73">
        <f t="shared" si="4"/>
        <v>705345.92552429822</v>
      </c>
      <c r="K30" s="73">
        <f t="shared" si="5"/>
        <v>3754888.6868430618</v>
      </c>
      <c r="L30" s="207">
        <f t="shared" si="6"/>
        <v>1.4774022431963147E-2</v>
      </c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</row>
    <row r="31" spans="1:54">
      <c r="A31" s="59" t="s">
        <v>25</v>
      </c>
      <c r="B31" s="134">
        <v>643143</v>
      </c>
      <c r="C31" s="180">
        <f t="shared" si="0"/>
        <v>0.11118496823029775</v>
      </c>
      <c r="D31" s="121">
        <v>715442</v>
      </c>
      <c r="E31" s="180">
        <f t="shared" si="1"/>
        <v>0.12582766315481417</v>
      </c>
      <c r="F31" s="60"/>
      <c r="G31" s="183">
        <f>+'COEF Art 14 F I '!AF31</f>
        <v>6.4931718214813944E-2</v>
      </c>
      <c r="H31" s="72">
        <f t="shared" si="2"/>
        <v>9890367.59942271</v>
      </c>
      <c r="I31" s="73">
        <f t="shared" si="3"/>
        <v>11192896.509173343</v>
      </c>
      <c r="J31" s="73">
        <f t="shared" si="4"/>
        <v>4950812.3180036871</v>
      </c>
      <c r="K31" s="73">
        <f t="shared" si="5"/>
        <v>26034076.426599741</v>
      </c>
      <c r="L31" s="207">
        <f t="shared" si="6"/>
        <v>0.10243393644923336</v>
      </c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spans="1:54">
      <c r="A32" s="59" t="s">
        <v>26</v>
      </c>
      <c r="B32" s="134">
        <v>1959</v>
      </c>
      <c r="C32" s="180">
        <f t="shared" si="0"/>
        <v>3.3866706589849116E-4</v>
      </c>
      <c r="D32" s="121">
        <v>2019</v>
      </c>
      <c r="E32" s="180">
        <f t="shared" si="1"/>
        <v>3.5508965354224354E-4</v>
      </c>
      <c r="F32" s="60"/>
      <c r="G32" s="183">
        <f>+'COEF Art 14 F I '!AF32</f>
        <v>9.1141775029762436E-4</v>
      </c>
      <c r="H32" s="72">
        <f t="shared" si="2"/>
        <v>30125.850902939299</v>
      </c>
      <c r="I32" s="73">
        <f t="shared" si="3"/>
        <v>31586.70870877161</v>
      </c>
      <c r="J32" s="73">
        <f t="shared" si="4"/>
        <v>69492.358266152136</v>
      </c>
      <c r="K32" s="73">
        <f t="shared" si="5"/>
        <v>131204.91787786304</v>
      </c>
      <c r="L32" s="207">
        <f t="shared" si="6"/>
        <v>5.1624017689354447E-4</v>
      </c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spans="1:54">
      <c r="A33" s="59" t="s">
        <v>27</v>
      </c>
      <c r="B33" s="134">
        <v>16086</v>
      </c>
      <c r="C33" s="180">
        <f t="shared" si="0"/>
        <v>2.7809078213594327E-3</v>
      </c>
      <c r="D33" s="121">
        <v>15960</v>
      </c>
      <c r="E33" s="180">
        <f t="shared" si="1"/>
        <v>2.8069494158168432E-3</v>
      </c>
      <c r="F33" s="60"/>
      <c r="G33" s="183">
        <f>+'COEF Art 14 F I '!AF33</f>
        <v>1.7308856663320641E-3</v>
      </c>
      <c r="H33" s="72">
        <f t="shared" si="2"/>
        <v>247373.37295797933</v>
      </c>
      <c r="I33" s="73">
        <f t="shared" si="3"/>
        <v>249689.88162060172</v>
      </c>
      <c r="J33" s="73">
        <f t="shared" si="4"/>
        <v>131973.86906631634</v>
      </c>
      <c r="K33" s="73">
        <f t="shared" si="5"/>
        <v>629037.12364489748</v>
      </c>
      <c r="L33" s="207">
        <f t="shared" si="6"/>
        <v>2.4750157329113164E-3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spans="1:54">
      <c r="A34" s="59" t="s">
        <v>28</v>
      </c>
      <c r="B34" s="134">
        <v>1386</v>
      </c>
      <c r="C34" s="180">
        <f t="shared" si="0"/>
        <v>2.3960824570459864E-4</v>
      </c>
      <c r="D34" s="121">
        <v>1732</v>
      </c>
      <c r="E34" s="180">
        <f t="shared" si="1"/>
        <v>3.0461380878413365E-4</v>
      </c>
      <c r="F34" s="60"/>
      <c r="G34" s="183">
        <f>+'COEF Art 14 F I '!AF34</f>
        <v>1.3065546183127293E-3</v>
      </c>
      <c r="H34" s="72">
        <f t="shared" si="2"/>
        <v>21314.15485016532</v>
      </c>
      <c r="I34" s="73">
        <f t="shared" si="3"/>
        <v>27096.671363839738</v>
      </c>
      <c r="J34" s="73">
        <f t="shared" si="4"/>
        <v>99620.13752797163</v>
      </c>
      <c r="K34" s="73">
        <f t="shared" si="5"/>
        <v>148030.96374197668</v>
      </c>
      <c r="L34" s="207">
        <f t="shared" si="6"/>
        <v>5.8244410456487509E-4</v>
      </c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spans="1:54">
      <c r="A35" s="59" t="s">
        <v>29</v>
      </c>
      <c r="B35" s="134">
        <v>7026</v>
      </c>
      <c r="C35" s="180">
        <f t="shared" si="0"/>
        <v>1.2146374706497186E-3</v>
      </c>
      <c r="D35" s="121">
        <v>7833</v>
      </c>
      <c r="E35" s="180">
        <f t="shared" si="1"/>
        <v>1.3776212264469507E-3</v>
      </c>
      <c r="F35" s="60"/>
      <c r="G35" s="183">
        <f>+'COEF Art 14 F I '!AF35</f>
        <v>1.5276041033046534E-3</v>
      </c>
      <c r="H35" s="72">
        <f t="shared" si="2"/>
        <v>108047.07934867355</v>
      </c>
      <c r="I35" s="73">
        <f t="shared" si="3"/>
        <v>122545.16558484796</v>
      </c>
      <c r="J35" s="73">
        <f t="shared" si="4"/>
        <v>116474.37368980958</v>
      </c>
      <c r="K35" s="73">
        <f t="shared" si="5"/>
        <v>347066.61862333107</v>
      </c>
      <c r="L35" s="207">
        <f t="shared" si="6"/>
        <v>1.3655717749752304E-3</v>
      </c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spans="1:54">
      <c r="A36" s="59" t="s">
        <v>30</v>
      </c>
      <c r="B36" s="134">
        <v>3298</v>
      </c>
      <c r="C36" s="180">
        <f t="shared" si="0"/>
        <v>5.7015006806188052E-4</v>
      </c>
      <c r="D36" s="121">
        <v>4025</v>
      </c>
      <c r="E36" s="180">
        <f t="shared" si="1"/>
        <v>7.0789294477837056E-4</v>
      </c>
      <c r="F36" s="60"/>
      <c r="G36" s="183">
        <f>+'COEF Art 14 F I '!AF36</f>
        <v>1.594899559696408E-3</v>
      </c>
      <c r="H36" s="72">
        <f t="shared" si="2"/>
        <v>50717.231382283724</v>
      </c>
      <c r="I36" s="73">
        <f t="shared" si="3"/>
        <v>62970.035935020169</v>
      </c>
      <c r="J36" s="73">
        <f t="shared" si="4"/>
        <v>121605.41262747884</v>
      </c>
      <c r="K36" s="73">
        <f t="shared" si="5"/>
        <v>235292.67994478275</v>
      </c>
      <c r="L36" s="207">
        <f t="shared" si="6"/>
        <v>9.2578492240301033E-4</v>
      </c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spans="1:54">
      <c r="A37" s="59" t="s">
        <v>31</v>
      </c>
      <c r="B37" s="134">
        <v>471523</v>
      </c>
      <c r="C37" s="180">
        <f t="shared" si="0"/>
        <v>8.1515727878332944E-2</v>
      </c>
      <c r="D37" s="121">
        <v>406584</v>
      </c>
      <c r="E37" s="180">
        <f t="shared" si="1"/>
        <v>7.1507563990004727E-2</v>
      </c>
      <c r="F37" s="60"/>
      <c r="G37" s="183">
        <f>+'COEF Art 14 F I '!AF37</f>
        <v>4.7490960931980561E-2</v>
      </c>
      <c r="H37" s="72">
        <f t="shared" si="2"/>
        <v>7251164.6734592374</v>
      </c>
      <c r="I37" s="73">
        <f t="shared" si="3"/>
        <v>6360896.668473104</v>
      </c>
      <c r="J37" s="73">
        <f t="shared" si="4"/>
        <v>3621016.674748023</v>
      </c>
      <c r="K37" s="73">
        <f t="shared" si="5"/>
        <v>17233078.016680364</v>
      </c>
      <c r="L37" s="207">
        <f t="shared" si="6"/>
        <v>6.7805440433512359E-2</v>
      </c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</row>
    <row r="38" spans="1:54">
      <c r="A38" s="59" t="s">
        <v>32</v>
      </c>
      <c r="B38" s="134">
        <v>5351</v>
      </c>
      <c r="C38" s="180">
        <f t="shared" si="0"/>
        <v>9.2506762104279034E-4</v>
      </c>
      <c r="D38" s="121">
        <v>5855</v>
      </c>
      <c r="E38" s="180">
        <f t="shared" si="1"/>
        <v>1.0297424078701514E-3</v>
      </c>
      <c r="F38" s="60"/>
      <c r="G38" s="183">
        <f>+'COEF Art 14 F I '!AF38</f>
        <v>3.7908202607914248E-3</v>
      </c>
      <c r="H38" s="72">
        <f t="shared" si="2"/>
        <v>82288.631026864823</v>
      </c>
      <c r="I38" s="73">
        <f t="shared" si="3"/>
        <v>91599.890782495175</v>
      </c>
      <c r="J38" s="73">
        <f t="shared" si="4"/>
        <v>289036.54729072552</v>
      </c>
      <c r="K38" s="73">
        <f t="shared" si="5"/>
        <v>462925.06910008553</v>
      </c>
      <c r="L38" s="207">
        <f t="shared" si="6"/>
        <v>1.8214295883569572E-3</v>
      </c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</row>
    <row r="39" spans="1:54">
      <c r="A39" s="59" t="s">
        <v>33</v>
      </c>
      <c r="B39" s="134">
        <v>84666</v>
      </c>
      <c r="C39" s="180">
        <f t="shared" si="0"/>
        <v>1.4636848290638924E-2</v>
      </c>
      <c r="D39" s="121">
        <v>89739</v>
      </c>
      <c r="E39" s="180">
        <f t="shared" si="1"/>
        <v>1.5782758999122036E-2</v>
      </c>
      <c r="F39" s="60"/>
      <c r="G39" s="183">
        <f>+'COEF Art 14 F I '!AF39</f>
        <v>1.0579146413349503E-2</v>
      </c>
      <c r="H39" s="72">
        <f t="shared" si="2"/>
        <v>1302008.8272323932</v>
      </c>
      <c r="I39" s="73">
        <f t="shared" si="3"/>
        <v>1403942.3738565901</v>
      </c>
      <c r="J39" s="73">
        <f t="shared" si="4"/>
        <v>806622.24590918014</v>
      </c>
      <c r="K39" s="73">
        <f t="shared" si="5"/>
        <v>3512573.4469981636</v>
      </c>
      <c r="L39" s="207">
        <f t="shared" si="6"/>
        <v>1.3820606475421188E-2</v>
      </c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</row>
    <row r="40" spans="1:54">
      <c r="A40" s="59" t="s">
        <v>34</v>
      </c>
      <c r="B40" s="134">
        <v>5119</v>
      </c>
      <c r="C40" s="180">
        <f t="shared" si="0"/>
        <v>8.8496003590320376E-4</v>
      </c>
      <c r="D40" s="121">
        <v>6248</v>
      </c>
      <c r="E40" s="180">
        <f t="shared" si="1"/>
        <v>1.0988608991242882E-3</v>
      </c>
      <c r="F40" s="60"/>
      <c r="G40" s="183">
        <f>+'COEF Art 14 F I '!AF40</f>
        <v>1.9290346766197058E-3</v>
      </c>
      <c r="H40" s="72">
        <f t="shared" si="2"/>
        <v>78720.893707068026</v>
      </c>
      <c r="I40" s="73">
        <f t="shared" si="3"/>
        <v>97748.269446461141</v>
      </c>
      <c r="J40" s="73">
        <f t="shared" si="4"/>
        <v>147082.02557138298</v>
      </c>
      <c r="K40" s="73">
        <f t="shared" si="5"/>
        <v>323551.18872491212</v>
      </c>
      <c r="L40" s="207">
        <f t="shared" si="6"/>
        <v>1.273047730245534E-3</v>
      </c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</row>
    <row r="41" spans="1:54">
      <c r="A41" s="59" t="s">
        <v>35</v>
      </c>
      <c r="B41" s="134">
        <v>1483</v>
      </c>
      <c r="C41" s="180">
        <f t="shared" si="0"/>
        <v>2.5637736535347747E-4</v>
      </c>
      <c r="D41" s="121">
        <v>1087</v>
      </c>
      <c r="E41" s="180">
        <f t="shared" si="1"/>
        <v>1.9117506359604691E-4</v>
      </c>
      <c r="F41" s="60"/>
      <c r="G41" s="183">
        <f>+'COEF Art 14 F I '!AF41</f>
        <v>3.5319460368419522E-4</v>
      </c>
      <c r="H41" s="72">
        <f t="shared" si="2"/>
        <v>22805.838126114842</v>
      </c>
      <c r="I41" s="73">
        <f t="shared" si="3"/>
        <v>17005.820884811659</v>
      </c>
      <c r="J41" s="73">
        <f t="shared" si="4"/>
        <v>26929.830946214006</v>
      </c>
      <c r="K41" s="73">
        <f t="shared" si="5"/>
        <v>66741.489957140511</v>
      </c>
      <c r="L41" s="207">
        <f t="shared" si="6"/>
        <v>2.6260173123759213E-4</v>
      </c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</row>
    <row r="42" spans="1:54">
      <c r="A42" s="59" t="s">
        <v>36</v>
      </c>
      <c r="B42" s="134">
        <v>7652</v>
      </c>
      <c r="C42" s="180">
        <f t="shared" si="0"/>
        <v>1.322858799517741E-3</v>
      </c>
      <c r="D42" s="121">
        <v>7662</v>
      </c>
      <c r="E42" s="180">
        <f t="shared" si="1"/>
        <v>1.3475467684203417E-3</v>
      </c>
      <c r="F42" s="60"/>
      <c r="G42" s="183">
        <f>+'COEF Art 14 F I '!AF42</f>
        <v>2.7561164778683329E-3</v>
      </c>
      <c r="H42" s="72">
        <f t="shared" si="2"/>
        <v>117673.81884088388</v>
      </c>
      <c r="I42" s="73">
        <f t="shared" si="3"/>
        <v>119869.91685319865</v>
      </c>
      <c r="J42" s="73">
        <f t="shared" si="4"/>
        <v>210144.06800912926</v>
      </c>
      <c r="K42" s="73">
        <f t="shared" si="5"/>
        <v>447687.80370321177</v>
      </c>
      <c r="L42" s="207">
        <f t="shared" si="6"/>
        <v>1.7614768921388288E-3</v>
      </c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</row>
    <row r="43" spans="1:54">
      <c r="A43" s="59" t="s">
        <v>37</v>
      </c>
      <c r="B43" s="134">
        <v>6048</v>
      </c>
      <c r="C43" s="180">
        <f t="shared" si="0"/>
        <v>1.0455632539837032E-3</v>
      </c>
      <c r="D43" s="121">
        <v>5923</v>
      </c>
      <c r="E43" s="180">
        <f t="shared" si="1"/>
        <v>1.0417018414713762E-3</v>
      </c>
      <c r="F43" s="60"/>
      <c r="G43" s="183">
        <f>+'COEF Art 14 F I '!AF43</f>
        <v>3.5936539799167797E-3</v>
      </c>
      <c r="H43" s="72">
        <f t="shared" si="2"/>
        <v>93007.221164357776</v>
      </c>
      <c r="I43" s="73">
        <f t="shared" si="3"/>
        <v>92663.732383384966</v>
      </c>
      <c r="J43" s="73">
        <f t="shared" si="4"/>
        <v>274003.32040429354</v>
      </c>
      <c r="K43" s="73">
        <f t="shared" si="5"/>
        <v>459674.27395203628</v>
      </c>
      <c r="L43" s="207">
        <f t="shared" si="6"/>
        <v>1.8086389773843117E-3</v>
      </c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</row>
    <row r="44" spans="1:54">
      <c r="A44" s="59" t="s">
        <v>38</v>
      </c>
      <c r="B44" s="134">
        <v>67428</v>
      </c>
      <c r="C44" s="180">
        <f t="shared" si="0"/>
        <v>1.1656785563758786E-2</v>
      </c>
      <c r="D44" s="121">
        <v>68518</v>
      </c>
      <c r="E44" s="180">
        <f t="shared" si="1"/>
        <v>1.2050536345422211E-2</v>
      </c>
      <c r="F44" s="60"/>
      <c r="G44" s="183">
        <f>+'COEF Art 14 F I '!AF44</f>
        <v>8.1976120067314695E-3</v>
      </c>
      <c r="H44" s="72">
        <f t="shared" si="2"/>
        <v>1036919.7931002505</v>
      </c>
      <c r="I44" s="73">
        <f t="shared" si="3"/>
        <v>1071945.5707318541</v>
      </c>
      <c r="J44" s="73">
        <f t="shared" si="4"/>
        <v>625038.72709596332</v>
      </c>
      <c r="K44" s="73">
        <f t="shared" si="5"/>
        <v>2733904.0909280679</v>
      </c>
      <c r="L44" s="207">
        <f t="shared" si="6"/>
        <v>1.075684627023279E-2</v>
      </c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</row>
    <row r="45" spans="1:54">
      <c r="A45" s="59" t="s">
        <v>39</v>
      </c>
      <c r="B45" s="134">
        <v>1142994</v>
      </c>
      <c r="C45" s="180">
        <f t="shared" si="0"/>
        <v>0.19759797055619194</v>
      </c>
      <c r="D45" s="121">
        <v>1136308</v>
      </c>
      <c r="E45" s="180">
        <f t="shared" si="1"/>
        <v>0.19984705994912316</v>
      </c>
      <c r="F45" s="60"/>
      <c r="G45" s="183">
        <f>+'COEF Art 14 F I '!AF45</f>
        <v>0.27707565837179199</v>
      </c>
      <c r="H45" s="72">
        <f t="shared" si="2"/>
        <v>17577165.302171618</v>
      </c>
      <c r="I45" s="73">
        <f t="shared" si="3"/>
        <v>17777231.20329215</v>
      </c>
      <c r="J45" s="73">
        <f t="shared" si="4"/>
        <v>21126032.395259939</v>
      </c>
      <c r="K45" s="73">
        <f t="shared" si="5"/>
        <v>56480428.900723703</v>
      </c>
      <c r="L45" s="207">
        <f t="shared" si="6"/>
        <v>0.22222845818839787</v>
      </c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</row>
    <row r="46" spans="1:54">
      <c r="A46" s="59" t="s">
        <v>40</v>
      </c>
      <c r="B46" s="134">
        <v>906</v>
      </c>
      <c r="C46" s="180">
        <f t="shared" si="0"/>
        <v>1.5662703507097141E-4</v>
      </c>
      <c r="D46" s="121">
        <v>1093</v>
      </c>
      <c r="E46" s="180">
        <f t="shared" si="1"/>
        <v>1.9223030773733143E-4</v>
      </c>
      <c r="F46" s="60"/>
      <c r="G46" s="183">
        <f>+'COEF Art 14 F I '!AF46</f>
        <v>1.808931532968992E-3</v>
      </c>
      <c r="H46" s="72">
        <f t="shared" si="2"/>
        <v>13932.629360930579</v>
      </c>
      <c r="I46" s="73">
        <f t="shared" si="3"/>
        <v>17099.689261360756</v>
      </c>
      <c r="J46" s="73">
        <f t="shared" si="4"/>
        <v>137924.58850726933</v>
      </c>
      <c r="K46" s="73">
        <f t="shared" si="5"/>
        <v>168956.90712956066</v>
      </c>
      <c r="L46" s="207">
        <f t="shared" si="6"/>
        <v>6.6477952987360354E-4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spans="1:54">
      <c r="A47" s="59" t="s">
        <v>41</v>
      </c>
      <c r="B47" s="134">
        <v>147624</v>
      </c>
      <c r="C47" s="180">
        <f t="shared" si="0"/>
        <v>2.5520871330372057E-2</v>
      </c>
      <c r="D47" s="121">
        <v>115959</v>
      </c>
      <c r="E47" s="180">
        <f t="shared" si="1"/>
        <v>2.0394175896535423E-2</v>
      </c>
      <c r="F47" s="60"/>
      <c r="G47" s="183">
        <f>+'COEF Art 14 F I '!AF47</f>
        <v>1.3203929026731795E-2</v>
      </c>
      <c r="H47" s="72">
        <f t="shared" si="2"/>
        <v>2270188.1642141454</v>
      </c>
      <c r="I47" s="73">
        <f t="shared" si="3"/>
        <v>1814147.1793761502</v>
      </c>
      <c r="J47" s="73">
        <f t="shared" si="4"/>
        <v>1006752.5743786067</v>
      </c>
      <c r="K47" s="73">
        <f t="shared" si="5"/>
        <v>5091087.9179689027</v>
      </c>
      <c r="L47" s="207">
        <f t="shared" si="6"/>
        <v>2.0031445237437159E-2</v>
      </c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</row>
    <row r="48" spans="1:54">
      <c r="A48" s="59" t="s">
        <v>42</v>
      </c>
      <c r="B48" s="134">
        <v>5389</v>
      </c>
      <c r="C48" s="180">
        <f t="shared" si="0"/>
        <v>9.3163696688461914E-4</v>
      </c>
      <c r="D48" s="121">
        <v>5221</v>
      </c>
      <c r="E48" s="180">
        <f t="shared" si="1"/>
        <v>9.1823827694108642E-4</v>
      </c>
      <c r="F48" s="60"/>
      <c r="G48" s="183">
        <f>+'COEF Art 14 F I '!AF48</f>
        <v>2.0260046846398761E-3</v>
      </c>
      <c r="H48" s="72">
        <f t="shared" si="2"/>
        <v>82873.001794762575</v>
      </c>
      <c r="I48" s="73">
        <f t="shared" si="3"/>
        <v>81681.132327140454</v>
      </c>
      <c r="J48" s="73">
        <f t="shared" si="4"/>
        <v>154475.64341151042</v>
      </c>
      <c r="K48" s="73">
        <f t="shared" si="5"/>
        <v>319029.77753341349</v>
      </c>
      <c r="L48" s="207">
        <f t="shared" si="6"/>
        <v>1.2552577407309602E-3</v>
      </c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spans="1:54">
      <c r="A49" s="59" t="s">
        <v>43</v>
      </c>
      <c r="B49" s="134">
        <v>2377</v>
      </c>
      <c r="C49" s="180">
        <f t="shared" si="0"/>
        <v>4.1092987015860824E-4</v>
      </c>
      <c r="D49" s="121">
        <v>3029</v>
      </c>
      <c r="E49" s="180">
        <f t="shared" si="1"/>
        <v>5.3272241732513898E-4</v>
      </c>
      <c r="F49" s="60"/>
      <c r="G49" s="183">
        <f>+'COEF Art 14 F I '!AF49</f>
        <v>1.8702207390391594E-3</v>
      </c>
      <c r="H49" s="72">
        <f t="shared" si="2"/>
        <v>36553.929349814556</v>
      </c>
      <c r="I49" s="73">
        <f t="shared" si="3"/>
        <v>47387.885427869835</v>
      </c>
      <c r="J49" s="73">
        <f t="shared" si="4"/>
        <v>142597.67224377245</v>
      </c>
      <c r="K49" s="73">
        <f t="shared" si="5"/>
        <v>226539.48702145685</v>
      </c>
      <c r="L49" s="207">
        <f t="shared" si="6"/>
        <v>8.9134452233105934E-4</v>
      </c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spans="1:54">
      <c r="A50" s="59" t="s">
        <v>44</v>
      </c>
      <c r="B50" s="134">
        <v>34709</v>
      </c>
      <c r="C50" s="180">
        <f t="shared" si="0"/>
        <v>6.0004059164220159E-3</v>
      </c>
      <c r="D50" s="121">
        <v>39518</v>
      </c>
      <c r="E50" s="180">
        <f t="shared" si="1"/>
        <v>6.9501896625469937E-3</v>
      </c>
      <c r="F50" s="60"/>
      <c r="G50" s="183">
        <f>+'COEF Art 14 F I '!AF50</f>
        <v>4.9248968041598036E-3</v>
      </c>
      <c r="H50" s="72">
        <f t="shared" si="2"/>
        <v>533761.18376218481</v>
      </c>
      <c r="I50" s="73">
        <f t="shared" si="3"/>
        <v>618248.41741121176</v>
      </c>
      <c r="J50" s="73">
        <f t="shared" si="4"/>
        <v>375505.8457296241</v>
      </c>
      <c r="K50" s="73">
        <f t="shared" si="5"/>
        <v>1527515.4469030208</v>
      </c>
      <c r="L50" s="207">
        <f t="shared" si="6"/>
        <v>6.0101774938870955E-3</v>
      </c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spans="1:54">
      <c r="A51" s="59" t="s">
        <v>45</v>
      </c>
      <c r="B51" s="134">
        <v>86766</v>
      </c>
      <c r="C51" s="180">
        <f t="shared" si="0"/>
        <v>1.4999891087161044E-2</v>
      </c>
      <c r="D51" s="121">
        <v>63214</v>
      </c>
      <c r="E51" s="180">
        <f t="shared" si="1"/>
        <v>1.1117700524526687E-2</v>
      </c>
      <c r="F51" s="60"/>
      <c r="G51" s="183">
        <f>+'COEF Art 14 F I '!AF51</f>
        <v>1.0127615153614208E-2</v>
      </c>
      <c r="H51" s="72">
        <f t="shared" si="2"/>
        <v>1334303.0012477953</v>
      </c>
      <c r="I51" s="73">
        <f t="shared" si="3"/>
        <v>988965.92586245097</v>
      </c>
      <c r="J51" s="73">
        <f t="shared" si="4"/>
        <v>772194.59507656726</v>
      </c>
      <c r="K51" s="73">
        <f t="shared" si="5"/>
        <v>3095463.5221868139</v>
      </c>
      <c r="L51" s="207">
        <f t="shared" si="6"/>
        <v>1.217944161017497E-2</v>
      </c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spans="1:54">
      <c r="A52" s="59" t="s">
        <v>46</v>
      </c>
      <c r="B52" s="134">
        <v>412199</v>
      </c>
      <c r="C52" s="180">
        <f t="shared" si="0"/>
        <v>7.125994175410523E-2</v>
      </c>
      <c r="D52" s="121">
        <v>476051</v>
      </c>
      <c r="E52" s="180">
        <f t="shared" si="1"/>
        <v>8.3725004783773441E-2</v>
      </c>
      <c r="F52" s="60"/>
      <c r="G52" s="183">
        <f>+'COEF Art 14 F I '!AF52</f>
        <v>6.5936400536825215E-2</v>
      </c>
      <c r="H52" s="72">
        <f t="shared" si="2"/>
        <v>6338869.6357022328</v>
      </c>
      <c r="I52" s="73">
        <f t="shared" si="3"/>
        <v>7447689.0874291398</v>
      </c>
      <c r="J52" s="73">
        <f t="shared" si="4"/>
        <v>5027415.767785171</v>
      </c>
      <c r="K52" s="73">
        <f t="shared" si="5"/>
        <v>18813974.490916543</v>
      </c>
      <c r="L52" s="207">
        <f t="shared" si="6"/>
        <v>7.4025651449305105E-2</v>
      </c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spans="1:54">
      <c r="A53" s="59" t="s">
        <v>47</v>
      </c>
      <c r="B53" s="134">
        <v>132169</v>
      </c>
      <c r="C53" s="180">
        <f t="shared" si="0"/>
        <v>2.2849049225491413E-2</v>
      </c>
      <c r="D53" s="121">
        <v>138945</v>
      </c>
      <c r="E53" s="180">
        <f t="shared" si="1"/>
        <v>2.4436816201796448E-2</v>
      </c>
      <c r="F53" s="60"/>
      <c r="G53" s="183">
        <f>+'COEF Art 14 F I '!AF53</f>
        <v>0.1249176425294745</v>
      </c>
      <c r="H53" s="72">
        <f t="shared" si="2"/>
        <v>2032518.4216388892</v>
      </c>
      <c r="I53" s="73">
        <f t="shared" si="3"/>
        <v>2173756.9299357459</v>
      </c>
      <c r="J53" s="73">
        <f t="shared" si="4"/>
        <v>9524525.4611144383</v>
      </c>
      <c r="K53" s="73">
        <f t="shared" si="5"/>
        <v>13730800.812689073</v>
      </c>
      <c r="L53" s="207">
        <f t="shared" si="6"/>
        <v>5.4025345658393099E-2</v>
      </c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spans="1:54">
      <c r="A54" s="59" t="s">
        <v>48</v>
      </c>
      <c r="B54" s="134">
        <v>306322</v>
      </c>
      <c r="C54" s="180">
        <f t="shared" si="0"/>
        <v>5.2956188341070756E-2</v>
      </c>
      <c r="D54" s="121">
        <v>325468</v>
      </c>
      <c r="E54" s="180">
        <f t="shared" si="1"/>
        <v>5.7241366695932105E-2</v>
      </c>
      <c r="F54" s="60"/>
      <c r="G54" s="183">
        <f>+'COEF Art 14 F I '!AF54</f>
        <v>3.5496180898842829E-2</v>
      </c>
      <c r="H54" s="72">
        <f t="shared" si="2"/>
        <v>4710674.2727361778</v>
      </c>
      <c r="I54" s="73">
        <f t="shared" si="3"/>
        <v>5091858.796446993</v>
      </c>
      <c r="J54" s="73">
        <f t="shared" si="4"/>
        <v>2706457.4058350571</v>
      </c>
      <c r="K54" s="73">
        <f t="shared" si="5"/>
        <v>12508990.475018227</v>
      </c>
      <c r="L54" s="207">
        <f t="shared" si="6"/>
        <v>4.9217998532603856E-2</v>
      </c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</row>
    <row r="55" spans="1:54">
      <c r="A55" s="59" t="s">
        <v>49</v>
      </c>
      <c r="B55" s="134">
        <v>46784</v>
      </c>
      <c r="C55" s="180">
        <f t="shared" si="0"/>
        <v>8.0879019964242016E-3</v>
      </c>
      <c r="D55" s="121">
        <v>47500</v>
      </c>
      <c r="E55" s="180">
        <f t="shared" si="1"/>
        <v>8.3540161185025105E-3</v>
      </c>
      <c r="F55" s="60"/>
      <c r="G55" s="183">
        <f>+'COEF Art 14 F I '!AF55</f>
        <v>1.5613413336510548E-2</v>
      </c>
      <c r="H55" s="72">
        <f t="shared" si="2"/>
        <v>719452.68435074633</v>
      </c>
      <c r="I55" s="73">
        <f t="shared" si="3"/>
        <v>743124.64768036234</v>
      </c>
      <c r="J55" s="73">
        <f t="shared" si="4"/>
        <v>1190467.1737894032</v>
      </c>
      <c r="K55" s="73">
        <f t="shared" si="5"/>
        <v>2653044.5058205118</v>
      </c>
      <c r="L55" s="207">
        <f t="shared" si="6"/>
        <v>1.0438695341177515E-2</v>
      </c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</row>
    <row r="56" spans="1:54">
      <c r="A56" s="59" t="s">
        <v>50</v>
      </c>
      <c r="B56" s="134">
        <v>1552</v>
      </c>
      <c r="C56" s="180">
        <f t="shared" si="0"/>
        <v>2.6830591438206137E-4</v>
      </c>
      <c r="D56" s="121">
        <v>1963</v>
      </c>
      <c r="E56" s="180">
        <f t="shared" si="1"/>
        <v>3.4524070822358792E-4</v>
      </c>
      <c r="F56" s="60"/>
      <c r="G56" s="183">
        <f>+'COEF Art 14 F I '!AF56</f>
        <v>2.8135532508979646E-3</v>
      </c>
      <c r="H56" s="72">
        <f t="shared" si="2"/>
        <v>23866.932415192336</v>
      </c>
      <c r="I56" s="73">
        <f t="shared" si="3"/>
        <v>30710.603860980023</v>
      </c>
      <c r="J56" s="73">
        <f t="shared" si="4"/>
        <v>214523.41744326463</v>
      </c>
      <c r="K56" s="73">
        <f t="shared" si="5"/>
        <v>269100.95371943701</v>
      </c>
      <c r="L56" s="207">
        <f t="shared" si="6"/>
        <v>1.0588072931813667E-3</v>
      </c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</row>
    <row r="57" spans="1:54">
      <c r="A57" s="59" t="s">
        <v>51</v>
      </c>
      <c r="B57" s="134">
        <v>3573</v>
      </c>
      <c r="C57" s="180">
        <f t="shared" si="0"/>
        <v>6.1769138665406279E-4</v>
      </c>
      <c r="D57" s="121">
        <v>4615</v>
      </c>
      <c r="E57" s="180">
        <f t="shared" si="1"/>
        <v>8.1165861867134911E-4</v>
      </c>
      <c r="F57" s="60"/>
      <c r="G57" s="183">
        <f>+'COEF Art 14 F I '!AF57</f>
        <v>2.4039043518982901E-3</v>
      </c>
      <c r="H57" s="72">
        <f t="shared" si="2"/>
        <v>54946.230360491129</v>
      </c>
      <c r="I57" s="73">
        <f t="shared" si="3"/>
        <v>72200.426295681507</v>
      </c>
      <c r="J57" s="73">
        <f t="shared" si="4"/>
        <v>183289.14749040923</v>
      </c>
      <c r="K57" s="73">
        <f t="shared" si="5"/>
        <v>310435.80414658185</v>
      </c>
      <c r="L57" s="207">
        <f t="shared" si="6"/>
        <v>1.2214438074333812E-3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</row>
    <row r="58" spans="1:54" ht="13.5" thickBot="1">
      <c r="A58" s="61" t="s">
        <v>52</v>
      </c>
      <c r="B58" s="136">
        <f>SUM(B7:B57)</f>
        <v>5784442</v>
      </c>
      <c r="C58" s="181">
        <f>SUM(C7:C57)</f>
        <v>1.0000000000000002</v>
      </c>
      <c r="D58" s="122">
        <f>SUM(D7:D57)</f>
        <v>5685888</v>
      </c>
      <c r="E58" s="181">
        <f t="shared" si="1"/>
        <v>1</v>
      </c>
      <c r="F58" s="60"/>
      <c r="G58" s="184">
        <f t="shared" ref="G58:L58" si="7">SUM(G7:G57)</f>
        <v>0.99999999999999989</v>
      </c>
      <c r="H58" s="74">
        <f t="shared" si="7"/>
        <v>88954179.299999967</v>
      </c>
      <c r="I58" s="75">
        <f t="shared" si="7"/>
        <v>88954179.299999967</v>
      </c>
      <c r="J58" s="75">
        <f t="shared" si="7"/>
        <v>76246439.399999991</v>
      </c>
      <c r="K58" s="75">
        <f t="shared" si="7"/>
        <v>254154797.99999997</v>
      </c>
      <c r="L58" s="185">
        <f t="shared" si="7"/>
        <v>0.99999999999999989</v>
      </c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</row>
    <row r="59" spans="1:54" ht="13.5" thickTop="1">
      <c r="A59" s="60"/>
      <c r="B59" s="60"/>
      <c r="C59" s="63"/>
      <c r="D59" s="60"/>
      <c r="E59" s="63"/>
      <c r="F59" s="60"/>
      <c r="G59" s="63"/>
      <c r="H59" s="60"/>
      <c r="I59" s="60"/>
      <c r="J59" s="60"/>
      <c r="K59" s="60"/>
      <c r="L59" s="63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</row>
    <row r="60" spans="1:54" ht="15.75" customHeight="1">
      <c r="A60" s="60" t="s">
        <v>72</v>
      </c>
      <c r="B60" s="60"/>
      <c r="C60" s="63"/>
      <c r="D60" s="60"/>
      <c r="E60" s="63"/>
      <c r="F60" s="60"/>
      <c r="G60" s="63"/>
      <c r="H60" s="60"/>
      <c r="I60" s="60"/>
      <c r="J60" s="60"/>
      <c r="K60" s="60"/>
      <c r="L60" s="63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</row>
    <row r="61" spans="1:54">
      <c r="A61" s="60" t="s">
        <v>224</v>
      </c>
      <c r="B61" s="60"/>
      <c r="C61" s="63"/>
      <c r="D61" s="60"/>
      <c r="E61" s="63"/>
      <c r="F61" s="60"/>
      <c r="G61" s="63"/>
      <c r="H61" s="60"/>
      <c r="I61" s="60"/>
      <c r="J61" s="60"/>
      <c r="K61" s="60"/>
      <c r="L61" s="63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</row>
    <row r="62" spans="1:54">
      <c r="A62" s="60" t="s">
        <v>99</v>
      </c>
      <c r="B62" s="60"/>
      <c r="C62" s="63"/>
      <c r="D62" s="60"/>
      <c r="E62" s="63"/>
      <c r="F62" s="60"/>
      <c r="G62" s="63"/>
      <c r="H62" s="60"/>
      <c r="I62" s="60"/>
      <c r="J62" s="60"/>
      <c r="K62" s="60"/>
      <c r="L62" s="63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</row>
    <row r="63" spans="1:54">
      <c r="A63" s="60"/>
      <c r="B63" s="60"/>
      <c r="C63" s="63"/>
      <c r="D63" s="60"/>
      <c r="E63" s="63"/>
      <c r="F63" s="60"/>
      <c r="G63" s="63"/>
      <c r="H63" s="60"/>
      <c r="I63" s="60"/>
      <c r="J63" s="60"/>
      <c r="K63" s="60"/>
      <c r="L63" s="63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spans="1:54">
      <c r="A64" s="60"/>
      <c r="B64" s="60"/>
      <c r="C64" s="63"/>
      <c r="D64" s="60"/>
      <c r="E64" s="63"/>
      <c r="F64" s="60"/>
      <c r="G64" s="63"/>
      <c r="H64" s="60"/>
      <c r="I64" s="60"/>
      <c r="J64" s="60"/>
      <c r="K64" s="60"/>
      <c r="L64" s="63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</row>
    <row r="65" spans="1:54">
      <c r="A65" s="60"/>
      <c r="B65" s="60"/>
      <c r="C65" s="63"/>
      <c r="D65" s="60"/>
      <c r="E65" s="63"/>
      <c r="F65" s="60"/>
      <c r="G65" s="63"/>
      <c r="H65" s="60"/>
      <c r="I65" s="60"/>
      <c r="J65" s="60"/>
      <c r="K65" s="60"/>
      <c r="L65" s="63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  <row r="66" spans="1:54">
      <c r="A66" s="60"/>
      <c r="B66" s="60"/>
      <c r="C66" s="63"/>
      <c r="D66" s="60"/>
      <c r="E66" s="63"/>
      <c r="F66" s="60"/>
      <c r="G66" s="63"/>
      <c r="H66" s="60"/>
      <c r="I66" s="60"/>
      <c r="J66" s="60"/>
      <c r="K66" s="60"/>
      <c r="L66" s="63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spans="1:54">
      <c r="A67" s="60"/>
      <c r="B67" s="60"/>
      <c r="C67" s="63"/>
      <c r="D67" s="60"/>
      <c r="E67" s="63"/>
      <c r="F67" s="60"/>
      <c r="G67" s="63"/>
      <c r="H67" s="60"/>
      <c r="I67" s="60"/>
      <c r="J67" s="60"/>
      <c r="K67" s="60"/>
      <c r="L67" s="63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spans="1:54">
      <c r="A68" s="60"/>
      <c r="B68" s="60"/>
      <c r="C68" s="63"/>
      <c r="D68" s="60"/>
      <c r="E68" s="63"/>
      <c r="F68" s="60"/>
      <c r="G68" s="63"/>
      <c r="H68" s="60"/>
      <c r="I68" s="60"/>
      <c r="J68" s="60"/>
      <c r="K68" s="60"/>
      <c r="L68" s="63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  <row r="69" spans="1:54">
      <c r="A69" s="60"/>
      <c r="B69" s="60"/>
      <c r="C69" s="63"/>
      <c r="D69" s="60"/>
      <c r="E69" s="63"/>
      <c r="F69" s="60"/>
      <c r="G69" s="63"/>
      <c r="H69" s="60"/>
      <c r="I69" s="60"/>
      <c r="J69" s="60"/>
      <c r="K69" s="60"/>
      <c r="L69" s="63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</row>
    <row r="70" spans="1:54">
      <c r="A70" s="60"/>
      <c r="B70" s="60"/>
      <c r="C70" s="63"/>
      <c r="D70" s="60"/>
      <c r="E70" s="63"/>
      <c r="F70" s="60"/>
      <c r="G70" s="63"/>
      <c r="H70" s="60"/>
      <c r="I70" s="60"/>
      <c r="J70" s="60"/>
      <c r="K70" s="60"/>
      <c r="L70" s="63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spans="1:54">
      <c r="A71" s="60"/>
      <c r="B71" s="60"/>
      <c r="C71" s="63"/>
      <c r="D71" s="60"/>
      <c r="E71" s="63"/>
      <c r="F71" s="60"/>
      <c r="G71" s="63"/>
      <c r="H71" s="60"/>
      <c r="I71" s="60"/>
      <c r="J71" s="60"/>
      <c r="K71" s="60"/>
      <c r="L71" s="63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spans="1:54">
      <c r="A72" s="60"/>
      <c r="B72" s="60"/>
      <c r="C72" s="63"/>
      <c r="D72" s="60"/>
      <c r="E72" s="63"/>
      <c r="F72" s="60"/>
      <c r="G72" s="63"/>
      <c r="H72" s="60"/>
      <c r="I72" s="60"/>
      <c r="J72" s="60"/>
      <c r="K72" s="60"/>
      <c r="L72" s="63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spans="1:54">
      <c r="A73" s="60"/>
      <c r="B73" s="60"/>
      <c r="C73" s="63"/>
      <c r="D73" s="60"/>
      <c r="E73" s="63"/>
      <c r="F73" s="60"/>
      <c r="G73" s="63"/>
      <c r="H73" s="60"/>
      <c r="I73" s="60"/>
      <c r="J73" s="60"/>
      <c r="K73" s="60"/>
      <c r="L73" s="63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</row>
    <row r="74" spans="1:54">
      <c r="A74" s="60"/>
      <c r="B74" s="60"/>
      <c r="C74" s="63"/>
      <c r="D74" s="60"/>
      <c r="E74" s="63"/>
      <c r="F74" s="60"/>
      <c r="G74" s="63"/>
      <c r="H74" s="60"/>
      <c r="I74" s="60"/>
      <c r="J74" s="60"/>
      <c r="K74" s="60"/>
      <c r="L74" s="63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</row>
    <row r="75" spans="1:54">
      <c r="A75" s="60"/>
      <c r="B75" s="60"/>
      <c r="C75" s="63"/>
      <c r="D75" s="60"/>
      <c r="E75" s="63"/>
      <c r="F75" s="60"/>
      <c r="G75" s="63"/>
      <c r="H75" s="60"/>
      <c r="I75" s="60"/>
      <c r="J75" s="60"/>
      <c r="K75" s="60"/>
      <c r="L75" s="63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</row>
    <row r="76" spans="1:54">
      <c r="A76" s="60"/>
      <c r="B76" s="60"/>
      <c r="C76" s="63"/>
      <c r="D76" s="60"/>
      <c r="E76" s="63"/>
      <c r="F76" s="60"/>
      <c r="G76" s="63"/>
      <c r="H76" s="60"/>
      <c r="I76" s="60"/>
      <c r="J76" s="60"/>
      <c r="K76" s="60"/>
      <c r="L76" s="63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</row>
    <row r="77" spans="1:54">
      <c r="A77" s="60"/>
      <c r="B77" s="60"/>
      <c r="C77" s="63"/>
      <c r="D77" s="60"/>
      <c r="E77" s="63"/>
      <c r="F77" s="60"/>
      <c r="G77" s="63"/>
      <c r="H77" s="60"/>
      <c r="I77" s="60"/>
      <c r="J77" s="60"/>
      <c r="K77" s="60"/>
      <c r="L77" s="63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</row>
    <row r="78" spans="1:54">
      <c r="A78" s="60"/>
      <c r="B78" s="60"/>
      <c r="C78" s="63"/>
      <c r="D78" s="60"/>
      <c r="E78" s="63"/>
      <c r="F78" s="60"/>
      <c r="G78" s="63"/>
      <c r="H78" s="60"/>
      <c r="I78" s="60"/>
      <c r="J78" s="60"/>
      <c r="K78" s="60"/>
      <c r="L78" s="63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</row>
    <row r="79" spans="1:54">
      <c r="A79" s="60"/>
      <c r="B79" s="60"/>
      <c r="C79" s="63"/>
      <c r="D79" s="60"/>
      <c r="E79" s="63"/>
      <c r="F79" s="60"/>
      <c r="G79" s="63"/>
      <c r="H79" s="60"/>
      <c r="I79" s="60"/>
      <c r="J79" s="60"/>
      <c r="K79" s="60"/>
      <c r="L79" s="63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</row>
    <row r="80" spans="1:54">
      <c r="A80" s="60"/>
      <c r="B80" s="60"/>
      <c r="C80" s="63"/>
      <c r="D80" s="60"/>
      <c r="E80" s="63"/>
      <c r="F80" s="60"/>
      <c r="G80" s="63"/>
      <c r="H80" s="60"/>
      <c r="I80" s="60"/>
      <c r="J80" s="60"/>
      <c r="K80" s="60"/>
      <c r="L80" s="63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</row>
    <row r="81" spans="1:54">
      <c r="A81" s="60"/>
      <c r="B81" s="60"/>
      <c r="C81" s="63"/>
      <c r="D81" s="60"/>
      <c r="E81" s="63"/>
      <c r="F81" s="60"/>
      <c r="G81" s="63"/>
      <c r="H81" s="60"/>
      <c r="I81" s="60"/>
      <c r="J81" s="60"/>
      <c r="K81" s="60"/>
      <c r="L81" s="63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</row>
    <row r="82" spans="1:54">
      <c r="A82" s="60"/>
      <c r="B82" s="60"/>
      <c r="C82" s="63"/>
      <c r="D82" s="60"/>
      <c r="E82" s="63"/>
      <c r="F82" s="60"/>
      <c r="G82" s="63"/>
      <c r="H82" s="60"/>
      <c r="I82" s="60"/>
      <c r="J82" s="60"/>
      <c r="K82" s="60"/>
      <c r="L82" s="63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</row>
    <row r="83" spans="1:54">
      <c r="A83" s="60"/>
      <c r="B83" s="60"/>
      <c r="C83" s="63"/>
      <c r="D83" s="60"/>
      <c r="E83" s="63"/>
      <c r="F83" s="60"/>
      <c r="G83" s="63"/>
      <c r="H83" s="60"/>
      <c r="I83" s="60"/>
      <c r="J83" s="60"/>
      <c r="K83" s="60"/>
      <c r="L83" s="63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</row>
    <row r="84" spans="1:54">
      <c r="A84" s="60"/>
      <c r="B84" s="60"/>
      <c r="C84" s="63"/>
      <c r="D84" s="60"/>
      <c r="E84" s="63"/>
      <c r="F84" s="60"/>
      <c r="G84" s="63"/>
      <c r="H84" s="60"/>
      <c r="I84" s="60"/>
      <c r="J84" s="60"/>
      <c r="K84" s="60"/>
      <c r="L84" s="63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</row>
    <row r="85" spans="1:54">
      <c r="A85" s="60"/>
      <c r="B85" s="60"/>
      <c r="C85" s="63"/>
      <c r="D85" s="60"/>
      <c r="E85" s="63"/>
      <c r="F85" s="60"/>
      <c r="G85" s="63"/>
      <c r="H85" s="60"/>
      <c r="I85" s="60"/>
      <c r="J85" s="60"/>
      <c r="K85" s="60"/>
      <c r="L85" s="63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</row>
    <row r="86" spans="1:54">
      <c r="A86" s="60"/>
      <c r="B86" s="60"/>
      <c r="C86" s="63"/>
      <c r="D86" s="60"/>
      <c r="E86" s="63"/>
      <c r="F86" s="60"/>
      <c r="G86" s="63"/>
      <c r="H86" s="60"/>
      <c r="I86" s="60"/>
      <c r="J86" s="60"/>
      <c r="K86" s="60"/>
      <c r="L86" s="63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</row>
    <row r="87" spans="1:54">
      <c r="A87" s="60"/>
      <c r="B87" s="60"/>
      <c r="C87" s="63"/>
      <c r="D87" s="60"/>
      <c r="E87" s="63"/>
      <c r="F87" s="60"/>
      <c r="G87" s="63"/>
      <c r="H87" s="60"/>
      <c r="I87" s="60"/>
      <c r="J87" s="60"/>
      <c r="K87" s="60"/>
      <c r="L87" s="63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</row>
    <row r="88" spans="1:54">
      <c r="A88" s="60"/>
      <c r="B88" s="60"/>
      <c r="C88" s="63"/>
      <c r="D88" s="60"/>
      <c r="E88" s="63"/>
      <c r="F88" s="60"/>
      <c r="G88" s="63"/>
      <c r="H88" s="60"/>
      <c r="I88" s="60"/>
      <c r="J88" s="60"/>
      <c r="K88" s="60"/>
      <c r="L88" s="63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</row>
    <row r="89" spans="1:54">
      <c r="A89" s="60"/>
      <c r="B89" s="60"/>
      <c r="C89" s="63"/>
      <c r="D89" s="60"/>
      <c r="E89" s="63"/>
      <c r="F89" s="60"/>
      <c r="G89" s="63"/>
      <c r="H89" s="60"/>
      <c r="I89" s="60"/>
      <c r="J89" s="60"/>
      <c r="K89" s="60"/>
      <c r="L89" s="63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</row>
    <row r="90" spans="1:54">
      <c r="A90" s="60"/>
      <c r="B90" s="60"/>
      <c r="C90" s="63"/>
      <c r="D90" s="60"/>
      <c r="E90" s="63"/>
      <c r="F90" s="60"/>
      <c r="G90" s="63"/>
      <c r="H90" s="60"/>
      <c r="I90" s="60"/>
      <c r="J90" s="60"/>
      <c r="K90" s="60"/>
      <c r="L90" s="63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</row>
    <row r="91" spans="1:54">
      <c r="A91" s="60"/>
      <c r="B91" s="60"/>
      <c r="C91" s="63"/>
      <c r="D91" s="60"/>
      <c r="E91" s="63"/>
      <c r="F91" s="60"/>
      <c r="G91" s="63"/>
      <c r="H91" s="60"/>
      <c r="I91" s="60"/>
      <c r="J91" s="60"/>
      <c r="K91" s="60"/>
      <c r="L91" s="63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</row>
    <row r="92" spans="1:54">
      <c r="A92" s="60"/>
      <c r="B92" s="60"/>
      <c r="C92" s="63"/>
      <c r="D92" s="60"/>
      <c r="E92" s="63"/>
      <c r="F92" s="60"/>
      <c r="G92" s="63"/>
      <c r="H92" s="60"/>
      <c r="I92" s="60"/>
      <c r="J92" s="60"/>
      <c r="K92" s="60"/>
      <c r="L92" s="63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</row>
    <row r="93" spans="1:54">
      <c r="A93" s="60"/>
      <c r="B93" s="60"/>
      <c r="C93" s="63"/>
      <c r="D93" s="60"/>
      <c r="E93" s="63"/>
      <c r="F93" s="60"/>
      <c r="G93" s="63"/>
      <c r="H93" s="60"/>
      <c r="I93" s="60"/>
      <c r="J93" s="60"/>
      <c r="K93" s="60"/>
      <c r="L93" s="63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</row>
    <row r="94" spans="1:54">
      <c r="A94" s="60"/>
      <c r="B94" s="60"/>
      <c r="C94" s="63"/>
      <c r="D94" s="60"/>
      <c r="E94" s="63"/>
      <c r="F94" s="60"/>
      <c r="G94" s="63"/>
      <c r="H94" s="60"/>
      <c r="I94" s="60"/>
      <c r="J94" s="60"/>
      <c r="K94" s="60"/>
      <c r="L94" s="63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</row>
    <row r="95" spans="1:54">
      <c r="A95" s="60"/>
      <c r="B95" s="60"/>
      <c r="C95" s="63"/>
      <c r="D95" s="60"/>
      <c r="E95" s="63"/>
      <c r="F95" s="60"/>
      <c r="G95" s="63"/>
      <c r="H95" s="60"/>
      <c r="I95" s="60"/>
      <c r="J95" s="60"/>
      <c r="K95" s="60"/>
      <c r="L95" s="63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</row>
    <row r="96" spans="1:54">
      <c r="A96" s="60"/>
      <c r="B96" s="60"/>
      <c r="C96" s="63"/>
      <c r="D96" s="60"/>
      <c r="E96" s="63"/>
      <c r="F96" s="60"/>
      <c r="G96" s="63"/>
      <c r="H96" s="60"/>
      <c r="I96" s="60"/>
      <c r="J96" s="60"/>
      <c r="K96" s="60"/>
      <c r="L96" s="63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</row>
    <row r="97" spans="1:54">
      <c r="A97" s="60"/>
      <c r="B97" s="60"/>
      <c r="C97" s="63"/>
      <c r="D97" s="60"/>
      <c r="E97" s="63"/>
      <c r="F97" s="60"/>
      <c r="G97" s="63"/>
      <c r="H97" s="60"/>
      <c r="I97" s="60"/>
      <c r="J97" s="60"/>
      <c r="K97" s="60"/>
      <c r="L97" s="63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</row>
    <row r="98" spans="1:54">
      <c r="A98" s="60"/>
      <c r="B98" s="60"/>
      <c r="C98" s="63"/>
      <c r="D98" s="60"/>
      <c r="E98" s="63"/>
      <c r="F98" s="60"/>
      <c r="G98" s="63"/>
      <c r="H98" s="60"/>
      <c r="I98" s="60"/>
      <c r="J98" s="60"/>
      <c r="K98" s="60"/>
      <c r="L98" s="63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</row>
    <row r="99" spans="1:54">
      <c r="A99" s="60"/>
      <c r="B99" s="60"/>
      <c r="C99" s="63"/>
      <c r="D99" s="60"/>
      <c r="E99" s="63"/>
      <c r="F99" s="60"/>
      <c r="G99" s="63"/>
      <c r="H99" s="60"/>
      <c r="I99" s="60"/>
      <c r="J99" s="60"/>
      <c r="K99" s="60"/>
      <c r="L99" s="63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</row>
    <row r="100" spans="1:54">
      <c r="A100" s="60"/>
      <c r="B100" s="60"/>
      <c r="C100" s="63"/>
      <c r="D100" s="60"/>
      <c r="E100" s="63"/>
      <c r="F100" s="60"/>
      <c r="G100" s="63"/>
      <c r="H100" s="60"/>
      <c r="I100" s="60"/>
      <c r="J100" s="60"/>
      <c r="K100" s="60"/>
      <c r="L100" s="63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</row>
    <row r="101" spans="1:54">
      <c r="A101" s="60"/>
      <c r="B101" s="60"/>
      <c r="C101" s="63"/>
      <c r="D101" s="60"/>
      <c r="E101" s="63"/>
      <c r="F101" s="60"/>
      <c r="G101" s="63"/>
      <c r="H101" s="60"/>
      <c r="I101" s="60"/>
      <c r="J101" s="60"/>
      <c r="K101" s="60"/>
      <c r="L101" s="63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</row>
    <row r="102" spans="1:54">
      <c r="A102" s="60"/>
      <c r="B102" s="60"/>
      <c r="C102" s="63"/>
      <c r="D102" s="60"/>
      <c r="E102" s="63"/>
      <c r="F102" s="60"/>
      <c r="G102" s="63"/>
      <c r="H102" s="60"/>
      <c r="I102" s="60"/>
      <c r="J102" s="60"/>
      <c r="K102" s="60"/>
      <c r="L102" s="63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</row>
    <row r="103" spans="1:54">
      <c r="A103" s="60"/>
      <c r="B103" s="60"/>
      <c r="C103" s="63"/>
      <c r="D103" s="60"/>
      <c r="E103" s="63"/>
      <c r="F103" s="60"/>
      <c r="G103" s="63"/>
      <c r="H103" s="60"/>
      <c r="I103" s="60"/>
      <c r="J103" s="60"/>
      <c r="K103" s="60"/>
      <c r="L103" s="63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</row>
    <row r="104" spans="1:54">
      <c r="A104" s="60"/>
      <c r="B104" s="60"/>
      <c r="C104" s="63"/>
      <c r="D104" s="60"/>
      <c r="E104" s="63"/>
      <c r="F104" s="60"/>
      <c r="G104" s="63"/>
      <c r="H104" s="60"/>
      <c r="I104" s="60"/>
      <c r="J104" s="60"/>
      <c r="K104" s="60"/>
      <c r="L104" s="63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</row>
    <row r="105" spans="1:54">
      <c r="A105" s="60"/>
      <c r="B105" s="60"/>
      <c r="C105" s="63"/>
      <c r="D105" s="60"/>
      <c r="E105" s="63"/>
      <c r="F105" s="60"/>
      <c r="G105" s="63"/>
      <c r="H105" s="60"/>
      <c r="I105" s="60"/>
      <c r="J105" s="60"/>
      <c r="K105" s="60"/>
      <c r="L105" s="63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</row>
    <row r="106" spans="1:54">
      <c r="A106" s="60"/>
      <c r="B106" s="60"/>
      <c r="C106" s="63"/>
      <c r="D106" s="60"/>
      <c r="E106" s="63"/>
      <c r="F106" s="60"/>
      <c r="G106" s="63"/>
      <c r="H106" s="60"/>
      <c r="I106" s="60"/>
      <c r="J106" s="60"/>
      <c r="K106" s="60"/>
      <c r="L106" s="63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</row>
    <row r="107" spans="1:54">
      <c r="A107" s="60"/>
      <c r="B107" s="60"/>
      <c r="C107" s="63"/>
      <c r="D107" s="60"/>
      <c r="E107" s="63"/>
      <c r="F107" s="60"/>
      <c r="G107" s="63"/>
      <c r="H107" s="60"/>
      <c r="I107" s="60"/>
      <c r="J107" s="60"/>
      <c r="K107" s="60"/>
      <c r="L107" s="63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</row>
    <row r="108" spans="1:54">
      <c r="A108" s="60"/>
      <c r="B108" s="60"/>
      <c r="C108" s="63"/>
      <c r="D108" s="60"/>
      <c r="E108" s="63"/>
      <c r="F108" s="60"/>
      <c r="G108" s="63"/>
      <c r="H108" s="60"/>
      <c r="I108" s="60"/>
      <c r="J108" s="60"/>
      <c r="K108" s="60"/>
      <c r="L108" s="63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</row>
    <row r="109" spans="1:54">
      <c r="A109" s="60"/>
      <c r="B109" s="60"/>
      <c r="C109" s="63"/>
      <c r="D109" s="60"/>
      <c r="E109" s="63"/>
      <c r="F109" s="60"/>
      <c r="G109" s="63"/>
      <c r="H109" s="60"/>
      <c r="I109" s="60"/>
      <c r="J109" s="60"/>
      <c r="K109" s="60"/>
      <c r="L109" s="63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</row>
    <row r="110" spans="1:54">
      <c r="A110" s="60"/>
      <c r="B110" s="60"/>
      <c r="C110" s="63"/>
      <c r="D110" s="60"/>
      <c r="E110" s="63"/>
      <c r="F110" s="60"/>
      <c r="G110" s="63"/>
      <c r="H110" s="60"/>
      <c r="I110" s="60"/>
      <c r="J110" s="60"/>
      <c r="K110" s="60"/>
      <c r="L110" s="63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</row>
    <row r="111" spans="1:54">
      <c r="A111" s="60"/>
      <c r="B111" s="60"/>
      <c r="C111" s="63"/>
      <c r="D111" s="60"/>
      <c r="E111" s="63"/>
      <c r="F111" s="60"/>
      <c r="G111" s="63"/>
      <c r="H111" s="60"/>
      <c r="I111" s="60"/>
      <c r="J111" s="60"/>
      <c r="K111" s="60"/>
      <c r="L111" s="63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</row>
    <row r="112" spans="1:54">
      <c r="A112" s="60"/>
      <c r="B112" s="60"/>
      <c r="C112" s="63"/>
      <c r="D112" s="60"/>
      <c r="E112" s="63"/>
      <c r="F112" s="60"/>
      <c r="G112" s="63"/>
      <c r="H112" s="60"/>
      <c r="I112" s="60"/>
      <c r="J112" s="60"/>
      <c r="K112" s="60"/>
      <c r="L112" s="63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</row>
    <row r="113" spans="1:54">
      <c r="A113" s="60"/>
      <c r="B113" s="60"/>
      <c r="C113" s="63"/>
      <c r="D113" s="60"/>
      <c r="E113" s="63"/>
      <c r="F113" s="60"/>
      <c r="G113" s="63"/>
      <c r="H113" s="60"/>
      <c r="I113" s="60"/>
      <c r="J113" s="60"/>
      <c r="K113" s="60"/>
      <c r="L113" s="63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</row>
    <row r="114" spans="1:54">
      <c r="A114" s="60"/>
      <c r="B114" s="60"/>
      <c r="C114" s="63"/>
      <c r="D114" s="60"/>
      <c r="E114" s="63"/>
      <c r="F114" s="60"/>
      <c r="G114" s="63"/>
      <c r="H114" s="60"/>
      <c r="I114" s="60"/>
      <c r="J114" s="60"/>
      <c r="K114" s="60"/>
      <c r="L114" s="63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</row>
    <row r="115" spans="1:54">
      <c r="A115" s="60"/>
      <c r="B115" s="60"/>
      <c r="C115" s="63"/>
      <c r="D115" s="60"/>
      <c r="E115" s="63"/>
      <c r="F115" s="60"/>
      <c r="G115" s="63"/>
      <c r="H115" s="60"/>
      <c r="I115" s="60"/>
      <c r="J115" s="60"/>
      <c r="K115" s="60"/>
      <c r="L115" s="63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</row>
    <row r="116" spans="1:54">
      <c r="A116" s="60"/>
      <c r="B116" s="60"/>
      <c r="C116" s="63"/>
      <c r="D116" s="60"/>
      <c r="E116" s="63"/>
      <c r="F116" s="60"/>
      <c r="G116" s="63"/>
      <c r="H116" s="60"/>
      <c r="I116" s="60"/>
      <c r="J116" s="60"/>
      <c r="K116" s="60"/>
      <c r="L116" s="63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</row>
    <row r="117" spans="1:54">
      <c r="A117" s="60"/>
      <c r="B117" s="60"/>
      <c r="C117" s="63"/>
      <c r="D117" s="60"/>
      <c r="E117" s="63"/>
      <c r="F117" s="60"/>
      <c r="G117" s="63"/>
      <c r="H117" s="60"/>
      <c r="I117" s="60"/>
      <c r="J117" s="60"/>
      <c r="K117" s="60"/>
      <c r="L117" s="63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</row>
    <row r="118" spans="1:54">
      <c r="A118" s="60"/>
      <c r="B118" s="60"/>
      <c r="C118" s="63"/>
      <c r="D118" s="60"/>
      <c r="E118" s="63"/>
      <c r="F118" s="60"/>
      <c r="G118" s="63"/>
      <c r="H118" s="60"/>
      <c r="I118" s="60"/>
      <c r="J118" s="60"/>
      <c r="K118" s="60"/>
      <c r="L118" s="63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</row>
    <row r="119" spans="1:54">
      <c r="A119" s="60"/>
      <c r="B119" s="60"/>
      <c r="C119" s="63"/>
      <c r="D119" s="60"/>
      <c r="E119" s="63"/>
      <c r="F119" s="60"/>
      <c r="G119" s="63"/>
      <c r="H119" s="60"/>
      <c r="I119" s="60"/>
      <c r="J119" s="60"/>
      <c r="K119" s="60"/>
      <c r="L119" s="63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</row>
    <row r="120" spans="1:54">
      <c r="A120" s="60"/>
      <c r="B120" s="60"/>
      <c r="C120" s="63"/>
      <c r="D120" s="60"/>
      <c r="E120" s="63"/>
      <c r="F120" s="60"/>
      <c r="G120" s="63"/>
      <c r="H120" s="60"/>
      <c r="I120" s="60"/>
      <c r="J120" s="60"/>
      <c r="K120" s="60"/>
      <c r="L120" s="63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</row>
    <row r="121" spans="1:54">
      <c r="A121" s="60"/>
      <c r="B121" s="60"/>
      <c r="C121" s="63"/>
      <c r="D121" s="60"/>
      <c r="E121" s="63"/>
      <c r="F121" s="60"/>
      <c r="G121" s="63"/>
      <c r="H121" s="60"/>
      <c r="I121" s="60"/>
      <c r="J121" s="60"/>
      <c r="K121" s="60"/>
      <c r="L121" s="63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</row>
    <row r="122" spans="1:54">
      <c r="A122" s="60"/>
      <c r="B122" s="60"/>
      <c r="C122" s="63"/>
      <c r="D122" s="60"/>
      <c r="E122" s="63"/>
      <c r="F122" s="60"/>
      <c r="G122" s="63"/>
      <c r="H122" s="60"/>
      <c r="I122" s="60"/>
      <c r="J122" s="60"/>
      <c r="K122" s="60"/>
      <c r="L122" s="63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</row>
    <row r="123" spans="1:54">
      <c r="A123" s="60"/>
      <c r="B123" s="60"/>
      <c r="C123" s="63"/>
      <c r="D123" s="60"/>
      <c r="E123" s="63"/>
      <c r="F123" s="60"/>
      <c r="G123" s="63"/>
      <c r="H123" s="60"/>
      <c r="I123" s="60"/>
      <c r="J123" s="60"/>
      <c r="K123" s="60"/>
      <c r="L123" s="63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</row>
    <row r="124" spans="1:54">
      <c r="A124" s="60"/>
      <c r="B124" s="60"/>
      <c r="C124" s="63"/>
      <c r="D124" s="60"/>
      <c r="E124" s="63"/>
      <c r="F124" s="60"/>
      <c r="G124" s="63"/>
      <c r="H124" s="60"/>
      <c r="I124" s="60"/>
      <c r="J124" s="60"/>
      <c r="K124" s="60"/>
      <c r="L124" s="63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</row>
    <row r="125" spans="1:54">
      <c r="A125" s="60"/>
      <c r="B125" s="60"/>
      <c r="C125" s="63"/>
      <c r="D125" s="60"/>
      <c r="E125" s="63"/>
      <c r="F125" s="60"/>
      <c r="G125" s="63"/>
      <c r="H125" s="60"/>
      <c r="I125" s="60"/>
      <c r="J125" s="60"/>
      <c r="K125" s="60"/>
      <c r="L125" s="63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</row>
    <row r="126" spans="1:54">
      <c r="A126" s="60"/>
      <c r="B126" s="60"/>
      <c r="C126" s="63"/>
      <c r="D126" s="60"/>
      <c r="E126" s="63"/>
      <c r="F126" s="60"/>
      <c r="G126" s="63"/>
      <c r="H126" s="60"/>
      <c r="I126" s="60"/>
      <c r="J126" s="60"/>
      <c r="K126" s="60"/>
      <c r="L126" s="63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</row>
    <row r="127" spans="1:54">
      <c r="A127" s="60"/>
      <c r="B127" s="60"/>
      <c r="C127" s="63"/>
      <c r="D127" s="60"/>
      <c r="E127" s="63"/>
      <c r="F127" s="60"/>
      <c r="G127" s="63"/>
      <c r="H127" s="60"/>
      <c r="I127" s="60"/>
      <c r="J127" s="60"/>
      <c r="K127" s="60"/>
      <c r="L127" s="63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</row>
    <row r="128" spans="1:54">
      <c r="A128" s="60"/>
      <c r="B128" s="60"/>
      <c r="C128" s="63"/>
      <c r="D128" s="60"/>
      <c r="E128" s="63"/>
      <c r="F128" s="60"/>
      <c r="G128" s="63"/>
      <c r="H128" s="60"/>
      <c r="I128" s="60"/>
      <c r="J128" s="60"/>
      <c r="K128" s="60"/>
      <c r="L128" s="63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</row>
    <row r="129" spans="1:54">
      <c r="A129" s="60"/>
      <c r="B129" s="60"/>
      <c r="C129" s="63"/>
      <c r="D129" s="60"/>
      <c r="E129" s="63"/>
      <c r="F129" s="60"/>
      <c r="G129" s="63"/>
      <c r="H129" s="60"/>
      <c r="I129" s="60"/>
      <c r="J129" s="60"/>
      <c r="K129" s="60"/>
      <c r="L129" s="63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</row>
    <row r="130" spans="1:54">
      <c r="A130" s="60"/>
      <c r="B130" s="60"/>
      <c r="C130" s="63"/>
      <c r="D130" s="60"/>
      <c r="E130" s="63"/>
      <c r="F130" s="60"/>
      <c r="G130" s="63"/>
      <c r="H130" s="60"/>
      <c r="I130" s="60"/>
      <c r="J130" s="60"/>
      <c r="K130" s="60"/>
      <c r="L130" s="63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</row>
    <row r="131" spans="1:54">
      <c r="A131" s="60"/>
      <c r="B131" s="60"/>
      <c r="C131" s="63"/>
      <c r="D131" s="60"/>
      <c r="E131" s="63"/>
      <c r="F131" s="60"/>
      <c r="G131" s="63"/>
      <c r="H131" s="60"/>
      <c r="I131" s="60"/>
      <c r="J131" s="60"/>
      <c r="K131" s="60"/>
      <c r="L131" s="63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</row>
    <row r="132" spans="1:54">
      <c r="A132" s="60"/>
      <c r="B132" s="60"/>
      <c r="C132" s="63"/>
      <c r="D132" s="60"/>
      <c r="E132" s="63"/>
      <c r="F132" s="60"/>
      <c r="G132" s="63"/>
      <c r="H132" s="60"/>
      <c r="I132" s="60"/>
      <c r="J132" s="60"/>
      <c r="K132" s="60"/>
      <c r="L132" s="63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</row>
    <row r="133" spans="1:54">
      <c r="A133" s="60"/>
      <c r="B133" s="60"/>
      <c r="C133" s="63"/>
      <c r="D133" s="60"/>
      <c r="E133" s="63"/>
      <c r="F133" s="60"/>
      <c r="G133" s="63"/>
      <c r="H133" s="60"/>
      <c r="I133" s="60"/>
      <c r="J133" s="60"/>
      <c r="K133" s="60"/>
      <c r="L133" s="63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</row>
    <row r="134" spans="1:54">
      <c r="A134" s="60"/>
      <c r="B134" s="60"/>
      <c r="C134" s="63"/>
      <c r="D134" s="60"/>
      <c r="E134" s="63"/>
      <c r="F134" s="60"/>
      <c r="G134" s="63"/>
      <c r="H134" s="60"/>
      <c r="I134" s="60"/>
      <c r="J134" s="60"/>
      <c r="K134" s="60"/>
      <c r="L134" s="63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</row>
    <row r="135" spans="1:54">
      <c r="A135" s="60"/>
      <c r="B135" s="60"/>
      <c r="C135" s="63"/>
      <c r="D135" s="60"/>
      <c r="E135" s="63"/>
      <c r="F135" s="60"/>
      <c r="G135" s="63"/>
      <c r="H135" s="60"/>
      <c r="I135" s="60"/>
      <c r="J135" s="60"/>
      <c r="K135" s="60"/>
      <c r="L135" s="63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</row>
    <row r="136" spans="1:54">
      <c r="A136" s="60"/>
      <c r="B136" s="60"/>
      <c r="C136" s="63"/>
      <c r="D136" s="60"/>
      <c r="E136" s="63"/>
      <c r="F136" s="60"/>
      <c r="G136" s="63"/>
      <c r="H136" s="60"/>
      <c r="I136" s="60"/>
      <c r="J136" s="60"/>
      <c r="K136" s="60"/>
      <c r="L136" s="63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</row>
    <row r="137" spans="1:54">
      <c r="A137" s="60"/>
      <c r="B137" s="60"/>
      <c r="C137" s="63"/>
      <c r="D137" s="60"/>
      <c r="E137" s="63"/>
      <c r="F137" s="60"/>
      <c r="G137" s="63"/>
      <c r="H137" s="60"/>
      <c r="I137" s="60"/>
      <c r="J137" s="60"/>
      <c r="K137" s="60"/>
      <c r="L137" s="63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</row>
    <row r="138" spans="1:54">
      <c r="A138" s="60"/>
      <c r="B138" s="60"/>
      <c r="C138" s="63"/>
      <c r="D138" s="60"/>
      <c r="E138" s="63"/>
      <c r="F138" s="60"/>
      <c r="G138" s="63"/>
      <c r="H138" s="60"/>
      <c r="I138" s="60"/>
      <c r="J138" s="60"/>
      <c r="K138" s="60"/>
      <c r="L138" s="63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</row>
    <row r="139" spans="1:54">
      <c r="A139" s="60"/>
      <c r="B139" s="60"/>
      <c r="C139" s="63"/>
      <c r="D139" s="60"/>
      <c r="E139" s="63"/>
      <c r="F139" s="60"/>
      <c r="G139" s="63"/>
      <c r="H139" s="60"/>
      <c r="I139" s="60"/>
      <c r="J139" s="60"/>
      <c r="K139" s="60"/>
      <c r="L139" s="63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</row>
    <row r="140" spans="1:54">
      <c r="A140" s="60"/>
      <c r="B140" s="60"/>
      <c r="C140" s="63"/>
      <c r="D140" s="60"/>
      <c r="E140" s="63"/>
      <c r="F140" s="60"/>
      <c r="G140" s="63"/>
      <c r="H140" s="60"/>
      <c r="I140" s="60"/>
      <c r="J140" s="60"/>
      <c r="K140" s="60"/>
      <c r="L140" s="63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</row>
    <row r="141" spans="1:54">
      <c r="A141" s="60"/>
      <c r="B141" s="60"/>
      <c r="C141" s="63"/>
      <c r="D141" s="60"/>
      <c r="E141" s="63"/>
      <c r="F141" s="60"/>
      <c r="G141" s="63"/>
      <c r="H141" s="60"/>
      <c r="I141" s="60"/>
      <c r="J141" s="60"/>
      <c r="K141" s="60"/>
      <c r="L141" s="63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</row>
    <row r="142" spans="1:54">
      <c r="A142" s="60"/>
      <c r="B142" s="60"/>
      <c r="C142" s="63"/>
      <c r="D142" s="60"/>
      <c r="E142" s="63"/>
      <c r="F142" s="60"/>
      <c r="G142" s="63"/>
      <c r="H142" s="60"/>
      <c r="I142" s="60"/>
      <c r="J142" s="60"/>
      <c r="K142" s="60"/>
      <c r="L142" s="63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</row>
    <row r="143" spans="1:54">
      <c r="A143" s="60"/>
      <c r="B143" s="60"/>
      <c r="C143" s="63"/>
      <c r="D143" s="60"/>
      <c r="E143" s="63"/>
      <c r="F143" s="60"/>
      <c r="G143" s="63"/>
      <c r="H143" s="60"/>
      <c r="I143" s="60"/>
      <c r="J143" s="60"/>
      <c r="K143" s="60"/>
      <c r="L143" s="63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</row>
    <row r="144" spans="1:54">
      <c r="A144" s="60"/>
      <c r="B144" s="60"/>
      <c r="C144" s="63"/>
      <c r="D144" s="60"/>
      <c r="E144" s="63"/>
      <c r="F144" s="60"/>
      <c r="G144" s="63"/>
      <c r="H144" s="60"/>
      <c r="I144" s="60"/>
      <c r="J144" s="60"/>
      <c r="K144" s="60"/>
      <c r="L144" s="63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</row>
    <row r="145" spans="1:54">
      <c r="A145" s="60"/>
      <c r="B145" s="60"/>
      <c r="C145" s="63"/>
      <c r="D145" s="60"/>
      <c r="E145" s="63"/>
      <c r="F145" s="60"/>
      <c r="G145" s="63"/>
      <c r="H145" s="60"/>
      <c r="I145" s="60"/>
      <c r="J145" s="60"/>
      <c r="K145" s="60"/>
      <c r="L145" s="63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</row>
    <row r="146" spans="1:54">
      <c r="A146" s="60"/>
      <c r="B146" s="60"/>
      <c r="C146" s="63"/>
      <c r="D146" s="60"/>
      <c r="E146" s="63"/>
      <c r="F146" s="60"/>
      <c r="G146" s="63"/>
      <c r="H146" s="60"/>
      <c r="I146" s="60"/>
      <c r="J146" s="60"/>
      <c r="K146" s="60"/>
      <c r="L146" s="63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</row>
    <row r="147" spans="1:54">
      <c r="A147" s="60"/>
      <c r="B147" s="60"/>
      <c r="C147" s="63"/>
      <c r="D147" s="60"/>
      <c r="E147" s="63"/>
      <c r="F147" s="60"/>
      <c r="G147" s="63"/>
      <c r="H147" s="60"/>
      <c r="I147" s="60"/>
      <c r="J147" s="60"/>
      <c r="K147" s="60"/>
      <c r="L147" s="63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</row>
    <row r="148" spans="1:54">
      <c r="A148" s="60"/>
      <c r="B148" s="60"/>
      <c r="C148" s="63"/>
      <c r="D148" s="60"/>
      <c r="E148" s="63"/>
      <c r="F148" s="60"/>
      <c r="G148" s="63"/>
      <c r="H148" s="60"/>
      <c r="I148" s="60"/>
      <c r="J148" s="60"/>
      <c r="K148" s="60"/>
      <c r="L148" s="63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</row>
    <row r="149" spans="1:54">
      <c r="A149" s="60"/>
      <c r="B149" s="60"/>
      <c r="C149" s="63"/>
      <c r="D149" s="60"/>
      <c r="E149" s="63"/>
      <c r="F149" s="60"/>
      <c r="G149" s="63"/>
      <c r="H149" s="60"/>
      <c r="I149" s="60"/>
      <c r="J149" s="60"/>
      <c r="K149" s="60"/>
      <c r="L149" s="63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</row>
    <row r="150" spans="1:54">
      <c r="A150" s="60"/>
      <c r="B150" s="60"/>
      <c r="C150" s="63"/>
      <c r="D150" s="60"/>
      <c r="E150" s="63"/>
      <c r="F150" s="60"/>
      <c r="G150" s="63"/>
      <c r="H150" s="60"/>
      <c r="I150" s="60"/>
      <c r="J150" s="60"/>
      <c r="K150" s="60"/>
      <c r="L150" s="63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</row>
    <row r="151" spans="1:54">
      <c r="A151" s="60"/>
      <c r="B151" s="60"/>
      <c r="C151" s="63"/>
      <c r="D151" s="60"/>
      <c r="E151" s="63"/>
      <c r="F151" s="60"/>
      <c r="G151" s="63"/>
      <c r="H151" s="60"/>
      <c r="I151" s="60"/>
      <c r="J151" s="60"/>
      <c r="K151" s="60"/>
      <c r="L151" s="63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</row>
    <row r="152" spans="1:54">
      <c r="A152" s="60"/>
      <c r="B152" s="60"/>
      <c r="C152" s="63"/>
      <c r="D152" s="60"/>
      <c r="E152" s="63"/>
      <c r="F152" s="60"/>
      <c r="G152" s="63"/>
      <c r="H152" s="60"/>
      <c r="I152" s="60"/>
      <c r="J152" s="60"/>
      <c r="K152" s="60"/>
      <c r="L152" s="63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</row>
    <row r="153" spans="1:54">
      <c r="A153" s="60"/>
      <c r="B153" s="60"/>
      <c r="C153" s="63"/>
      <c r="D153" s="60"/>
      <c r="E153" s="63"/>
      <c r="F153" s="60"/>
      <c r="G153" s="63"/>
      <c r="H153" s="60"/>
      <c r="I153" s="60"/>
      <c r="J153" s="60"/>
      <c r="K153" s="60"/>
      <c r="L153" s="63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</row>
    <row r="154" spans="1:54">
      <c r="A154" s="60"/>
      <c r="B154" s="60"/>
      <c r="C154" s="63"/>
      <c r="D154" s="60"/>
      <c r="E154" s="63"/>
      <c r="F154" s="60"/>
      <c r="G154" s="63"/>
      <c r="H154" s="60"/>
      <c r="I154" s="60"/>
      <c r="J154" s="60"/>
      <c r="K154" s="60"/>
      <c r="L154" s="63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</row>
    <row r="155" spans="1:54">
      <c r="A155" s="60"/>
      <c r="B155" s="60"/>
      <c r="C155" s="63"/>
      <c r="D155" s="60"/>
      <c r="E155" s="63"/>
      <c r="F155" s="60"/>
      <c r="G155" s="63"/>
      <c r="H155" s="60"/>
      <c r="I155" s="60"/>
      <c r="J155" s="60"/>
      <c r="K155" s="60"/>
      <c r="L155" s="63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</row>
    <row r="156" spans="1:54">
      <c r="A156" s="60"/>
      <c r="B156" s="60"/>
      <c r="C156" s="63"/>
      <c r="D156" s="60"/>
      <c r="E156" s="63"/>
      <c r="F156" s="60"/>
      <c r="G156" s="63"/>
      <c r="H156" s="60"/>
      <c r="I156" s="60"/>
      <c r="J156" s="60"/>
      <c r="K156" s="60"/>
      <c r="L156" s="63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</row>
    <row r="157" spans="1:54">
      <c r="A157" s="60"/>
      <c r="B157" s="60"/>
      <c r="C157" s="63"/>
      <c r="D157" s="60"/>
      <c r="E157" s="63"/>
      <c r="F157" s="60"/>
      <c r="G157" s="63"/>
      <c r="H157" s="60"/>
      <c r="I157" s="60"/>
      <c r="J157" s="60"/>
      <c r="K157" s="60"/>
      <c r="L157" s="63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</row>
    <row r="158" spans="1:54">
      <c r="A158" s="60"/>
      <c r="B158" s="60"/>
      <c r="C158" s="63"/>
      <c r="D158" s="60"/>
      <c r="E158" s="63"/>
      <c r="F158" s="60"/>
      <c r="G158" s="63"/>
      <c r="H158" s="60"/>
      <c r="I158" s="60"/>
      <c r="J158" s="60"/>
      <c r="K158" s="60"/>
      <c r="L158" s="63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</row>
    <row r="159" spans="1:54">
      <c r="A159" s="60"/>
      <c r="B159" s="60"/>
      <c r="C159" s="63"/>
      <c r="D159" s="60"/>
      <c r="E159" s="63"/>
      <c r="F159" s="60"/>
      <c r="G159" s="63"/>
      <c r="H159" s="60"/>
      <c r="I159" s="60"/>
      <c r="J159" s="60"/>
      <c r="K159" s="60"/>
      <c r="L159" s="63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</row>
    <row r="160" spans="1:54">
      <c r="A160" s="60"/>
      <c r="B160" s="60"/>
      <c r="C160" s="63"/>
      <c r="D160" s="60"/>
      <c r="E160" s="63"/>
      <c r="F160" s="60"/>
      <c r="G160" s="63"/>
      <c r="H160" s="60"/>
      <c r="I160" s="60"/>
      <c r="J160" s="60"/>
      <c r="K160" s="60"/>
      <c r="L160" s="63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</row>
    <row r="161" spans="1:54">
      <c r="A161" s="60"/>
      <c r="B161" s="60"/>
      <c r="C161" s="63"/>
      <c r="D161" s="60"/>
      <c r="E161" s="63"/>
      <c r="F161" s="60"/>
      <c r="G161" s="63"/>
      <c r="H161" s="60"/>
      <c r="I161" s="60"/>
      <c r="J161" s="60"/>
      <c r="K161" s="60"/>
      <c r="L161" s="63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</row>
    <row r="162" spans="1:54">
      <c r="A162" s="60"/>
      <c r="B162" s="60"/>
      <c r="C162" s="63"/>
      <c r="D162" s="60"/>
      <c r="E162" s="63"/>
      <c r="F162" s="60"/>
      <c r="G162" s="63"/>
      <c r="H162" s="60"/>
      <c r="I162" s="60"/>
      <c r="J162" s="60"/>
      <c r="K162" s="60"/>
      <c r="L162" s="63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</row>
    <row r="163" spans="1:54">
      <c r="A163" s="60"/>
      <c r="B163" s="60"/>
      <c r="C163" s="63"/>
      <c r="D163" s="60"/>
      <c r="E163" s="63"/>
      <c r="F163" s="60"/>
      <c r="G163" s="63"/>
      <c r="H163" s="60"/>
      <c r="I163" s="60"/>
      <c r="J163" s="60"/>
      <c r="K163" s="60"/>
      <c r="L163" s="63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</row>
    <row r="164" spans="1:54">
      <c r="A164" s="60"/>
      <c r="B164" s="60"/>
      <c r="C164" s="63"/>
      <c r="D164" s="60"/>
      <c r="E164" s="63"/>
      <c r="F164" s="60"/>
      <c r="G164" s="63"/>
      <c r="H164" s="60"/>
      <c r="I164" s="60"/>
      <c r="J164" s="60"/>
      <c r="K164" s="60"/>
      <c r="L164" s="63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</row>
    <row r="165" spans="1:54">
      <c r="A165" s="60"/>
      <c r="B165" s="60"/>
      <c r="C165" s="63"/>
      <c r="D165" s="60"/>
      <c r="E165" s="63"/>
      <c r="F165" s="60"/>
      <c r="G165" s="63"/>
      <c r="H165" s="60"/>
      <c r="I165" s="60"/>
      <c r="J165" s="60"/>
      <c r="K165" s="60"/>
      <c r="L165" s="63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</row>
    <row r="166" spans="1:54">
      <c r="A166" s="60"/>
      <c r="B166" s="60"/>
      <c r="C166" s="63"/>
      <c r="D166" s="60"/>
      <c r="E166" s="63"/>
      <c r="F166" s="60"/>
      <c r="G166" s="63"/>
      <c r="H166" s="60"/>
      <c r="I166" s="60"/>
      <c r="J166" s="60"/>
      <c r="K166" s="60"/>
      <c r="L166" s="63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</row>
    <row r="167" spans="1:54">
      <c r="A167" s="60"/>
      <c r="B167" s="60"/>
      <c r="C167" s="63"/>
      <c r="D167" s="60"/>
      <c r="E167" s="63"/>
      <c r="F167" s="60"/>
      <c r="G167" s="63"/>
      <c r="H167" s="60"/>
      <c r="I167" s="60"/>
      <c r="J167" s="60"/>
      <c r="K167" s="60"/>
      <c r="L167" s="63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</row>
    <row r="168" spans="1:54">
      <c r="A168" s="60"/>
      <c r="B168" s="60"/>
      <c r="C168" s="63"/>
      <c r="D168" s="60"/>
      <c r="E168" s="63"/>
      <c r="F168" s="60"/>
      <c r="G168" s="63"/>
      <c r="H168" s="60"/>
      <c r="I168" s="60"/>
      <c r="J168" s="60"/>
      <c r="K168" s="60"/>
      <c r="L168" s="63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</row>
    <row r="169" spans="1:54">
      <c r="A169" s="60"/>
      <c r="B169" s="60"/>
      <c r="C169" s="63"/>
      <c r="D169" s="60"/>
      <c r="E169" s="63"/>
      <c r="F169" s="60"/>
      <c r="G169" s="63"/>
      <c r="H169" s="60"/>
      <c r="I169" s="60"/>
      <c r="J169" s="60"/>
      <c r="K169" s="60"/>
      <c r="L169" s="63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</row>
    <row r="170" spans="1:54">
      <c r="A170" s="60"/>
      <c r="B170" s="60"/>
      <c r="C170" s="63"/>
      <c r="D170" s="60"/>
      <c r="E170" s="63"/>
      <c r="F170" s="60"/>
      <c r="G170" s="63"/>
      <c r="H170" s="60"/>
      <c r="I170" s="60"/>
      <c r="J170" s="60"/>
      <c r="K170" s="60"/>
      <c r="L170" s="63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</row>
    <row r="171" spans="1:54">
      <c r="A171" s="60"/>
      <c r="B171" s="60"/>
      <c r="C171" s="63"/>
      <c r="D171" s="60"/>
      <c r="E171" s="63"/>
      <c r="F171" s="60"/>
      <c r="G171" s="63"/>
      <c r="H171" s="60"/>
      <c r="I171" s="60"/>
      <c r="J171" s="60"/>
      <c r="K171" s="60"/>
      <c r="L171" s="63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</row>
    <row r="172" spans="1:54">
      <c r="A172" s="60"/>
      <c r="B172" s="60"/>
      <c r="C172" s="63"/>
      <c r="D172" s="60"/>
      <c r="E172" s="63"/>
      <c r="F172" s="60"/>
      <c r="G172" s="63"/>
      <c r="H172" s="60"/>
      <c r="I172" s="60"/>
      <c r="J172" s="60"/>
      <c r="K172" s="60"/>
      <c r="L172" s="63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</row>
    <row r="173" spans="1:54">
      <c r="A173" s="60"/>
      <c r="B173" s="60"/>
      <c r="C173" s="63"/>
      <c r="D173" s="60"/>
      <c r="E173" s="63"/>
      <c r="F173" s="60"/>
      <c r="G173" s="63"/>
      <c r="H173" s="60"/>
      <c r="I173" s="60"/>
      <c r="J173" s="60"/>
      <c r="K173" s="60"/>
      <c r="L173" s="63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</row>
    <row r="174" spans="1:54">
      <c r="A174" s="60"/>
      <c r="B174" s="60"/>
      <c r="C174" s="63"/>
      <c r="D174" s="60"/>
      <c r="E174" s="63"/>
      <c r="F174" s="60"/>
      <c r="G174" s="63"/>
      <c r="H174" s="60"/>
      <c r="I174" s="60"/>
      <c r="J174" s="60"/>
      <c r="K174" s="60"/>
      <c r="L174" s="63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</row>
    <row r="175" spans="1:54">
      <c r="A175" s="60"/>
      <c r="B175" s="60"/>
      <c r="C175" s="63"/>
      <c r="D175" s="60"/>
      <c r="E175" s="63"/>
      <c r="F175" s="60"/>
      <c r="G175" s="63"/>
      <c r="H175" s="60"/>
      <c r="I175" s="60"/>
      <c r="J175" s="60"/>
      <c r="K175" s="60"/>
      <c r="L175" s="63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</row>
    <row r="176" spans="1:54">
      <c r="A176" s="60"/>
      <c r="B176" s="60"/>
      <c r="C176" s="63"/>
      <c r="D176" s="60"/>
      <c r="E176" s="63"/>
      <c r="F176" s="60"/>
      <c r="G176" s="63"/>
      <c r="H176" s="60"/>
      <c r="I176" s="60"/>
      <c r="J176" s="60"/>
      <c r="K176" s="60"/>
      <c r="L176" s="63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</row>
    <row r="177" spans="1:54">
      <c r="A177" s="60"/>
      <c r="B177" s="60"/>
      <c r="C177" s="63"/>
      <c r="D177" s="60"/>
      <c r="E177" s="63"/>
      <c r="F177" s="60"/>
      <c r="G177" s="63"/>
      <c r="H177" s="60"/>
      <c r="I177" s="60"/>
      <c r="J177" s="60"/>
      <c r="K177" s="60"/>
      <c r="L177" s="63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</row>
    <row r="178" spans="1:54">
      <c r="A178" s="60"/>
      <c r="B178" s="60"/>
      <c r="C178" s="63"/>
      <c r="D178" s="60"/>
      <c r="E178" s="63"/>
      <c r="F178" s="60"/>
      <c r="G178" s="63"/>
      <c r="H178" s="60"/>
      <c r="I178" s="60"/>
      <c r="J178" s="60"/>
      <c r="K178" s="60"/>
      <c r="L178" s="63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</row>
    <row r="179" spans="1:54">
      <c r="A179" s="60"/>
      <c r="B179" s="60"/>
      <c r="C179" s="63"/>
      <c r="D179" s="60"/>
      <c r="E179" s="63"/>
      <c r="F179" s="60"/>
      <c r="G179" s="63"/>
      <c r="H179" s="60"/>
      <c r="I179" s="60"/>
      <c r="J179" s="60"/>
      <c r="K179" s="60"/>
      <c r="L179" s="63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</row>
    <row r="180" spans="1:54">
      <c r="A180" s="60"/>
      <c r="B180" s="60"/>
      <c r="C180" s="63"/>
      <c r="D180" s="60"/>
      <c r="E180" s="63"/>
      <c r="F180" s="60"/>
      <c r="G180" s="63"/>
      <c r="H180" s="60"/>
      <c r="I180" s="60"/>
      <c r="J180" s="60"/>
      <c r="K180" s="60"/>
      <c r="L180" s="63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</row>
    <row r="181" spans="1:54">
      <c r="A181" s="60"/>
      <c r="B181" s="60"/>
      <c r="C181" s="63"/>
      <c r="D181" s="60"/>
      <c r="E181" s="63"/>
      <c r="F181" s="60"/>
      <c r="G181" s="63"/>
      <c r="H181" s="60"/>
      <c r="I181" s="60"/>
      <c r="J181" s="60"/>
      <c r="K181" s="60"/>
      <c r="L181" s="63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</row>
    <row r="182" spans="1:54">
      <c r="A182" s="60"/>
      <c r="B182" s="60"/>
      <c r="C182" s="63"/>
      <c r="D182" s="60"/>
      <c r="E182" s="63"/>
      <c r="F182" s="60"/>
      <c r="G182" s="63"/>
      <c r="H182" s="60"/>
      <c r="I182" s="60"/>
      <c r="J182" s="60"/>
      <c r="K182" s="60"/>
      <c r="L182" s="63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</row>
    <row r="183" spans="1:54">
      <c r="A183" s="60"/>
      <c r="B183" s="60"/>
      <c r="C183" s="63"/>
      <c r="D183" s="60"/>
      <c r="E183" s="63"/>
      <c r="F183" s="60"/>
      <c r="G183" s="63"/>
      <c r="H183" s="60"/>
      <c r="I183" s="60"/>
      <c r="J183" s="60"/>
      <c r="K183" s="60"/>
      <c r="L183" s="63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</row>
    <row r="184" spans="1:54">
      <c r="A184" s="60"/>
      <c r="B184" s="60"/>
      <c r="C184" s="63"/>
      <c r="D184" s="60"/>
      <c r="E184" s="63"/>
      <c r="F184" s="60"/>
      <c r="G184" s="63"/>
      <c r="H184" s="60"/>
      <c r="I184" s="60"/>
      <c r="J184" s="60"/>
      <c r="K184" s="60"/>
      <c r="L184" s="63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</row>
    <row r="185" spans="1:54">
      <c r="A185" s="60"/>
      <c r="B185" s="60"/>
      <c r="C185" s="63"/>
      <c r="D185" s="60"/>
      <c r="E185" s="63"/>
      <c r="F185" s="60"/>
      <c r="G185" s="63"/>
      <c r="H185" s="60"/>
      <c r="I185" s="60"/>
      <c r="J185" s="60"/>
      <c r="K185" s="60"/>
      <c r="L185" s="63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</row>
    <row r="186" spans="1:54">
      <c r="A186" s="60"/>
      <c r="B186" s="60"/>
      <c r="C186" s="63"/>
      <c r="D186" s="60"/>
      <c r="E186" s="63"/>
      <c r="F186" s="60"/>
      <c r="G186" s="63"/>
      <c r="H186" s="60"/>
      <c r="I186" s="60"/>
      <c r="J186" s="60"/>
      <c r="K186" s="60"/>
      <c r="L186" s="63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</row>
    <row r="187" spans="1:54">
      <c r="A187" s="60"/>
      <c r="B187" s="60"/>
      <c r="C187" s="63"/>
      <c r="D187" s="60"/>
      <c r="E187" s="63"/>
      <c r="F187" s="60"/>
      <c r="G187" s="63"/>
      <c r="H187" s="60"/>
      <c r="I187" s="60"/>
      <c r="J187" s="60"/>
      <c r="K187" s="60"/>
      <c r="L187" s="63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</row>
    <row r="188" spans="1:54">
      <c r="A188" s="60"/>
      <c r="B188" s="60"/>
      <c r="C188" s="63"/>
      <c r="D188" s="60"/>
      <c r="E188" s="63"/>
      <c r="F188" s="60"/>
      <c r="G188" s="63"/>
      <c r="H188" s="60"/>
      <c r="I188" s="60"/>
      <c r="J188" s="60"/>
      <c r="K188" s="60"/>
      <c r="L188" s="63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</row>
    <row r="189" spans="1:54">
      <c r="A189" s="60"/>
      <c r="B189" s="60"/>
      <c r="C189" s="63"/>
      <c r="D189" s="60"/>
      <c r="E189" s="63"/>
      <c r="F189" s="60"/>
      <c r="G189" s="63"/>
      <c r="H189" s="60"/>
      <c r="I189" s="60"/>
      <c r="J189" s="60"/>
      <c r="K189" s="60"/>
      <c r="L189" s="63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</row>
    <row r="190" spans="1:54">
      <c r="A190" s="60"/>
      <c r="B190" s="60"/>
      <c r="C190" s="63"/>
      <c r="D190" s="60"/>
      <c r="E190" s="63"/>
      <c r="F190" s="60"/>
      <c r="G190" s="63"/>
      <c r="H190" s="60"/>
      <c r="I190" s="60"/>
      <c r="J190" s="60"/>
      <c r="K190" s="60"/>
      <c r="L190" s="63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</row>
    <row r="191" spans="1:54">
      <c r="A191" s="60"/>
      <c r="B191" s="60"/>
      <c r="C191" s="63"/>
      <c r="D191" s="60"/>
      <c r="E191" s="63"/>
      <c r="F191" s="60"/>
      <c r="G191" s="63"/>
      <c r="H191" s="60"/>
      <c r="I191" s="60"/>
      <c r="J191" s="60"/>
      <c r="K191" s="60"/>
      <c r="L191" s="63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</row>
    <row r="192" spans="1:54">
      <c r="A192" s="60"/>
      <c r="B192" s="60"/>
      <c r="C192" s="63"/>
      <c r="D192" s="60"/>
      <c r="E192" s="63"/>
      <c r="F192" s="60"/>
      <c r="G192" s="63"/>
      <c r="H192" s="60"/>
      <c r="I192" s="60"/>
      <c r="J192" s="60"/>
      <c r="K192" s="60"/>
      <c r="L192" s="63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</row>
    <row r="193" spans="1:54">
      <c r="A193" s="60"/>
      <c r="B193" s="60"/>
      <c r="C193" s="63"/>
      <c r="D193" s="60"/>
      <c r="E193" s="63"/>
      <c r="F193" s="60"/>
      <c r="G193" s="63"/>
      <c r="H193" s="60"/>
      <c r="I193" s="60"/>
      <c r="J193" s="60"/>
      <c r="K193" s="60"/>
      <c r="L193" s="63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</row>
    <row r="194" spans="1:54">
      <c r="A194" s="60"/>
      <c r="B194" s="60"/>
      <c r="C194" s="63"/>
      <c r="D194" s="60"/>
      <c r="E194" s="63"/>
      <c r="F194" s="60"/>
      <c r="G194" s="63"/>
      <c r="H194" s="60"/>
      <c r="I194" s="60"/>
      <c r="J194" s="60"/>
      <c r="K194" s="60"/>
      <c r="L194" s="63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</row>
    <row r="195" spans="1:54">
      <c r="A195" s="60"/>
      <c r="B195" s="60"/>
      <c r="C195" s="63"/>
      <c r="D195" s="60"/>
      <c r="E195" s="63"/>
      <c r="F195" s="60"/>
      <c r="G195" s="63"/>
      <c r="H195" s="60"/>
      <c r="I195" s="60"/>
      <c r="J195" s="60"/>
      <c r="K195" s="60"/>
      <c r="L195" s="63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</row>
    <row r="196" spans="1:54">
      <c r="A196" s="60"/>
      <c r="B196" s="60"/>
      <c r="C196" s="63"/>
      <c r="D196" s="60"/>
      <c r="E196" s="63"/>
      <c r="F196" s="60"/>
      <c r="G196" s="63"/>
      <c r="H196" s="60"/>
      <c r="I196" s="60"/>
      <c r="J196" s="60"/>
      <c r="K196" s="60"/>
      <c r="L196" s="63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</row>
    <row r="197" spans="1:54">
      <c r="A197" s="60"/>
      <c r="B197" s="60"/>
      <c r="C197" s="63"/>
      <c r="D197" s="60"/>
      <c r="E197" s="63"/>
      <c r="F197" s="60"/>
      <c r="G197" s="63"/>
      <c r="H197" s="60"/>
      <c r="I197" s="60"/>
      <c r="J197" s="60"/>
      <c r="K197" s="60"/>
      <c r="L197" s="63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</row>
    <row r="198" spans="1:54">
      <c r="A198" s="60"/>
      <c r="B198" s="60"/>
      <c r="C198" s="63"/>
      <c r="D198" s="60"/>
      <c r="E198" s="63"/>
      <c r="F198" s="60"/>
      <c r="G198" s="63"/>
      <c r="H198" s="60"/>
      <c r="I198" s="60"/>
      <c r="J198" s="60"/>
      <c r="K198" s="60"/>
      <c r="L198" s="63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</row>
    <row r="199" spans="1:54">
      <c r="A199" s="60"/>
      <c r="B199" s="60"/>
      <c r="C199" s="63"/>
      <c r="D199" s="60"/>
      <c r="E199" s="63"/>
      <c r="F199" s="60"/>
      <c r="G199" s="63"/>
      <c r="H199" s="60"/>
      <c r="I199" s="60"/>
      <c r="J199" s="60"/>
      <c r="K199" s="60"/>
      <c r="L199" s="63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</row>
    <row r="200" spans="1:54">
      <c r="A200" s="60"/>
      <c r="B200" s="60"/>
      <c r="C200" s="63"/>
      <c r="D200" s="60"/>
      <c r="E200" s="63"/>
      <c r="F200" s="60"/>
      <c r="G200" s="63"/>
      <c r="H200" s="60"/>
      <c r="I200" s="60"/>
      <c r="J200" s="60"/>
      <c r="K200" s="60"/>
      <c r="L200" s="63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</row>
    <row r="201" spans="1:54">
      <c r="A201" s="60"/>
      <c r="B201" s="60"/>
      <c r="C201" s="63"/>
      <c r="D201" s="60"/>
      <c r="E201" s="63"/>
      <c r="F201" s="60"/>
      <c r="G201" s="63"/>
      <c r="H201" s="60"/>
      <c r="I201" s="60"/>
      <c r="J201" s="60"/>
      <c r="K201" s="60"/>
      <c r="L201" s="63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</row>
    <row r="202" spans="1:54">
      <c r="A202" s="60"/>
      <c r="B202" s="60"/>
      <c r="C202" s="63"/>
      <c r="D202" s="60"/>
      <c r="E202" s="63"/>
      <c r="F202" s="60"/>
      <c r="G202" s="63"/>
      <c r="H202" s="60"/>
      <c r="I202" s="60"/>
      <c r="J202" s="60"/>
      <c r="K202" s="60"/>
      <c r="L202" s="63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</row>
    <row r="203" spans="1:54">
      <c r="A203" s="60"/>
      <c r="B203" s="60"/>
      <c r="C203" s="63"/>
      <c r="D203" s="60"/>
      <c r="E203" s="63"/>
      <c r="F203" s="60"/>
      <c r="G203" s="63"/>
      <c r="H203" s="60"/>
      <c r="I203" s="60"/>
      <c r="J203" s="60"/>
      <c r="K203" s="60"/>
      <c r="L203" s="63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</row>
    <row r="204" spans="1:54">
      <c r="A204" s="60"/>
      <c r="B204" s="60"/>
      <c r="C204" s="63"/>
      <c r="D204" s="60"/>
      <c r="E204" s="63"/>
      <c r="F204" s="60"/>
      <c r="G204" s="63"/>
      <c r="H204" s="60"/>
      <c r="I204" s="60"/>
      <c r="J204" s="60"/>
      <c r="K204" s="60"/>
      <c r="L204" s="63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</row>
    <row r="205" spans="1:54">
      <c r="A205" s="60"/>
      <c r="B205" s="60"/>
      <c r="C205" s="63"/>
      <c r="D205" s="60"/>
      <c r="E205" s="63"/>
      <c r="F205" s="60"/>
      <c r="G205" s="63"/>
      <c r="H205" s="60"/>
      <c r="I205" s="60"/>
      <c r="J205" s="60"/>
      <c r="K205" s="60"/>
      <c r="L205" s="63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</row>
    <row r="206" spans="1:54">
      <c r="A206" s="60"/>
      <c r="B206" s="60"/>
      <c r="C206" s="63"/>
      <c r="D206" s="60"/>
      <c r="E206" s="63"/>
      <c r="F206" s="60"/>
      <c r="G206" s="63"/>
      <c r="H206" s="60"/>
      <c r="I206" s="60"/>
      <c r="J206" s="60"/>
      <c r="K206" s="60"/>
      <c r="L206" s="63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</row>
    <row r="207" spans="1:54">
      <c r="A207" s="60"/>
      <c r="B207" s="60"/>
      <c r="C207" s="63"/>
      <c r="D207" s="60"/>
      <c r="E207" s="63"/>
      <c r="F207" s="60"/>
      <c r="G207" s="63"/>
      <c r="H207" s="60"/>
      <c r="I207" s="60"/>
      <c r="J207" s="60"/>
      <c r="K207" s="60"/>
      <c r="L207" s="63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</row>
    <row r="208" spans="1:54">
      <c r="A208" s="60"/>
      <c r="B208" s="60"/>
      <c r="C208" s="63"/>
      <c r="D208" s="60"/>
      <c r="E208" s="63"/>
      <c r="F208" s="60"/>
      <c r="G208" s="63"/>
      <c r="H208" s="60"/>
      <c r="I208" s="60"/>
      <c r="J208" s="60"/>
      <c r="K208" s="60"/>
      <c r="L208" s="63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</row>
    <row r="209" spans="1:54">
      <c r="A209" s="60"/>
      <c r="B209" s="60"/>
      <c r="C209" s="63"/>
      <c r="D209" s="60"/>
      <c r="E209" s="63"/>
      <c r="F209" s="60"/>
      <c r="G209" s="63"/>
      <c r="H209" s="60"/>
      <c r="I209" s="60"/>
      <c r="J209" s="60"/>
      <c r="K209" s="60"/>
      <c r="L209" s="63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</row>
    <row r="210" spans="1:54">
      <c r="A210" s="60"/>
      <c r="B210" s="60"/>
      <c r="C210" s="63"/>
      <c r="D210" s="60"/>
      <c r="E210" s="63"/>
      <c r="F210" s="60"/>
      <c r="G210" s="63"/>
      <c r="H210" s="60"/>
      <c r="I210" s="60"/>
      <c r="J210" s="60"/>
      <c r="K210" s="60"/>
      <c r="L210" s="63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</row>
    <row r="211" spans="1:54">
      <c r="A211" s="60"/>
      <c r="B211" s="60"/>
      <c r="C211" s="63"/>
      <c r="D211" s="60"/>
      <c r="E211" s="63"/>
      <c r="F211" s="60"/>
      <c r="G211" s="63"/>
      <c r="H211" s="60"/>
      <c r="I211" s="60"/>
      <c r="J211" s="60"/>
      <c r="K211" s="60"/>
      <c r="L211" s="63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</row>
    <row r="212" spans="1:54">
      <c r="A212" s="60"/>
      <c r="B212" s="60"/>
      <c r="C212" s="63"/>
      <c r="D212" s="60"/>
      <c r="E212" s="63"/>
      <c r="F212" s="60"/>
      <c r="G212" s="63"/>
      <c r="H212" s="60"/>
      <c r="I212" s="60"/>
      <c r="J212" s="60"/>
      <c r="K212" s="60"/>
      <c r="L212" s="63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</row>
    <row r="213" spans="1:54">
      <c r="A213" s="60"/>
      <c r="B213" s="60"/>
      <c r="C213" s="63"/>
      <c r="D213" s="60"/>
      <c r="E213" s="63"/>
      <c r="F213" s="60"/>
      <c r="G213" s="63"/>
      <c r="H213" s="60"/>
      <c r="I213" s="60"/>
      <c r="J213" s="60"/>
      <c r="K213" s="60"/>
      <c r="L213" s="63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</row>
    <row r="214" spans="1:54">
      <c r="A214" s="60"/>
      <c r="B214" s="60"/>
      <c r="C214" s="63"/>
      <c r="D214" s="60"/>
      <c r="E214" s="63"/>
      <c r="F214" s="60"/>
      <c r="G214" s="63"/>
      <c r="H214" s="60"/>
      <c r="I214" s="60"/>
      <c r="J214" s="60"/>
      <c r="K214" s="60"/>
      <c r="L214" s="63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</row>
    <row r="215" spans="1:54">
      <c r="A215" s="60"/>
      <c r="B215" s="60"/>
      <c r="C215" s="63"/>
      <c r="D215" s="60"/>
      <c r="E215" s="63"/>
      <c r="F215" s="60"/>
      <c r="G215" s="63"/>
      <c r="H215" s="60"/>
      <c r="I215" s="60"/>
      <c r="J215" s="60"/>
      <c r="K215" s="60"/>
      <c r="L215" s="63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</row>
    <row r="216" spans="1:54">
      <c r="A216" s="60"/>
      <c r="B216" s="60"/>
      <c r="C216" s="63"/>
      <c r="D216" s="60"/>
      <c r="E216" s="63"/>
      <c r="F216" s="60"/>
      <c r="G216" s="63"/>
      <c r="H216" s="60"/>
      <c r="I216" s="60"/>
      <c r="J216" s="60"/>
      <c r="K216" s="60"/>
      <c r="L216" s="63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</row>
    <row r="217" spans="1:54">
      <c r="A217" s="60"/>
      <c r="B217" s="60"/>
      <c r="C217" s="63"/>
      <c r="D217" s="60"/>
      <c r="E217" s="63"/>
      <c r="F217" s="60"/>
      <c r="G217" s="63"/>
      <c r="H217" s="60"/>
      <c r="I217" s="60"/>
      <c r="J217" s="60"/>
      <c r="K217" s="60"/>
      <c r="L217" s="63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</row>
    <row r="218" spans="1:54">
      <c r="A218" s="60"/>
      <c r="B218" s="60"/>
      <c r="C218" s="63"/>
      <c r="D218" s="60"/>
      <c r="E218" s="63"/>
      <c r="F218" s="60"/>
      <c r="G218" s="63"/>
      <c r="H218" s="60"/>
      <c r="I218" s="60"/>
      <c r="J218" s="60"/>
      <c r="K218" s="60"/>
      <c r="L218" s="63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</row>
    <row r="219" spans="1:54">
      <c r="A219" s="60"/>
      <c r="B219" s="60"/>
      <c r="C219" s="63"/>
      <c r="D219" s="60"/>
      <c r="E219" s="63"/>
      <c r="F219" s="60"/>
      <c r="G219" s="63"/>
      <c r="H219" s="60"/>
      <c r="I219" s="60"/>
      <c r="J219" s="60"/>
      <c r="K219" s="60"/>
      <c r="L219" s="63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</row>
    <row r="220" spans="1:54">
      <c r="A220" s="60"/>
      <c r="B220" s="60"/>
      <c r="C220" s="63"/>
      <c r="D220" s="60"/>
      <c r="E220" s="63"/>
      <c r="F220" s="60"/>
      <c r="G220" s="63"/>
      <c r="H220" s="60"/>
      <c r="I220" s="60"/>
      <c r="J220" s="60"/>
      <c r="K220" s="60"/>
      <c r="L220" s="63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</row>
    <row r="221" spans="1:54">
      <c r="A221" s="60"/>
      <c r="B221" s="60"/>
      <c r="C221" s="63"/>
      <c r="D221" s="60"/>
      <c r="E221" s="63"/>
      <c r="F221" s="60"/>
      <c r="G221" s="63"/>
      <c r="H221" s="60"/>
      <c r="I221" s="60"/>
      <c r="J221" s="60"/>
      <c r="K221" s="60"/>
      <c r="L221" s="63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</row>
    <row r="222" spans="1:54">
      <c r="A222" s="60"/>
      <c r="B222" s="60"/>
      <c r="C222" s="63"/>
      <c r="D222" s="60"/>
      <c r="E222" s="63"/>
      <c r="F222" s="60"/>
      <c r="G222" s="63"/>
      <c r="H222" s="60"/>
      <c r="I222" s="60"/>
      <c r="J222" s="60"/>
      <c r="K222" s="60"/>
      <c r="L222" s="63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</row>
    <row r="223" spans="1:54">
      <c r="A223" s="60"/>
      <c r="B223" s="60"/>
      <c r="C223" s="63"/>
      <c r="D223" s="60"/>
      <c r="E223" s="63"/>
      <c r="F223" s="60"/>
      <c r="G223" s="63"/>
      <c r="H223" s="60"/>
      <c r="I223" s="60"/>
      <c r="J223" s="60"/>
      <c r="K223" s="60"/>
      <c r="L223" s="63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</row>
    <row r="224" spans="1:54">
      <c r="A224" s="60"/>
      <c r="B224" s="60"/>
      <c r="C224" s="63"/>
      <c r="D224" s="60"/>
      <c r="E224" s="63"/>
      <c r="F224" s="60"/>
      <c r="G224" s="63"/>
      <c r="H224" s="60"/>
      <c r="I224" s="60"/>
      <c r="J224" s="60"/>
      <c r="K224" s="60"/>
      <c r="L224" s="63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</row>
    <row r="225" spans="1:54">
      <c r="A225" s="60"/>
      <c r="B225" s="60"/>
      <c r="C225" s="63"/>
      <c r="D225" s="60"/>
      <c r="E225" s="63"/>
      <c r="F225" s="60"/>
      <c r="G225" s="63"/>
      <c r="H225" s="60"/>
      <c r="I225" s="60"/>
      <c r="J225" s="60"/>
      <c r="K225" s="60"/>
      <c r="L225" s="63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</row>
    <row r="226" spans="1:54">
      <c r="A226" s="60"/>
      <c r="B226" s="60"/>
      <c r="C226" s="63"/>
      <c r="D226" s="60"/>
      <c r="E226" s="63"/>
      <c r="F226" s="60"/>
      <c r="G226" s="63"/>
      <c r="H226" s="60"/>
      <c r="I226" s="60"/>
      <c r="J226" s="60"/>
      <c r="K226" s="60"/>
      <c r="L226" s="63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</row>
    <row r="227" spans="1:54">
      <c r="A227" s="60"/>
      <c r="B227" s="60"/>
      <c r="C227" s="63"/>
      <c r="D227" s="60"/>
      <c r="E227" s="63"/>
      <c r="F227" s="60"/>
      <c r="G227" s="63"/>
      <c r="H227" s="60"/>
      <c r="I227" s="60"/>
      <c r="J227" s="60"/>
      <c r="K227" s="60"/>
      <c r="L227" s="63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</row>
    <row r="228" spans="1:54">
      <c r="A228" s="60"/>
      <c r="B228" s="60"/>
      <c r="C228" s="63"/>
      <c r="D228" s="60"/>
      <c r="E228" s="63"/>
      <c r="F228" s="60"/>
      <c r="G228" s="63"/>
      <c r="H228" s="60"/>
      <c r="I228" s="60"/>
      <c r="J228" s="60"/>
      <c r="K228" s="60"/>
      <c r="L228" s="63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</row>
    <row r="229" spans="1:54">
      <c r="A229" s="60"/>
      <c r="B229" s="60"/>
      <c r="C229" s="63"/>
      <c r="D229" s="60"/>
      <c r="E229" s="63"/>
      <c r="F229" s="60"/>
      <c r="G229" s="63"/>
      <c r="H229" s="60"/>
      <c r="I229" s="60"/>
      <c r="J229" s="60"/>
      <c r="K229" s="60"/>
      <c r="L229" s="63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</row>
    <row r="230" spans="1:54">
      <c r="A230" s="60"/>
      <c r="B230" s="60"/>
      <c r="C230" s="63"/>
      <c r="D230" s="60"/>
      <c r="E230" s="63"/>
      <c r="F230" s="60"/>
      <c r="G230" s="63"/>
      <c r="H230" s="60"/>
      <c r="I230" s="60"/>
      <c r="J230" s="60"/>
      <c r="K230" s="60"/>
      <c r="L230" s="63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</row>
    <row r="231" spans="1:54">
      <c r="A231" s="60"/>
      <c r="B231" s="60"/>
      <c r="C231" s="63"/>
      <c r="D231" s="60"/>
      <c r="E231" s="63"/>
      <c r="F231" s="60"/>
      <c r="G231" s="63"/>
      <c r="H231" s="60"/>
      <c r="I231" s="60"/>
      <c r="J231" s="60"/>
      <c r="K231" s="60"/>
      <c r="L231" s="63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</row>
    <row r="232" spans="1:54">
      <c r="A232" s="60"/>
      <c r="B232" s="60"/>
      <c r="C232" s="63"/>
      <c r="D232" s="60"/>
      <c r="E232" s="63"/>
      <c r="F232" s="60"/>
      <c r="G232" s="63"/>
      <c r="H232" s="60"/>
      <c r="I232" s="60"/>
      <c r="J232" s="60"/>
      <c r="K232" s="60"/>
      <c r="L232" s="63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</row>
    <row r="233" spans="1:54">
      <c r="A233" s="60"/>
      <c r="B233" s="60"/>
      <c r="C233" s="63"/>
      <c r="D233" s="60"/>
      <c r="E233" s="63"/>
      <c r="F233" s="60"/>
      <c r="G233" s="63"/>
      <c r="H233" s="60"/>
      <c r="I233" s="60"/>
      <c r="J233" s="60"/>
      <c r="K233" s="60"/>
      <c r="L233" s="63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</row>
    <row r="234" spans="1:54">
      <c r="A234" s="60"/>
      <c r="B234" s="60"/>
      <c r="C234" s="63"/>
      <c r="D234" s="60"/>
      <c r="E234" s="63"/>
      <c r="F234" s="60"/>
      <c r="G234" s="63"/>
      <c r="H234" s="60"/>
      <c r="I234" s="60"/>
      <c r="J234" s="60"/>
      <c r="K234" s="60"/>
      <c r="L234" s="63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</row>
    <row r="235" spans="1:54">
      <c r="A235" s="60"/>
      <c r="B235" s="60"/>
      <c r="C235" s="63"/>
      <c r="D235" s="60"/>
      <c r="E235" s="63"/>
      <c r="F235" s="60"/>
      <c r="G235" s="63"/>
      <c r="H235" s="60"/>
      <c r="I235" s="60"/>
      <c r="J235" s="60"/>
      <c r="K235" s="60"/>
      <c r="L235" s="63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</row>
    <row r="236" spans="1:54">
      <c r="A236" s="60"/>
      <c r="B236" s="60"/>
      <c r="C236" s="63"/>
      <c r="D236" s="60"/>
      <c r="E236" s="63"/>
      <c r="F236" s="60"/>
      <c r="G236" s="63"/>
      <c r="H236" s="60"/>
      <c r="I236" s="60"/>
      <c r="J236" s="60"/>
      <c r="K236" s="60"/>
      <c r="L236" s="63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</row>
    <row r="237" spans="1:54">
      <c r="A237" s="60"/>
      <c r="B237" s="60"/>
      <c r="C237" s="63"/>
      <c r="D237" s="60"/>
      <c r="E237" s="63"/>
      <c r="F237" s="60"/>
      <c r="G237" s="63"/>
      <c r="H237" s="60"/>
      <c r="I237" s="60"/>
      <c r="J237" s="60"/>
      <c r="K237" s="60"/>
      <c r="L237" s="63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</row>
    <row r="238" spans="1:54">
      <c r="A238" s="60"/>
      <c r="B238" s="60"/>
      <c r="C238" s="63"/>
      <c r="D238" s="60"/>
      <c r="E238" s="63"/>
      <c r="F238" s="60"/>
      <c r="G238" s="63"/>
      <c r="H238" s="60"/>
      <c r="I238" s="60"/>
      <c r="J238" s="60"/>
      <c r="K238" s="60"/>
      <c r="L238" s="63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</row>
    <row r="239" spans="1:54">
      <c r="A239" s="60"/>
      <c r="B239" s="60"/>
      <c r="C239" s="63"/>
      <c r="D239" s="60"/>
      <c r="E239" s="63"/>
      <c r="F239" s="60"/>
      <c r="G239" s="63"/>
      <c r="H239" s="60"/>
      <c r="I239" s="60"/>
      <c r="J239" s="60"/>
      <c r="K239" s="60"/>
      <c r="L239" s="63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</row>
    <row r="240" spans="1:54">
      <c r="A240" s="60"/>
      <c r="B240" s="60"/>
      <c r="C240" s="63"/>
      <c r="D240" s="60"/>
      <c r="E240" s="63"/>
      <c r="F240" s="60"/>
      <c r="G240" s="63"/>
      <c r="H240" s="60"/>
      <c r="I240" s="60"/>
      <c r="J240" s="60"/>
      <c r="K240" s="60"/>
      <c r="L240" s="63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</row>
    <row r="241" spans="1:54">
      <c r="A241" s="60"/>
      <c r="B241" s="60"/>
      <c r="C241" s="63"/>
      <c r="D241" s="60"/>
      <c r="E241" s="63"/>
      <c r="F241" s="60"/>
      <c r="G241" s="63"/>
      <c r="H241" s="60"/>
      <c r="I241" s="60"/>
      <c r="J241" s="60"/>
      <c r="K241" s="60"/>
      <c r="L241" s="63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</row>
    <row r="242" spans="1:54">
      <c r="A242" s="60"/>
      <c r="B242" s="60"/>
      <c r="C242" s="63"/>
      <c r="D242" s="60"/>
      <c r="E242" s="63"/>
      <c r="F242" s="60"/>
      <c r="G242" s="63"/>
      <c r="H242" s="60"/>
      <c r="I242" s="60"/>
      <c r="J242" s="60"/>
      <c r="K242" s="60"/>
      <c r="L242" s="63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</row>
    <row r="243" spans="1:54">
      <c r="A243" s="60"/>
      <c r="B243" s="60"/>
      <c r="C243" s="63"/>
      <c r="D243" s="60"/>
      <c r="E243" s="63"/>
      <c r="F243" s="60"/>
      <c r="G243" s="63"/>
      <c r="H243" s="60"/>
      <c r="I243" s="60"/>
      <c r="J243" s="60"/>
      <c r="K243" s="60"/>
      <c r="L243" s="63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</row>
    <row r="244" spans="1:54">
      <c r="A244" s="60"/>
      <c r="B244" s="60"/>
      <c r="C244" s="63"/>
      <c r="D244" s="60"/>
      <c r="E244" s="63"/>
      <c r="F244" s="60"/>
      <c r="G244" s="63"/>
      <c r="H244" s="60"/>
      <c r="I244" s="60"/>
      <c r="J244" s="60"/>
      <c r="K244" s="60"/>
      <c r="L244" s="63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</row>
    <row r="245" spans="1:54">
      <c r="A245" s="60"/>
      <c r="B245" s="60"/>
      <c r="C245" s="63"/>
      <c r="D245" s="60"/>
      <c r="E245" s="63"/>
      <c r="F245" s="60"/>
      <c r="G245" s="63"/>
      <c r="H245" s="60"/>
      <c r="I245" s="60"/>
      <c r="J245" s="60"/>
      <c r="K245" s="60"/>
      <c r="L245" s="63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</row>
    <row r="246" spans="1:54">
      <c r="A246" s="60"/>
      <c r="B246" s="60"/>
      <c r="C246" s="63"/>
      <c r="D246" s="60"/>
      <c r="E246" s="63"/>
      <c r="F246" s="60"/>
      <c r="G246" s="63"/>
      <c r="H246" s="60"/>
      <c r="I246" s="60"/>
      <c r="J246" s="60"/>
      <c r="K246" s="60"/>
      <c r="L246" s="63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</row>
    <row r="247" spans="1:54">
      <c r="A247" s="60"/>
      <c r="B247" s="60"/>
      <c r="C247" s="63"/>
      <c r="D247" s="60"/>
      <c r="E247" s="63"/>
      <c r="F247" s="60"/>
      <c r="G247" s="63"/>
      <c r="H247" s="60"/>
      <c r="I247" s="60"/>
      <c r="J247" s="60"/>
      <c r="K247" s="60"/>
      <c r="L247" s="63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</row>
    <row r="248" spans="1:54">
      <c r="A248" s="60"/>
      <c r="B248" s="60"/>
      <c r="C248" s="63"/>
      <c r="D248" s="60"/>
      <c r="E248" s="63"/>
      <c r="F248" s="60"/>
      <c r="G248" s="63"/>
      <c r="H248" s="60"/>
      <c r="I248" s="60"/>
      <c r="J248" s="60"/>
      <c r="K248" s="60"/>
      <c r="L248" s="63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</row>
    <row r="249" spans="1:54">
      <c r="A249" s="60"/>
      <c r="B249" s="60"/>
      <c r="C249" s="63"/>
      <c r="D249" s="60"/>
      <c r="E249" s="63"/>
      <c r="F249" s="60"/>
      <c r="G249" s="63"/>
      <c r="H249" s="60"/>
      <c r="I249" s="60"/>
      <c r="J249" s="60"/>
      <c r="K249" s="60"/>
      <c r="L249" s="63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</row>
    <row r="250" spans="1:54">
      <c r="A250" s="60"/>
      <c r="B250" s="60"/>
      <c r="C250" s="63"/>
      <c r="D250" s="60"/>
      <c r="E250" s="63"/>
      <c r="F250" s="60"/>
      <c r="G250" s="63"/>
      <c r="H250" s="60"/>
      <c r="I250" s="60"/>
      <c r="J250" s="60"/>
      <c r="K250" s="60"/>
      <c r="L250" s="63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</row>
    <row r="251" spans="1:54">
      <c r="A251" s="60"/>
      <c r="B251" s="60"/>
      <c r="C251" s="63"/>
      <c r="D251" s="60"/>
      <c r="E251" s="63"/>
      <c r="F251" s="60"/>
      <c r="G251" s="63"/>
      <c r="H251" s="60"/>
      <c r="I251" s="60"/>
      <c r="J251" s="60"/>
      <c r="K251" s="60"/>
      <c r="L251" s="63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</row>
    <row r="252" spans="1:54">
      <c r="A252" s="60"/>
      <c r="B252" s="60"/>
      <c r="C252" s="63"/>
      <c r="D252" s="60"/>
      <c r="E252" s="63"/>
      <c r="F252" s="60"/>
      <c r="G252" s="63"/>
      <c r="H252" s="60"/>
      <c r="I252" s="60"/>
      <c r="J252" s="60"/>
      <c r="K252" s="60"/>
      <c r="L252" s="63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</row>
    <row r="253" spans="1:54">
      <c r="A253" s="60"/>
      <c r="B253" s="60"/>
      <c r="C253" s="63"/>
      <c r="D253" s="60"/>
      <c r="E253" s="63"/>
      <c r="F253" s="60"/>
      <c r="G253" s="63"/>
      <c r="H253" s="60"/>
      <c r="I253" s="60"/>
      <c r="J253" s="60"/>
      <c r="K253" s="60"/>
      <c r="L253" s="63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</row>
    <row r="254" spans="1:54">
      <c r="A254" s="60"/>
      <c r="B254" s="60"/>
      <c r="C254" s="63"/>
      <c r="D254" s="60"/>
      <c r="E254" s="63"/>
      <c r="F254" s="60"/>
      <c r="G254" s="63"/>
      <c r="H254" s="60"/>
      <c r="I254" s="60"/>
      <c r="J254" s="60"/>
      <c r="K254" s="60"/>
      <c r="L254" s="63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</row>
    <row r="255" spans="1:54">
      <c r="A255" s="60"/>
      <c r="B255" s="60"/>
      <c r="C255" s="63"/>
      <c r="D255" s="60"/>
      <c r="E255" s="63"/>
      <c r="F255" s="60"/>
      <c r="G255" s="63"/>
      <c r="H255" s="60"/>
      <c r="I255" s="60"/>
      <c r="J255" s="60"/>
      <c r="K255" s="60"/>
      <c r="L255" s="63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</row>
    <row r="256" spans="1:54">
      <c r="A256" s="60"/>
      <c r="B256" s="60"/>
      <c r="C256" s="63"/>
      <c r="D256" s="60"/>
      <c r="E256" s="63"/>
      <c r="F256" s="60"/>
      <c r="G256" s="63"/>
      <c r="H256" s="60"/>
      <c r="I256" s="60"/>
      <c r="J256" s="60"/>
      <c r="K256" s="60"/>
      <c r="L256" s="63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</row>
    <row r="257" spans="1:54">
      <c r="A257" s="60"/>
      <c r="B257" s="60"/>
      <c r="C257" s="63"/>
      <c r="D257" s="60"/>
      <c r="E257" s="63"/>
      <c r="F257" s="60"/>
      <c r="G257" s="63"/>
      <c r="H257" s="60"/>
      <c r="I257" s="60"/>
      <c r="J257" s="60"/>
      <c r="K257" s="60"/>
      <c r="L257" s="63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</row>
    <row r="258" spans="1:54">
      <c r="A258" s="60"/>
      <c r="B258" s="60"/>
      <c r="C258" s="63"/>
      <c r="D258" s="60"/>
      <c r="E258" s="63"/>
      <c r="F258" s="60"/>
      <c r="G258" s="63"/>
      <c r="H258" s="60"/>
      <c r="I258" s="60"/>
      <c r="J258" s="60"/>
      <c r="K258" s="60"/>
      <c r="L258" s="63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</row>
    <row r="259" spans="1:54">
      <c r="A259" s="60"/>
      <c r="B259" s="60"/>
      <c r="C259" s="63"/>
      <c r="D259" s="60"/>
      <c r="E259" s="63"/>
      <c r="F259" s="60"/>
      <c r="G259" s="63"/>
      <c r="H259" s="60"/>
      <c r="I259" s="60"/>
      <c r="J259" s="60"/>
      <c r="K259" s="60"/>
      <c r="L259" s="63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</row>
    <row r="260" spans="1:54">
      <c r="A260" s="60"/>
      <c r="B260" s="60"/>
      <c r="C260" s="63"/>
      <c r="D260" s="60"/>
      <c r="E260" s="63"/>
      <c r="F260" s="60"/>
      <c r="G260" s="63"/>
      <c r="H260" s="60"/>
      <c r="I260" s="60"/>
      <c r="J260" s="60"/>
      <c r="K260" s="60"/>
      <c r="L260" s="63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</row>
    <row r="261" spans="1:54">
      <c r="A261" s="60"/>
      <c r="B261" s="60"/>
      <c r="C261" s="63"/>
      <c r="D261" s="60"/>
      <c r="E261" s="63"/>
      <c r="F261" s="60"/>
      <c r="G261" s="63"/>
      <c r="H261" s="60"/>
      <c r="I261" s="60"/>
      <c r="J261" s="60"/>
      <c r="K261" s="60"/>
      <c r="L261" s="63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</row>
    <row r="262" spans="1:54">
      <c r="A262" s="60"/>
      <c r="B262" s="60"/>
      <c r="C262" s="63"/>
      <c r="D262" s="60"/>
      <c r="E262" s="63"/>
      <c r="F262" s="60"/>
      <c r="G262" s="63"/>
      <c r="H262" s="60"/>
      <c r="I262" s="60"/>
      <c r="J262" s="60"/>
      <c r="K262" s="60"/>
      <c r="L262" s="63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</row>
    <row r="263" spans="1:54">
      <c r="A263" s="60"/>
      <c r="B263" s="60"/>
      <c r="C263" s="63"/>
      <c r="D263" s="60"/>
      <c r="E263" s="63"/>
      <c r="F263" s="60"/>
      <c r="G263" s="63"/>
      <c r="H263" s="60"/>
      <c r="I263" s="60"/>
      <c r="J263" s="60"/>
      <c r="K263" s="60"/>
      <c r="L263" s="63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</row>
    <row r="264" spans="1:54">
      <c r="A264" s="60"/>
      <c r="B264" s="60"/>
      <c r="C264" s="63"/>
      <c r="D264" s="60"/>
      <c r="E264" s="63"/>
      <c r="F264" s="60"/>
      <c r="G264" s="63"/>
      <c r="H264" s="60"/>
      <c r="I264" s="60"/>
      <c r="J264" s="60"/>
      <c r="K264" s="60"/>
      <c r="L264" s="63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</row>
    <row r="265" spans="1:54">
      <c r="A265" s="60"/>
      <c r="B265" s="60"/>
      <c r="C265" s="63"/>
      <c r="D265" s="60"/>
      <c r="E265" s="63"/>
      <c r="F265" s="60"/>
      <c r="G265" s="63"/>
      <c r="H265" s="60"/>
      <c r="I265" s="60"/>
      <c r="J265" s="60"/>
      <c r="K265" s="60"/>
      <c r="L265" s="63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</row>
    <row r="266" spans="1:54">
      <c r="A266" s="60"/>
      <c r="B266" s="60"/>
      <c r="C266" s="63"/>
      <c r="D266" s="60"/>
      <c r="E266" s="63"/>
      <c r="F266" s="60"/>
      <c r="G266" s="63"/>
      <c r="H266" s="60"/>
      <c r="I266" s="60"/>
      <c r="J266" s="60"/>
      <c r="K266" s="60"/>
      <c r="L266" s="63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</row>
    <row r="267" spans="1:54">
      <c r="A267" s="60"/>
      <c r="B267" s="60"/>
      <c r="C267" s="63"/>
      <c r="D267" s="60"/>
      <c r="E267" s="63"/>
      <c r="F267" s="60"/>
      <c r="G267" s="63"/>
      <c r="H267" s="60"/>
      <c r="I267" s="60"/>
      <c r="J267" s="60"/>
      <c r="K267" s="60"/>
      <c r="L267" s="63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</row>
    <row r="268" spans="1:54">
      <c r="A268" s="60"/>
      <c r="B268" s="60"/>
      <c r="C268" s="63"/>
      <c r="D268" s="60"/>
      <c r="E268" s="63"/>
      <c r="F268" s="60"/>
      <c r="G268" s="63"/>
      <c r="H268" s="60"/>
      <c r="I268" s="60"/>
      <c r="J268" s="60"/>
      <c r="K268" s="60"/>
      <c r="L268" s="63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</row>
    <row r="269" spans="1:54">
      <c r="A269" s="60"/>
      <c r="B269" s="60"/>
      <c r="C269" s="63"/>
      <c r="D269" s="60"/>
      <c r="E269" s="63"/>
      <c r="F269" s="60"/>
      <c r="G269" s="63"/>
      <c r="H269" s="60"/>
      <c r="I269" s="60"/>
      <c r="J269" s="60"/>
      <c r="K269" s="60"/>
      <c r="L269" s="63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</row>
    <row r="270" spans="1:54">
      <c r="A270" s="60"/>
      <c r="B270" s="60"/>
      <c r="C270" s="63"/>
      <c r="D270" s="60"/>
      <c r="E270" s="63"/>
      <c r="F270" s="60"/>
      <c r="G270" s="63"/>
      <c r="H270" s="60"/>
      <c r="I270" s="60"/>
      <c r="J270" s="60"/>
      <c r="K270" s="60"/>
      <c r="L270" s="63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</row>
    <row r="271" spans="1:54">
      <c r="A271" s="60"/>
      <c r="B271" s="60"/>
      <c r="C271" s="63"/>
      <c r="D271" s="60"/>
      <c r="E271" s="63"/>
      <c r="F271" s="60"/>
      <c r="G271" s="63"/>
      <c r="H271" s="60"/>
      <c r="I271" s="60"/>
      <c r="J271" s="60"/>
      <c r="K271" s="60"/>
      <c r="L271" s="63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</row>
    <row r="272" spans="1:54">
      <c r="A272" s="60"/>
      <c r="B272" s="60"/>
      <c r="C272" s="63"/>
      <c r="D272" s="60"/>
      <c r="E272" s="63"/>
      <c r="F272" s="60"/>
      <c r="G272" s="63"/>
      <c r="H272" s="60"/>
      <c r="I272" s="60"/>
      <c r="J272" s="60"/>
      <c r="K272" s="60"/>
      <c r="L272" s="63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</row>
    <row r="273" spans="1:54">
      <c r="A273" s="60"/>
      <c r="B273" s="60"/>
      <c r="C273" s="63"/>
      <c r="D273" s="60"/>
      <c r="E273" s="63"/>
      <c r="F273" s="60"/>
      <c r="G273" s="63"/>
      <c r="H273" s="60"/>
      <c r="I273" s="60"/>
      <c r="J273" s="60"/>
      <c r="K273" s="60"/>
      <c r="L273" s="63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</row>
    <row r="274" spans="1:54">
      <c r="A274" s="60"/>
      <c r="B274" s="60"/>
      <c r="C274" s="63"/>
      <c r="D274" s="60"/>
      <c r="E274" s="63"/>
      <c r="F274" s="60"/>
      <c r="G274" s="63"/>
      <c r="H274" s="60"/>
      <c r="I274" s="60"/>
      <c r="J274" s="60"/>
      <c r="K274" s="60"/>
      <c r="L274" s="63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</row>
    <row r="275" spans="1:54">
      <c r="A275" s="60"/>
      <c r="B275" s="60"/>
      <c r="C275" s="63"/>
      <c r="D275" s="60"/>
      <c r="E275" s="63"/>
      <c r="F275" s="60"/>
      <c r="G275" s="63"/>
      <c r="H275" s="60"/>
      <c r="I275" s="60"/>
      <c r="J275" s="60"/>
      <c r="K275" s="60"/>
      <c r="L275" s="63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</row>
    <row r="276" spans="1:54">
      <c r="A276" s="60"/>
      <c r="B276" s="60"/>
      <c r="C276" s="63"/>
      <c r="D276" s="60"/>
      <c r="E276" s="63"/>
      <c r="F276" s="60"/>
      <c r="G276" s="63"/>
      <c r="H276" s="60"/>
      <c r="I276" s="60"/>
      <c r="J276" s="60"/>
      <c r="K276" s="60"/>
      <c r="L276" s="63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</row>
    <row r="277" spans="1:54">
      <c r="A277" s="60"/>
      <c r="B277" s="60"/>
      <c r="C277" s="63"/>
      <c r="D277" s="60"/>
      <c r="E277" s="63"/>
      <c r="F277" s="60"/>
      <c r="G277" s="63"/>
      <c r="H277" s="60"/>
      <c r="I277" s="60"/>
      <c r="J277" s="60"/>
      <c r="K277" s="60"/>
      <c r="L277" s="63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</row>
    <row r="278" spans="1:54">
      <c r="A278" s="60"/>
      <c r="B278" s="60"/>
      <c r="C278" s="63"/>
      <c r="D278" s="60"/>
      <c r="E278" s="63"/>
      <c r="F278" s="60"/>
      <c r="G278" s="63"/>
      <c r="H278" s="60"/>
      <c r="I278" s="60"/>
      <c r="J278" s="60"/>
      <c r="K278" s="60"/>
      <c r="L278" s="63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</row>
    <row r="279" spans="1:54">
      <c r="A279" s="60"/>
      <c r="B279" s="60"/>
      <c r="C279" s="63"/>
      <c r="D279" s="60"/>
      <c r="E279" s="63"/>
      <c r="F279" s="60"/>
      <c r="G279" s="63"/>
      <c r="H279" s="60"/>
      <c r="I279" s="60"/>
      <c r="J279" s="60"/>
      <c r="K279" s="60"/>
      <c r="L279" s="63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</row>
    <row r="280" spans="1:54">
      <c r="A280" s="60"/>
      <c r="B280" s="60"/>
      <c r="C280" s="63"/>
      <c r="D280" s="60"/>
      <c r="E280" s="63"/>
      <c r="F280" s="60"/>
      <c r="G280" s="63"/>
      <c r="H280" s="60"/>
      <c r="I280" s="60"/>
      <c r="J280" s="60"/>
      <c r="K280" s="60"/>
      <c r="L280" s="63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</row>
    <row r="281" spans="1:54">
      <c r="A281" s="60"/>
      <c r="B281" s="60"/>
      <c r="C281" s="63"/>
      <c r="D281" s="60"/>
      <c r="E281" s="63"/>
      <c r="F281" s="60"/>
      <c r="G281" s="63"/>
      <c r="H281" s="60"/>
      <c r="I281" s="60"/>
      <c r="J281" s="60"/>
      <c r="K281" s="60"/>
      <c r="L281" s="63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</row>
    <row r="282" spans="1:54">
      <c r="A282" s="60"/>
      <c r="B282" s="60"/>
      <c r="C282" s="63"/>
      <c r="D282" s="60"/>
      <c r="E282" s="63"/>
      <c r="F282" s="60"/>
      <c r="G282" s="63"/>
      <c r="H282" s="60"/>
      <c r="I282" s="60"/>
      <c r="J282" s="60"/>
      <c r="K282" s="60"/>
      <c r="L282" s="63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</row>
    <row r="283" spans="1:54">
      <c r="A283" s="60"/>
      <c r="B283" s="60"/>
      <c r="C283" s="63"/>
      <c r="D283" s="60"/>
      <c r="E283" s="63"/>
      <c r="F283" s="60"/>
      <c r="G283" s="63"/>
      <c r="H283" s="60"/>
      <c r="I283" s="60"/>
      <c r="J283" s="60"/>
      <c r="K283" s="60"/>
      <c r="L283" s="63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</row>
    <row r="284" spans="1:54">
      <c r="A284" s="60"/>
      <c r="B284" s="60"/>
      <c r="C284" s="63"/>
      <c r="D284" s="60"/>
      <c r="E284" s="63"/>
      <c r="F284" s="60"/>
      <c r="G284" s="63"/>
      <c r="H284" s="60"/>
      <c r="I284" s="60"/>
      <c r="J284" s="60"/>
      <c r="K284" s="60"/>
      <c r="L284" s="63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</row>
    <row r="285" spans="1:54">
      <c r="A285" s="60"/>
      <c r="B285" s="60"/>
      <c r="C285" s="63"/>
      <c r="D285" s="60"/>
      <c r="E285" s="63"/>
      <c r="F285" s="60"/>
      <c r="G285" s="63"/>
      <c r="H285" s="60"/>
      <c r="I285" s="60"/>
      <c r="J285" s="60"/>
      <c r="K285" s="60"/>
      <c r="L285" s="63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</row>
    <row r="286" spans="1:54">
      <c r="A286" s="60"/>
      <c r="B286" s="60"/>
      <c r="C286" s="63"/>
      <c r="D286" s="60"/>
      <c r="E286" s="63"/>
      <c r="F286" s="60"/>
      <c r="G286" s="63"/>
      <c r="H286" s="60"/>
      <c r="I286" s="60"/>
      <c r="J286" s="60"/>
      <c r="K286" s="60"/>
      <c r="L286" s="63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</row>
    <row r="287" spans="1:54">
      <c r="A287" s="60"/>
      <c r="B287" s="60"/>
      <c r="C287" s="63"/>
      <c r="D287" s="60"/>
      <c r="E287" s="63"/>
      <c r="F287" s="60"/>
      <c r="G287" s="63"/>
      <c r="H287" s="60"/>
      <c r="I287" s="60"/>
      <c r="J287" s="60"/>
      <c r="K287" s="60"/>
      <c r="L287" s="63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</row>
    <row r="288" spans="1:54">
      <c r="A288" s="60"/>
      <c r="B288" s="60"/>
      <c r="C288" s="63"/>
      <c r="D288" s="60"/>
      <c r="E288" s="63"/>
      <c r="F288" s="60"/>
      <c r="G288" s="63"/>
      <c r="H288" s="60"/>
      <c r="I288" s="60"/>
      <c r="J288" s="60"/>
      <c r="K288" s="60"/>
      <c r="L288" s="63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</row>
    <row r="289" spans="1:54">
      <c r="A289" s="60"/>
      <c r="B289" s="60"/>
      <c r="C289" s="63"/>
      <c r="D289" s="60"/>
      <c r="E289" s="63"/>
      <c r="F289" s="60"/>
      <c r="G289" s="63"/>
      <c r="H289" s="60"/>
      <c r="I289" s="60"/>
      <c r="J289" s="60"/>
      <c r="K289" s="60"/>
      <c r="L289" s="63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</row>
    <row r="290" spans="1:54">
      <c r="A290" s="60"/>
      <c r="B290" s="60"/>
      <c r="C290" s="63"/>
      <c r="D290" s="60"/>
      <c r="E290" s="63"/>
      <c r="F290" s="60"/>
      <c r="G290" s="63"/>
      <c r="H290" s="60"/>
      <c r="I290" s="60"/>
      <c r="J290" s="60"/>
      <c r="K290" s="60"/>
      <c r="L290" s="63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</row>
    <row r="291" spans="1:54">
      <c r="A291" s="60"/>
      <c r="B291" s="60"/>
      <c r="C291" s="63"/>
      <c r="D291" s="60"/>
      <c r="E291" s="63"/>
      <c r="F291" s="60"/>
      <c r="G291" s="63"/>
      <c r="H291" s="60"/>
      <c r="I291" s="60"/>
      <c r="J291" s="60"/>
      <c r="K291" s="60"/>
      <c r="L291" s="63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</row>
    <row r="292" spans="1:54">
      <c r="A292" s="60"/>
      <c r="B292" s="60"/>
      <c r="C292" s="63"/>
      <c r="D292" s="60"/>
      <c r="E292" s="63"/>
      <c r="F292" s="60"/>
      <c r="G292" s="63"/>
      <c r="H292" s="60"/>
      <c r="I292" s="60"/>
      <c r="J292" s="60"/>
      <c r="K292" s="60"/>
      <c r="L292" s="63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</row>
    <row r="293" spans="1:54">
      <c r="A293" s="60"/>
      <c r="B293" s="60"/>
      <c r="C293" s="63"/>
      <c r="D293" s="60"/>
      <c r="E293" s="63"/>
      <c r="F293" s="60"/>
      <c r="G293" s="63"/>
      <c r="H293" s="60"/>
      <c r="I293" s="60"/>
      <c r="J293" s="60"/>
      <c r="K293" s="60"/>
      <c r="L293" s="63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</row>
    <row r="294" spans="1:54">
      <c r="A294" s="60"/>
      <c r="B294" s="60"/>
      <c r="C294" s="63"/>
      <c r="D294" s="60"/>
      <c r="E294" s="63"/>
      <c r="F294" s="60"/>
      <c r="G294" s="63"/>
      <c r="H294" s="60"/>
      <c r="I294" s="60"/>
      <c r="J294" s="60"/>
      <c r="K294" s="60"/>
      <c r="L294" s="63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</row>
    <row r="295" spans="1:54">
      <c r="A295" s="60"/>
      <c r="B295" s="60"/>
      <c r="C295" s="63"/>
      <c r="D295" s="60"/>
      <c r="E295" s="63"/>
      <c r="F295" s="60"/>
      <c r="G295" s="63"/>
      <c r="H295" s="60"/>
      <c r="I295" s="60"/>
      <c r="J295" s="60"/>
      <c r="K295" s="60"/>
      <c r="L295" s="63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</row>
    <row r="296" spans="1:54">
      <c r="A296" s="60"/>
      <c r="B296" s="60"/>
      <c r="C296" s="63"/>
      <c r="D296" s="60"/>
      <c r="E296" s="63"/>
      <c r="F296" s="60"/>
      <c r="G296" s="63"/>
      <c r="H296" s="60"/>
      <c r="I296" s="60"/>
      <c r="J296" s="60"/>
      <c r="K296" s="60"/>
      <c r="L296" s="63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</row>
    <row r="297" spans="1:54">
      <c r="A297" s="60"/>
      <c r="B297" s="60"/>
      <c r="C297" s="63"/>
      <c r="D297" s="60"/>
      <c r="E297" s="63"/>
      <c r="F297" s="60"/>
      <c r="G297" s="63"/>
      <c r="H297" s="60"/>
      <c r="I297" s="60"/>
      <c r="J297" s="60"/>
      <c r="K297" s="60"/>
      <c r="L297" s="63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</row>
    <row r="298" spans="1:54">
      <c r="A298" s="60"/>
      <c r="B298" s="60"/>
      <c r="C298" s="63"/>
      <c r="D298" s="60"/>
      <c r="E298" s="63"/>
      <c r="F298" s="60"/>
      <c r="G298" s="63"/>
      <c r="H298" s="60"/>
      <c r="I298" s="60"/>
      <c r="J298" s="60"/>
      <c r="K298" s="60"/>
      <c r="L298" s="63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</row>
    <row r="299" spans="1:54">
      <c r="A299" s="60"/>
      <c r="B299" s="60"/>
      <c r="C299" s="63"/>
      <c r="D299" s="60"/>
      <c r="E299" s="63"/>
      <c r="F299" s="60"/>
      <c r="G299" s="63"/>
      <c r="H299" s="60"/>
      <c r="I299" s="60"/>
      <c r="J299" s="60"/>
      <c r="K299" s="60"/>
      <c r="L299" s="63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</row>
    <row r="300" spans="1:54">
      <c r="A300" s="60"/>
      <c r="B300" s="60"/>
      <c r="C300" s="63"/>
      <c r="D300" s="60"/>
      <c r="E300" s="63"/>
      <c r="F300" s="60"/>
      <c r="G300" s="63"/>
      <c r="H300" s="60"/>
      <c r="I300" s="60"/>
      <c r="J300" s="60"/>
      <c r="K300" s="60"/>
      <c r="L300" s="63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</row>
    <row r="301" spans="1:54">
      <c r="A301" s="60"/>
      <c r="B301" s="60"/>
      <c r="C301" s="63"/>
      <c r="D301" s="60"/>
      <c r="E301" s="63"/>
      <c r="F301" s="60"/>
      <c r="G301" s="63"/>
      <c r="H301" s="60"/>
      <c r="I301" s="60"/>
      <c r="J301" s="60"/>
      <c r="K301" s="60"/>
      <c r="L301" s="63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</row>
    <row r="302" spans="1:54">
      <c r="A302" s="60"/>
      <c r="B302" s="60"/>
      <c r="C302" s="63"/>
      <c r="D302" s="60"/>
      <c r="E302" s="63"/>
      <c r="F302" s="60"/>
      <c r="G302" s="63"/>
      <c r="H302" s="60"/>
      <c r="I302" s="60"/>
      <c r="J302" s="60"/>
      <c r="K302" s="60"/>
      <c r="L302" s="63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</row>
    <row r="303" spans="1:54">
      <c r="A303" s="60"/>
      <c r="B303" s="60"/>
      <c r="C303" s="63"/>
      <c r="D303" s="60"/>
      <c r="E303" s="63"/>
      <c r="F303" s="60"/>
      <c r="G303" s="63"/>
      <c r="H303" s="60"/>
      <c r="I303" s="60"/>
      <c r="J303" s="60"/>
      <c r="K303" s="60"/>
      <c r="L303" s="63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</row>
    <row r="304" spans="1:54">
      <c r="A304" s="60"/>
      <c r="B304" s="60"/>
      <c r="C304" s="63"/>
      <c r="D304" s="60"/>
      <c r="E304" s="63"/>
      <c r="F304" s="60"/>
      <c r="G304" s="63"/>
      <c r="H304" s="60"/>
      <c r="I304" s="60"/>
      <c r="J304" s="60"/>
      <c r="K304" s="60"/>
      <c r="L304" s="63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</row>
    <row r="305" spans="1:54">
      <c r="A305" s="60"/>
      <c r="B305" s="60"/>
      <c r="C305" s="63"/>
      <c r="D305" s="60"/>
      <c r="E305" s="63"/>
      <c r="F305" s="60"/>
      <c r="G305" s="63"/>
      <c r="H305" s="60"/>
      <c r="I305" s="60"/>
      <c r="J305" s="60"/>
      <c r="K305" s="60"/>
      <c r="L305" s="63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</row>
    <row r="306" spans="1:54">
      <c r="A306" s="60"/>
      <c r="B306" s="60"/>
      <c r="C306" s="63"/>
      <c r="D306" s="60"/>
      <c r="E306" s="63"/>
      <c r="F306" s="60"/>
      <c r="G306" s="63"/>
      <c r="H306" s="60"/>
      <c r="I306" s="60"/>
      <c r="J306" s="60"/>
      <c r="K306" s="60"/>
      <c r="L306" s="63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</row>
    <row r="307" spans="1:54">
      <c r="A307" s="60"/>
      <c r="B307" s="60"/>
      <c r="C307" s="63"/>
      <c r="D307" s="60"/>
      <c r="E307" s="63"/>
      <c r="F307" s="60"/>
      <c r="G307" s="63"/>
      <c r="H307" s="60"/>
      <c r="I307" s="60"/>
      <c r="J307" s="60"/>
      <c r="K307" s="60"/>
      <c r="L307" s="63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</row>
    <row r="308" spans="1:54">
      <c r="A308" s="60"/>
      <c r="B308" s="60"/>
      <c r="C308" s="63"/>
      <c r="D308" s="60"/>
      <c r="E308" s="63"/>
      <c r="F308" s="60"/>
      <c r="G308" s="63"/>
      <c r="H308" s="60"/>
      <c r="I308" s="60"/>
      <c r="J308" s="60"/>
      <c r="K308" s="60"/>
      <c r="L308" s="63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</row>
    <row r="309" spans="1:54">
      <c r="A309" s="60"/>
      <c r="B309" s="60"/>
      <c r="C309" s="63"/>
      <c r="D309" s="60"/>
      <c r="E309" s="63"/>
      <c r="F309" s="60"/>
      <c r="G309" s="63"/>
      <c r="H309" s="60"/>
      <c r="I309" s="60"/>
      <c r="J309" s="60"/>
      <c r="K309" s="60"/>
      <c r="L309" s="63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</row>
    <row r="310" spans="1:54">
      <c r="A310" s="60"/>
      <c r="B310" s="60"/>
      <c r="C310" s="63"/>
      <c r="D310" s="60"/>
      <c r="E310" s="63"/>
      <c r="F310" s="60"/>
      <c r="G310" s="63"/>
      <c r="H310" s="60"/>
      <c r="I310" s="60"/>
      <c r="J310" s="60"/>
      <c r="K310" s="60"/>
      <c r="L310" s="63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</row>
    <row r="311" spans="1:54">
      <c r="A311" s="60"/>
      <c r="B311" s="60"/>
      <c r="C311" s="63"/>
      <c r="D311" s="60"/>
      <c r="E311" s="63"/>
      <c r="F311" s="60"/>
      <c r="G311" s="63"/>
      <c r="H311" s="60"/>
      <c r="I311" s="60"/>
      <c r="J311" s="60"/>
      <c r="K311" s="60"/>
      <c r="L311" s="63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</row>
    <row r="312" spans="1:54">
      <c r="A312" s="60"/>
      <c r="B312" s="60"/>
      <c r="C312" s="63"/>
      <c r="D312" s="60"/>
      <c r="E312" s="63"/>
      <c r="F312" s="60"/>
      <c r="G312" s="63"/>
      <c r="H312" s="60"/>
      <c r="I312" s="60"/>
      <c r="J312" s="60"/>
      <c r="K312" s="60"/>
      <c r="L312" s="63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</row>
    <row r="313" spans="1:54">
      <c r="A313" s="60"/>
      <c r="B313" s="60"/>
      <c r="C313" s="63"/>
      <c r="D313" s="60"/>
      <c r="E313" s="63"/>
      <c r="F313" s="60"/>
      <c r="G313" s="63"/>
      <c r="H313" s="60"/>
      <c r="I313" s="60"/>
      <c r="J313" s="60"/>
      <c r="K313" s="60"/>
      <c r="L313" s="63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</row>
    <row r="314" spans="1:54">
      <c r="A314" s="60"/>
      <c r="B314" s="60"/>
      <c r="C314" s="63"/>
      <c r="D314" s="60"/>
      <c r="E314" s="63"/>
      <c r="F314" s="60"/>
      <c r="G314" s="63"/>
      <c r="H314" s="60"/>
      <c r="I314" s="60"/>
      <c r="J314" s="60"/>
      <c r="K314" s="60"/>
      <c r="L314" s="63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</row>
    <row r="315" spans="1:54">
      <c r="A315" s="60"/>
      <c r="B315" s="60"/>
      <c r="C315" s="63"/>
      <c r="D315" s="60"/>
      <c r="E315" s="63"/>
      <c r="F315" s="60"/>
      <c r="G315" s="63"/>
      <c r="H315" s="60"/>
      <c r="I315" s="60"/>
      <c r="J315" s="60"/>
      <c r="K315" s="60"/>
      <c r="L315" s="63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</row>
    <row r="316" spans="1:54">
      <c r="A316" s="60"/>
      <c r="B316" s="60"/>
      <c r="C316" s="63"/>
      <c r="D316" s="60"/>
      <c r="E316" s="63"/>
      <c r="F316" s="60"/>
      <c r="G316" s="63"/>
      <c r="H316" s="60"/>
      <c r="I316" s="60"/>
      <c r="J316" s="60"/>
      <c r="K316" s="60"/>
      <c r="L316" s="63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</row>
    <row r="317" spans="1:54">
      <c r="A317" s="60"/>
      <c r="B317" s="60"/>
      <c r="C317" s="63"/>
      <c r="D317" s="60"/>
      <c r="E317" s="63"/>
      <c r="F317" s="60"/>
      <c r="G317" s="63"/>
      <c r="H317" s="60"/>
      <c r="I317" s="60"/>
      <c r="J317" s="60"/>
      <c r="K317" s="60"/>
      <c r="L317" s="63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</row>
    <row r="318" spans="1:54">
      <c r="A318" s="60"/>
      <c r="B318" s="60"/>
      <c r="C318" s="63"/>
      <c r="D318" s="60"/>
      <c r="E318" s="63"/>
      <c r="F318" s="60"/>
      <c r="G318" s="63"/>
      <c r="H318" s="60"/>
      <c r="I318" s="60"/>
      <c r="J318" s="60"/>
      <c r="K318" s="60"/>
      <c r="L318" s="63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</row>
    <row r="319" spans="1:54">
      <c r="A319" s="60"/>
      <c r="B319" s="60"/>
      <c r="C319" s="63"/>
      <c r="D319" s="60"/>
      <c r="E319" s="63"/>
      <c r="F319" s="60"/>
      <c r="G319" s="63"/>
      <c r="H319" s="60"/>
      <c r="I319" s="60"/>
      <c r="J319" s="60"/>
      <c r="K319" s="60"/>
      <c r="L319" s="63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</row>
    <row r="320" spans="1:54">
      <c r="A320" s="60"/>
      <c r="B320" s="60"/>
      <c r="C320" s="63"/>
      <c r="D320" s="60"/>
      <c r="E320" s="63"/>
      <c r="F320" s="60"/>
      <c r="G320" s="63"/>
      <c r="H320" s="60"/>
      <c r="I320" s="60"/>
      <c r="J320" s="60"/>
      <c r="K320" s="60"/>
      <c r="L320" s="63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</row>
    <row r="321" spans="1:54">
      <c r="A321" s="60"/>
      <c r="B321" s="60"/>
      <c r="C321" s="63"/>
      <c r="D321" s="60"/>
      <c r="E321" s="63"/>
      <c r="F321" s="60"/>
      <c r="G321" s="63"/>
      <c r="H321" s="60"/>
      <c r="I321" s="60"/>
      <c r="J321" s="60"/>
      <c r="K321" s="60"/>
      <c r="L321" s="63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</row>
    <row r="322" spans="1:54">
      <c r="A322" s="60"/>
      <c r="B322" s="60"/>
      <c r="C322" s="63"/>
      <c r="D322" s="60"/>
      <c r="E322" s="63"/>
      <c r="F322" s="60"/>
      <c r="G322" s="63"/>
      <c r="H322" s="60"/>
      <c r="I322" s="60"/>
      <c r="J322" s="60"/>
      <c r="K322" s="60"/>
      <c r="L322" s="63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</row>
    <row r="323" spans="1:54">
      <c r="A323" s="60"/>
      <c r="B323" s="60"/>
      <c r="C323" s="63"/>
      <c r="D323" s="60"/>
      <c r="E323" s="63"/>
      <c r="F323" s="60"/>
      <c r="G323" s="63"/>
      <c r="H323" s="60"/>
      <c r="I323" s="60"/>
      <c r="J323" s="60"/>
      <c r="K323" s="60"/>
      <c r="L323" s="63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</row>
    <row r="324" spans="1:54">
      <c r="A324" s="60"/>
      <c r="B324" s="60"/>
      <c r="C324" s="63"/>
      <c r="D324" s="60"/>
      <c r="E324" s="63"/>
      <c r="F324" s="60"/>
      <c r="G324" s="63"/>
      <c r="H324" s="60"/>
      <c r="I324" s="60"/>
      <c r="J324" s="60"/>
      <c r="K324" s="60"/>
      <c r="L324" s="63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</row>
    <row r="325" spans="1:54">
      <c r="A325" s="60"/>
      <c r="B325" s="60"/>
      <c r="C325" s="63"/>
      <c r="D325" s="60"/>
      <c r="E325" s="63"/>
      <c r="F325" s="60"/>
      <c r="G325" s="63"/>
      <c r="H325" s="60"/>
      <c r="I325" s="60"/>
      <c r="J325" s="60"/>
      <c r="K325" s="60"/>
      <c r="L325" s="63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</row>
    <row r="326" spans="1:54">
      <c r="A326" s="60"/>
      <c r="B326" s="60"/>
      <c r="C326" s="63"/>
      <c r="D326" s="60"/>
      <c r="E326" s="63"/>
      <c r="F326" s="60"/>
      <c r="G326" s="63"/>
      <c r="H326" s="60"/>
      <c r="I326" s="60"/>
      <c r="J326" s="60"/>
      <c r="K326" s="60"/>
      <c r="L326" s="63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</row>
    <row r="327" spans="1:54">
      <c r="A327" s="60"/>
      <c r="B327" s="60"/>
      <c r="C327" s="63"/>
      <c r="D327" s="60"/>
      <c r="E327" s="63"/>
      <c r="F327" s="60"/>
      <c r="G327" s="63"/>
      <c r="H327" s="60"/>
      <c r="I327" s="60"/>
      <c r="J327" s="60"/>
      <c r="K327" s="60"/>
      <c r="L327" s="63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</row>
    <row r="328" spans="1:54">
      <c r="A328" s="60"/>
      <c r="B328" s="60"/>
      <c r="C328" s="63"/>
      <c r="D328" s="60"/>
      <c r="E328" s="63"/>
      <c r="F328" s="60"/>
      <c r="G328" s="63"/>
      <c r="H328" s="60"/>
      <c r="I328" s="60"/>
      <c r="J328" s="60"/>
      <c r="K328" s="60"/>
      <c r="L328" s="63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</row>
    <row r="329" spans="1:54">
      <c r="A329" s="60"/>
      <c r="B329" s="60"/>
      <c r="C329" s="63"/>
      <c r="D329" s="60"/>
      <c r="E329" s="63"/>
      <c r="F329" s="60"/>
      <c r="G329" s="63"/>
      <c r="H329" s="60"/>
      <c r="I329" s="60"/>
      <c r="J329" s="60"/>
      <c r="K329" s="60"/>
      <c r="L329" s="63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</row>
    <row r="330" spans="1:54">
      <c r="A330" s="60"/>
      <c r="B330" s="60"/>
      <c r="C330" s="63"/>
      <c r="D330" s="60"/>
      <c r="E330" s="63"/>
      <c r="F330" s="60"/>
      <c r="G330" s="63"/>
      <c r="H330" s="60"/>
      <c r="I330" s="60"/>
      <c r="J330" s="60"/>
      <c r="K330" s="60"/>
      <c r="L330" s="63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</row>
    <row r="331" spans="1:54">
      <c r="A331" s="60"/>
      <c r="B331" s="60"/>
      <c r="C331" s="63"/>
      <c r="D331" s="60"/>
      <c r="E331" s="63"/>
      <c r="F331" s="60"/>
      <c r="G331" s="63"/>
      <c r="H331" s="60"/>
      <c r="I331" s="60"/>
      <c r="J331" s="60"/>
      <c r="K331" s="60"/>
      <c r="L331" s="63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</row>
    <row r="332" spans="1:54">
      <c r="A332" s="60"/>
      <c r="B332" s="60"/>
      <c r="C332" s="63"/>
      <c r="D332" s="60"/>
      <c r="E332" s="63"/>
      <c r="F332" s="60"/>
      <c r="G332" s="63"/>
      <c r="H332" s="60"/>
      <c r="I332" s="60"/>
      <c r="J332" s="60"/>
      <c r="K332" s="60"/>
      <c r="L332" s="63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</row>
    <row r="333" spans="1:54">
      <c r="A333" s="60"/>
      <c r="B333" s="60"/>
      <c r="C333" s="63"/>
      <c r="D333" s="60"/>
      <c r="E333" s="63"/>
      <c r="F333" s="60"/>
      <c r="G333" s="63"/>
      <c r="H333" s="60"/>
      <c r="I333" s="60"/>
      <c r="J333" s="60"/>
      <c r="K333" s="60"/>
      <c r="L333" s="63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</row>
    <row r="334" spans="1:54">
      <c r="A334" s="60"/>
      <c r="B334" s="60"/>
      <c r="C334" s="63"/>
      <c r="D334" s="60"/>
      <c r="E334" s="63"/>
      <c r="F334" s="60"/>
      <c r="G334" s="63"/>
      <c r="H334" s="60"/>
      <c r="I334" s="60"/>
      <c r="J334" s="60"/>
      <c r="K334" s="60"/>
      <c r="L334" s="63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</row>
    <row r="335" spans="1:54">
      <c r="A335" s="60"/>
      <c r="B335" s="60"/>
      <c r="C335" s="63"/>
      <c r="D335" s="60"/>
      <c r="E335" s="63"/>
      <c r="F335" s="60"/>
      <c r="G335" s="63"/>
      <c r="H335" s="60"/>
      <c r="I335" s="60"/>
      <c r="J335" s="60"/>
      <c r="K335" s="60"/>
      <c r="L335" s="63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</row>
    <row r="336" spans="1:54">
      <c r="A336" s="60"/>
      <c r="B336" s="60"/>
      <c r="C336" s="63"/>
      <c r="D336" s="60"/>
      <c r="E336" s="63"/>
      <c r="F336" s="60"/>
      <c r="G336" s="63"/>
      <c r="H336" s="60"/>
      <c r="I336" s="60"/>
      <c r="J336" s="60"/>
      <c r="K336" s="60"/>
      <c r="L336" s="63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</row>
    <row r="337" spans="1:54">
      <c r="A337" s="60"/>
      <c r="B337" s="60"/>
      <c r="C337" s="63"/>
      <c r="D337" s="60"/>
      <c r="E337" s="63"/>
      <c r="F337" s="60"/>
      <c r="G337" s="63"/>
      <c r="H337" s="60"/>
      <c r="I337" s="60"/>
      <c r="J337" s="60"/>
      <c r="K337" s="60"/>
      <c r="L337" s="63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</row>
    <row r="338" spans="1:54">
      <c r="A338" s="60"/>
      <c r="B338" s="60"/>
      <c r="C338" s="63"/>
      <c r="D338" s="60"/>
      <c r="E338" s="63"/>
      <c r="F338" s="60"/>
      <c r="G338" s="63"/>
      <c r="H338" s="60"/>
      <c r="I338" s="60"/>
      <c r="J338" s="60"/>
      <c r="K338" s="60"/>
      <c r="L338" s="63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</row>
    <row r="339" spans="1:54">
      <c r="A339" s="60"/>
      <c r="B339" s="60"/>
      <c r="C339" s="63"/>
      <c r="D339" s="60"/>
      <c r="E339" s="63"/>
      <c r="F339" s="60"/>
      <c r="G339" s="63"/>
      <c r="H339" s="60"/>
      <c r="I339" s="60"/>
      <c r="J339" s="60"/>
      <c r="K339" s="60"/>
      <c r="L339" s="63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</row>
    <row r="340" spans="1:54">
      <c r="A340" s="60"/>
      <c r="B340" s="60"/>
      <c r="C340" s="63"/>
      <c r="D340" s="60"/>
      <c r="E340" s="63"/>
      <c r="F340" s="60"/>
      <c r="G340" s="63"/>
      <c r="H340" s="60"/>
      <c r="I340" s="60"/>
      <c r="J340" s="60"/>
      <c r="K340" s="60"/>
      <c r="L340" s="63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</row>
    <row r="341" spans="1:54">
      <c r="A341" s="60"/>
      <c r="B341" s="60"/>
      <c r="C341" s="63"/>
      <c r="D341" s="60"/>
      <c r="E341" s="63"/>
      <c r="F341" s="60"/>
      <c r="G341" s="63"/>
      <c r="H341" s="60"/>
      <c r="I341" s="60"/>
      <c r="J341" s="60"/>
      <c r="K341" s="60"/>
      <c r="L341" s="63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</row>
    <row r="342" spans="1:54">
      <c r="A342" s="60"/>
      <c r="B342" s="60"/>
      <c r="C342" s="63"/>
      <c r="D342" s="60"/>
      <c r="E342" s="63"/>
      <c r="F342" s="60"/>
      <c r="G342" s="63"/>
      <c r="H342" s="60"/>
      <c r="I342" s="60"/>
      <c r="J342" s="60"/>
      <c r="K342" s="60"/>
      <c r="L342" s="63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</row>
    <row r="343" spans="1:54">
      <c r="A343" s="60"/>
      <c r="B343" s="60"/>
      <c r="C343" s="63"/>
      <c r="D343" s="60"/>
      <c r="E343" s="63"/>
      <c r="F343" s="60"/>
      <c r="G343" s="63"/>
      <c r="H343" s="60"/>
      <c r="I343" s="60"/>
      <c r="J343" s="60"/>
      <c r="K343" s="60"/>
      <c r="L343" s="63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</row>
    <row r="344" spans="1:54">
      <c r="A344" s="60"/>
      <c r="B344" s="60"/>
      <c r="C344" s="63"/>
      <c r="D344" s="60"/>
      <c r="E344" s="63"/>
      <c r="F344" s="60"/>
      <c r="G344" s="63"/>
      <c r="H344" s="60"/>
      <c r="I344" s="60"/>
      <c r="J344" s="60"/>
      <c r="K344" s="60"/>
      <c r="L344" s="63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</row>
    <row r="345" spans="1:54">
      <c r="A345" s="60"/>
      <c r="B345" s="60"/>
      <c r="C345" s="63"/>
      <c r="D345" s="60"/>
      <c r="E345" s="63"/>
      <c r="F345" s="60"/>
      <c r="G345" s="63"/>
      <c r="H345" s="60"/>
      <c r="I345" s="60"/>
      <c r="J345" s="60"/>
      <c r="K345" s="60"/>
      <c r="L345" s="63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</row>
    <row r="346" spans="1:54">
      <c r="A346" s="60"/>
      <c r="B346" s="60"/>
      <c r="C346" s="63"/>
      <c r="D346" s="60"/>
      <c r="E346" s="63"/>
      <c r="F346" s="60"/>
      <c r="G346" s="63"/>
      <c r="H346" s="60"/>
      <c r="I346" s="60"/>
      <c r="J346" s="60"/>
      <c r="K346" s="60"/>
      <c r="L346" s="63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</row>
    <row r="347" spans="1:54">
      <c r="A347" s="60"/>
      <c r="B347" s="60"/>
      <c r="C347" s="63"/>
      <c r="D347" s="60"/>
      <c r="E347" s="63"/>
      <c r="F347" s="60"/>
      <c r="G347" s="63"/>
      <c r="H347" s="60"/>
      <c r="I347" s="60"/>
      <c r="J347" s="60"/>
      <c r="K347" s="60"/>
      <c r="L347" s="63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</row>
    <row r="348" spans="1:54">
      <c r="A348" s="60"/>
      <c r="B348" s="60"/>
      <c r="C348" s="63"/>
      <c r="D348" s="60"/>
      <c r="E348" s="63"/>
      <c r="F348" s="60"/>
      <c r="G348" s="63"/>
      <c r="H348" s="60"/>
      <c r="I348" s="60"/>
      <c r="J348" s="60"/>
      <c r="K348" s="60"/>
      <c r="L348" s="63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</row>
    <row r="349" spans="1:54">
      <c r="A349" s="60"/>
      <c r="B349" s="60"/>
      <c r="C349" s="63"/>
      <c r="D349" s="60"/>
      <c r="E349" s="63"/>
      <c r="F349" s="60"/>
      <c r="G349" s="63"/>
      <c r="H349" s="60"/>
      <c r="I349" s="60"/>
      <c r="J349" s="60"/>
      <c r="K349" s="60"/>
      <c r="L349" s="63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</row>
    <row r="350" spans="1:54">
      <c r="A350" s="60"/>
      <c r="B350" s="60"/>
      <c r="C350" s="63"/>
      <c r="D350" s="60"/>
      <c r="E350" s="63"/>
      <c r="F350" s="60"/>
      <c r="G350" s="63"/>
      <c r="H350" s="60"/>
      <c r="I350" s="60"/>
      <c r="J350" s="60"/>
      <c r="K350" s="60"/>
      <c r="L350" s="63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</row>
    <row r="351" spans="1:54">
      <c r="A351" s="60"/>
      <c r="B351" s="60"/>
      <c r="C351" s="63"/>
      <c r="D351" s="60"/>
      <c r="E351" s="63"/>
      <c r="F351" s="60"/>
      <c r="G351" s="63"/>
      <c r="H351" s="60"/>
      <c r="I351" s="60"/>
      <c r="J351" s="60"/>
      <c r="K351" s="60"/>
      <c r="L351" s="63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</row>
    <row r="352" spans="1:54">
      <c r="A352" s="60"/>
      <c r="B352" s="60"/>
      <c r="C352" s="63"/>
      <c r="D352" s="60"/>
      <c r="E352" s="63"/>
      <c r="F352" s="60"/>
      <c r="G352" s="63"/>
      <c r="H352" s="60"/>
      <c r="I352" s="60"/>
      <c r="J352" s="60"/>
      <c r="K352" s="60"/>
      <c r="L352" s="63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</row>
    <row r="353" spans="1:54">
      <c r="A353" s="60"/>
      <c r="B353" s="60"/>
      <c r="C353" s="63"/>
      <c r="D353" s="60"/>
      <c r="E353" s="63"/>
      <c r="F353" s="60"/>
      <c r="G353" s="63"/>
      <c r="H353" s="60"/>
      <c r="I353" s="60"/>
      <c r="J353" s="60"/>
      <c r="K353" s="60"/>
      <c r="L353" s="63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</row>
    <row r="354" spans="1:54">
      <c r="A354" s="60"/>
      <c r="B354" s="60"/>
      <c r="C354" s="63"/>
      <c r="D354" s="60"/>
      <c r="E354" s="63"/>
      <c r="F354" s="60"/>
      <c r="G354" s="63"/>
      <c r="H354" s="60"/>
      <c r="I354" s="60"/>
      <c r="J354" s="60"/>
      <c r="K354" s="60"/>
      <c r="L354" s="63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</row>
    <row r="355" spans="1:54">
      <c r="A355" s="60"/>
      <c r="B355" s="60"/>
      <c r="C355" s="63"/>
      <c r="D355" s="60"/>
      <c r="E355" s="63"/>
      <c r="F355" s="60"/>
      <c r="G355" s="63"/>
      <c r="H355" s="60"/>
      <c r="I355" s="60"/>
      <c r="J355" s="60"/>
      <c r="K355" s="60"/>
      <c r="L355" s="63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</row>
    <row r="356" spans="1:54">
      <c r="A356" s="60"/>
      <c r="B356" s="60"/>
      <c r="C356" s="63"/>
      <c r="D356" s="60"/>
      <c r="E356" s="63"/>
      <c r="F356" s="60"/>
      <c r="G356" s="63"/>
      <c r="H356" s="60"/>
      <c r="I356" s="60"/>
      <c r="J356" s="60"/>
      <c r="K356" s="60"/>
      <c r="L356" s="63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</row>
    <row r="357" spans="1:54">
      <c r="A357" s="60"/>
      <c r="B357" s="60"/>
      <c r="C357" s="63"/>
      <c r="D357" s="60"/>
      <c r="E357" s="63"/>
      <c r="F357" s="60"/>
      <c r="G357" s="63"/>
      <c r="H357" s="60"/>
      <c r="I357" s="60"/>
      <c r="J357" s="60"/>
      <c r="K357" s="60"/>
      <c r="L357" s="63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</row>
    <row r="358" spans="1:54">
      <c r="A358" s="60"/>
      <c r="B358" s="60"/>
      <c r="C358" s="63"/>
      <c r="D358" s="60"/>
      <c r="E358" s="63"/>
      <c r="F358" s="60"/>
      <c r="G358" s="63"/>
      <c r="H358" s="60"/>
      <c r="I358" s="60"/>
      <c r="J358" s="60"/>
      <c r="K358" s="60"/>
      <c r="L358" s="63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</row>
    <row r="359" spans="1:54">
      <c r="A359" s="60"/>
      <c r="B359" s="60"/>
      <c r="C359" s="63"/>
      <c r="D359" s="60"/>
      <c r="E359" s="63"/>
      <c r="F359" s="60"/>
      <c r="G359" s="63"/>
      <c r="H359" s="60"/>
      <c r="I359" s="60"/>
      <c r="J359" s="60"/>
      <c r="K359" s="60"/>
      <c r="L359" s="63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</row>
    <row r="360" spans="1:54">
      <c r="A360" s="60"/>
      <c r="B360" s="60"/>
      <c r="C360" s="63"/>
      <c r="D360" s="60"/>
      <c r="E360" s="63"/>
      <c r="F360" s="60"/>
      <c r="G360" s="63"/>
      <c r="H360" s="60"/>
      <c r="I360" s="60"/>
      <c r="J360" s="60"/>
      <c r="K360" s="60"/>
      <c r="L360" s="63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</row>
    <row r="361" spans="1:54">
      <c r="A361" s="60"/>
      <c r="B361" s="60"/>
      <c r="C361" s="63"/>
      <c r="D361" s="60"/>
      <c r="E361" s="63"/>
      <c r="F361" s="60"/>
      <c r="G361" s="63"/>
      <c r="H361" s="60"/>
      <c r="I361" s="60"/>
      <c r="J361" s="60"/>
      <c r="K361" s="60"/>
      <c r="L361" s="63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</row>
    <row r="362" spans="1:54">
      <c r="A362" s="60"/>
      <c r="B362" s="60"/>
      <c r="C362" s="63"/>
      <c r="D362" s="60"/>
      <c r="E362" s="63"/>
      <c r="F362" s="60"/>
      <c r="G362" s="63"/>
      <c r="H362" s="60"/>
      <c r="I362" s="60"/>
      <c r="J362" s="60"/>
      <c r="K362" s="60"/>
      <c r="L362" s="63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</row>
    <row r="363" spans="1:54">
      <c r="A363" s="60"/>
      <c r="B363" s="60"/>
      <c r="C363" s="63"/>
      <c r="D363" s="60"/>
      <c r="E363" s="63"/>
      <c r="F363" s="60"/>
      <c r="G363" s="63"/>
      <c r="H363" s="60"/>
      <c r="I363" s="60"/>
      <c r="J363" s="60"/>
      <c r="K363" s="60"/>
      <c r="L363" s="63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</row>
    <row r="364" spans="1:54">
      <c r="A364" s="60"/>
      <c r="B364" s="60"/>
      <c r="C364" s="63"/>
      <c r="D364" s="60"/>
      <c r="E364" s="63"/>
      <c r="F364" s="60"/>
      <c r="G364" s="63"/>
      <c r="H364" s="60"/>
      <c r="I364" s="60"/>
      <c r="J364" s="60"/>
      <c r="K364" s="60"/>
      <c r="L364" s="63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</row>
    <row r="365" spans="1:54">
      <c r="A365" s="60"/>
      <c r="B365" s="60"/>
      <c r="C365" s="63"/>
      <c r="D365" s="60"/>
      <c r="E365" s="63"/>
      <c r="F365" s="60"/>
      <c r="G365" s="63"/>
      <c r="H365" s="60"/>
      <c r="I365" s="60"/>
      <c r="J365" s="60"/>
      <c r="K365" s="60"/>
      <c r="L365" s="63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</row>
    <row r="366" spans="1:54">
      <c r="A366" s="60"/>
      <c r="B366" s="60"/>
      <c r="C366" s="63"/>
      <c r="D366" s="60"/>
      <c r="E366" s="63"/>
      <c r="F366" s="60"/>
      <c r="G366" s="63"/>
      <c r="H366" s="60"/>
      <c r="I366" s="60"/>
      <c r="J366" s="60"/>
      <c r="K366" s="60"/>
      <c r="L366" s="63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</row>
    <row r="367" spans="1:54">
      <c r="A367" s="60"/>
      <c r="B367" s="60"/>
      <c r="C367" s="63"/>
      <c r="D367" s="60"/>
      <c r="E367" s="63"/>
      <c r="F367" s="60"/>
      <c r="G367" s="63"/>
      <c r="H367" s="60"/>
      <c r="I367" s="60"/>
      <c r="J367" s="60"/>
      <c r="K367" s="60"/>
      <c r="L367" s="63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</row>
    <row r="368" spans="1:54">
      <c r="A368" s="60"/>
      <c r="B368" s="60"/>
      <c r="C368" s="63"/>
      <c r="D368" s="60"/>
      <c r="E368" s="63"/>
      <c r="F368" s="60"/>
      <c r="G368" s="63"/>
      <c r="H368" s="60"/>
      <c r="I368" s="60"/>
      <c r="J368" s="60"/>
      <c r="K368" s="60"/>
      <c r="L368" s="63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</row>
    <row r="369" spans="1:54">
      <c r="A369" s="60"/>
      <c r="B369" s="60"/>
      <c r="C369" s="63"/>
      <c r="D369" s="60"/>
      <c r="E369" s="63"/>
      <c r="F369" s="60"/>
      <c r="G369" s="63"/>
      <c r="H369" s="60"/>
      <c r="I369" s="60"/>
      <c r="J369" s="60"/>
      <c r="K369" s="60"/>
      <c r="L369" s="63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</row>
    <row r="370" spans="1:54">
      <c r="A370" s="60"/>
      <c r="B370" s="60"/>
      <c r="C370" s="63"/>
      <c r="D370" s="60"/>
      <c r="E370" s="63"/>
      <c r="F370" s="60"/>
      <c r="G370" s="63"/>
      <c r="H370" s="60"/>
      <c r="I370" s="60"/>
      <c r="J370" s="60"/>
      <c r="K370" s="60"/>
      <c r="L370" s="63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</row>
    <row r="371" spans="1:54">
      <c r="A371" s="60"/>
      <c r="B371" s="60"/>
      <c r="C371" s="63"/>
      <c r="D371" s="60"/>
      <c r="E371" s="63"/>
      <c r="F371" s="60"/>
      <c r="G371" s="63"/>
      <c r="H371" s="60"/>
      <c r="I371" s="60"/>
      <c r="J371" s="60"/>
      <c r="K371" s="60"/>
      <c r="L371" s="63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</row>
    <row r="372" spans="1:54">
      <c r="A372" s="60"/>
      <c r="B372" s="60"/>
      <c r="C372" s="63"/>
      <c r="D372" s="60"/>
      <c r="E372" s="63"/>
      <c r="F372" s="60"/>
      <c r="G372" s="63"/>
      <c r="H372" s="60"/>
      <c r="I372" s="60"/>
      <c r="J372" s="60"/>
      <c r="K372" s="60"/>
      <c r="L372" s="63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</row>
    <row r="373" spans="1:54">
      <c r="A373" s="60"/>
      <c r="B373" s="60"/>
      <c r="C373" s="63"/>
      <c r="D373" s="60"/>
      <c r="E373" s="63"/>
      <c r="F373" s="60"/>
      <c r="G373" s="63"/>
      <c r="H373" s="60"/>
      <c r="I373" s="60"/>
      <c r="J373" s="60"/>
      <c r="K373" s="60"/>
      <c r="L373" s="63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</row>
    <row r="374" spans="1:54">
      <c r="A374" s="60"/>
      <c r="B374" s="60"/>
      <c r="C374" s="63"/>
      <c r="D374" s="60"/>
      <c r="E374" s="63"/>
      <c r="F374" s="60"/>
      <c r="G374" s="63"/>
      <c r="H374" s="60"/>
      <c r="I374" s="60"/>
      <c r="J374" s="60"/>
      <c r="K374" s="60"/>
      <c r="L374" s="63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</row>
    <row r="375" spans="1:54">
      <c r="A375" s="60"/>
      <c r="B375" s="60"/>
      <c r="C375" s="63"/>
      <c r="D375" s="60"/>
      <c r="E375" s="63"/>
      <c r="F375" s="60"/>
      <c r="G375" s="63"/>
      <c r="H375" s="60"/>
      <c r="I375" s="60"/>
      <c r="J375" s="60"/>
      <c r="K375" s="60"/>
      <c r="L375" s="63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</row>
    <row r="376" spans="1:54">
      <c r="A376" s="60"/>
      <c r="B376" s="60"/>
      <c r="C376" s="63"/>
      <c r="D376" s="60"/>
      <c r="E376" s="63"/>
      <c r="F376" s="60"/>
      <c r="G376" s="63"/>
      <c r="H376" s="60"/>
      <c r="I376" s="60"/>
      <c r="J376" s="60"/>
      <c r="K376" s="60"/>
      <c r="L376" s="63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</row>
    <row r="377" spans="1:54">
      <c r="A377" s="60"/>
      <c r="B377" s="60"/>
      <c r="C377" s="63"/>
      <c r="D377" s="60"/>
      <c r="E377" s="63"/>
      <c r="F377" s="60"/>
      <c r="G377" s="63"/>
      <c r="H377" s="60"/>
      <c r="I377" s="60"/>
      <c r="J377" s="60"/>
      <c r="K377" s="60"/>
      <c r="L377" s="63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</row>
    <row r="378" spans="1:54">
      <c r="A378" s="60"/>
      <c r="B378" s="60"/>
      <c r="C378" s="63"/>
      <c r="D378" s="60"/>
      <c r="E378" s="63"/>
      <c r="F378" s="60"/>
      <c r="G378" s="63"/>
      <c r="H378" s="60"/>
      <c r="I378" s="60"/>
      <c r="J378" s="60"/>
      <c r="K378" s="60"/>
      <c r="L378" s="63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</row>
    <row r="379" spans="1:54">
      <c r="A379" s="60"/>
      <c r="B379" s="60"/>
      <c r="C379" s="63"/>
      <c r="D379" s="60"/>
      <c r="E379" s="63"/>
      <c r="F379" s="60"/>
      <c r="G379" s="63"/>
      <c r="H379" s="60"/>
      <c r="I379" s="60"/>
      <c r="J379" s="60"/>
      <c r="K379" s="60"/>
      <c r="L379" s="63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</row>
    <row r="380" spans="1:54">
      <c r="A380" s="60"/>
      <c r="B380" s="60"/>
      <c r="C380" s="63"/>
      <c r="D380" s="60"/>
      <c r="E380" s="63"/>
      <c r="F380" s="60"/>
      <c r="G380" s="63"/>
      <c r="H380" s="60"/>
      <c r="I380" s="60"/>
      <c r="J380" s="60"/>
      <c r="K380" s="60"/>
      <c r="L380" s="63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</row>
    <row r="381" spans="1:54">
      <c r="A381" s="60"/>
      <c r="B381" s="60"/>
      <c r="C381" s="63"/>
      <c r="D381" s="60"/>
      <c r="E381" s="63"/>
      <c r="F381" s="60"/>
      <c r="G381" s="63"/>
      <c r="H381" s="60"/>
      <c r="I381" s="60"/>
      <c r="J381" s="60"/>
      <c r="K381" s="60"/>
      <c r="L381" s="63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</row>
    <row r="382" spans="1:54">
      <c r="A382" s="60"/>
      <c r="B382" s="60"/>
      <c r="C382" s="63"/>
      <c r="D382" s="60"/>
      <c r="E382" s="63"/>
      <c r="F382" s="60"/>
      <c r="G382" s="63"/>
      <c r="H382" s="60"/>
      <c r="I382" s="60"/>
      <c r="J382" s="60"/>
      <c r="K382" s="60"/>
      <c r="L382" s="63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</row>
    <row r="383" spans="1:54">
      <c r="A383" s="60"/>
      <c r="B383" s="60"/>
      <c r="C383" s="63"/>
      <c r="D383" s="60"/>
      <c r="E383" s="63"/>
      <c r="F383" s="60"/>
      <c r="G383" s="63"/>
      <c r="H383" s="60"/>
      <c r="I383" s="60"/>
      <c r="J383" s="60"/>
      <c r="K383" s="60"/>
      <c r="L383" s="63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</row>
    <row r="384" spans="1:54">
      <c r="A384" s="60"/>
      <c r="B384" s="60"/>
      <c r="C384" s="63"/>
      <c r="D384" s="60"/>
      <c r="E384" s="63"/>
      <c r="F384" s="60"/>
      <c r="G384" s="63"/>
      <c r="H384" s="60"/>
      <c r="I384" s="60"/>
      <c r="J384" s="60"/>
      <c r="K384" s="60"/>
      <c r="L384" s="63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</row>
    <row r="385" spans="1:54">
      <c r="A385" s="60"/>
      <c r="B385" s="60"/>
      <c r="C385" s="63"/>
      <c r="D385" s="60"/>
      <c r="E385" s="63"/>
      <c r="F385" s="60"/>
      <c r="G385" s="63"/>
      <c r="H385" s="60"/>
      <c r="I385" s="60"/>
      <c r="J385" s="60"/>
      <c r="K385" s="60"/>
      <c r="L385" s="63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</row>
    <row r="386" spans="1:54">
      <c r="A386" s="60"/>
      <c r="B386" s="60"/>
      <c r="C386" s="63"/>
      <c r="D386" s="60"/>
      <c r="E386" s="63"/>
      <c r="F386" s="60"/>
      <c r="G386" s="63"/>
      <c r="H386" s="60"/>
      <c r="I386" s="60"/>
      <c r="J386" s="60"/>
      <c r="K386" s="60"/>
      <c r="L386" s="63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</row>
    <row r="387" spans="1:54">
      <c r="A387" s="60"/>
      <c r="B387" s="60"/>
      <c r="C387" s="63"/>
      <c r="D387" s="60"/>
      <c r="E387" s="63"/>
      <c r="F387" s="60"/>
      <c r="G387" s="63"/>
      <c r="H387" s="60"/>
      <c r="I387" s="60"/>
      <c r="J387" s="60"/>
      <c r="K387" s="60"/>
      <c r="L387" s="63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</row>
    <row r="388" spans="1:54">
      <c r="A388" s="60"/>
      <c r="B388" s="60"/>
      <c r="C388" s="63"/>
      <c r="D388" s="60"/>
      <c r="E388" s="63"/>
      <c r="F388" s="60"/>
      <c r="G388" s="63"/>
      <c r="H388" s="60"/>
      <c r="I388" s="60"/>
      <c r="J388" s="60"/>
      <c r="K388" s="60"/>
      <c r="L388" s="63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</row>
    <row r="389" spans="1:54">
      <c r="A389" s="60"/>
      <c r="B389" s="60"/>
      <c r="C389" s="63"/>
      <c r="D389" s="60"/>
      <c r="E389" s="63"/>
      <c r="F389" s="60"/>
      <c r="G389" s="63"/>
      <c r="H389" s="60"/>
      <c r="I389" s="60"/>
      <c r="J389" s="60"/>
      <c r="K389" s="60"/>
      <c r="L389" s="63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</row>
    <row r="390" spans="1:54">
      <c r="A390" s="60"/>
      <c r="B390" s="60"/>
      <c r="C390" s="63"/>
      <c r="D390" s="60"/>
      <c r="E390" s="63"/>
      <c r="F390" s="60"/>
      <c r="G390" s="63"/>
      <c r="H390" s="60"/>
      <c r="I390" s="60"/>
      <c r="J390" s="60"/>
      <c r="K390" s="60"/>
      <c r="L390" s="63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</row>
    <row r="391" spans="1:54">
      <c r="A391" s="60"/>
      <c r="B391" s="60"/>
      <c r="C391" s="63"/>
      <c r="D391" s="60"/>
      <c r="E391" s="63"/>
      <c r="F391" s="60"/>
      <c r="G391" s="63"/>
      <c r="H391" s="60"/>
      <c r="I391" s="60"/>
      <c r="J391" s="60"/>
      <c r="K391" s="60"/>
      <c r="L391" s="63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</row>
    <row r="392" spans="1:54">
      <c r="A392" s="60"/>
      <c r="B392" s="60"/>
      <c r="C392" s="63"/>
      <c r="D392" s="60"/>
      <c r="E392" s="63"/>
      <c r="F392" s="60"/>
      <c r="G392" s="63"/>
      <c r="H392" s="60"/>
      <c r="I392" s="60"/>
      <c r="J392" s="60"/>
      <c r="K392" s="60"/>
      <c r="L392" s="63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</row>
    <row r="393" spans="1:54">
      <c r="A393" s="60"/>
      <c r="B393" s="60"/>
      <c r="C393" s="63"/>
      <c r="D393" s="60"/>
      <c r="E393" s="63"/>
      <c r="F393" s="60"/>
      <c r="G393" s="63"/>
      <c r="H393" s="60"/>
      <c r="I393" s="60"/>
      <c r="J393" s="60"/>
      <c r="K393" s="60"/>
      <c r="L393" s="63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</row>
    <row r="394" spans="1:54">
      <c r="A394" s="60"/>
      <c r="B394" s="60"/>
      <c r="C394" s="63"/>
      <c r="D394" s="60"/>
      <c r="E394" s="63"/>
      <c r="F394" s="60"/>
      <c r="G394" s="63"/>
      <c r="H394" s="60"/>
      <c r="I394" s="60"/>
      <c r="J394" s="60"/>
      <c r="K394" s="60"/>
      <c r="L394" s="63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</row>
    <row r="395" spans="1:54">
      <c r="A395" s="60"/>
      <c r="B395" s="60"/>
      <c r="C395" s="63"/>
      <c r="D395" s="60"/>
      <c r="E395" s="63"/>
      <c r="F395" s="60"/>
      <c r="G395" s="63"/>
      <c r="H395" s="60"/>
      <c r="I395" s="60"/>
      <c r="J395" s="60"/>
      <c r="K395" s="60"/>
      <c r="L395" s="63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</row>
    <row r="396" spans="1:54">
      <c r="A396" s="60"/>
      <c r="B396" s="60"/>
      <c r="C396" s="63"/>
      <c r="D396" s="60"/>
      <c r="E396" s="63"/>
      <c r="F396" s="60"/>
      <c r="G396" s="63"/>
      <c r="H396" s="60"/>
      <c r="I396" s="60"/>
      <c r="J396" s="60"/>
      <c r="K396" s="60"/>
      <c r="L396" s="63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</row>
    <row r="397" spans="1:54">
      <c r="A397" s="60"/>
      <c r="B397" s="60"/>
      <c r="C397" s="63"/>
      <c r="D397" s="60"/>
      <c r="E397" s="63"/>
      <c r="F397" s="60"/>
      <c r="G397" s="63"/>
      <c r="H397" s="60"/>
      <c r="I397" s="60"/>
      <c r="J397" s="60"/>
      <c r="K397" s="60"/>
      <c r="L397" s="63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</row>
    <row r="398" spans="1:54">
      <c r="A398" s="60"/>
      <c r="B398" s="60"/>
      <c r="C398" s="63"/>
      <c r="D398" s="60"/>
      <c r="E398" s="63"/>
      <c r="F398" s="60"/>
      <c r="G398" s="63"/>
      <c r="H398" s="60"/>
      <c r="I398" s="60"/>
      <c r="J398" s="60"/>
      <c r="K398" s="60"/>
      <c r="L398" s="63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</row>
    <row r="399" spans="1:54">
      <c r="A399" s="60"/>
      <c r="B399" s="60"/>
      <c r="C399" s="63"/>
      <c r="D399" s="60"/>
      <c r="E399" s="63"/>
      <c r="F399" s="60"/>
      <c r="G399" s="63"/>
      <c r="H399" s="60"/>
      <c r="I399" s="60"/>
      <c r="J399" s="60"/>
      <c r="K399" s="60"/>
      <c r="L399" s="63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</row>
    <row r="400" spans="1:54">
      <c r="A400" s="60"/>
      <c r="B400" s="60"/>
      <c r="C400" s="63"/>
      <c r="D400" s="60"/>
      <c r="E400" s="63"/>
      <c r="F400" s="60"/>
      <c r="G400" s="63"/>
      <c r="H400" s="60"/>
      <c r="I400" s="60"/>
      <c r="J400" s="60"/>
      <c r="K400" s="60"/>
      <c r="L400" s="63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</row>
    <row r="401" spans="1:54">
      <c r="A401" s="60"/>
      <c r="B401" s="60"/>
      <c r="C401" s="63"/>
      <c r="D401" s="60"/>
      <c r="E401" s="63"/>
      <c r="F401" s="60"/>
      <c r="G401" s="63"/>
      <c r="H401" s="60"/>
      <c r="I401" s="60"/>
      <c r="J401" s="60"/>
      <c r="K401" s="60"/>
      <c r="L401" s="63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</row>
    <row r="402" spans="1:54">
      <c r="A402" s="60"/>
      <c r="B402" s="60"/>
      <c r="C402" s="63"/>
      <c r="D402" s="60"/>
      <c r="E402" s="63"/>
      <c r="F402" s="60"/>
      <c r="G402" s="63"/>
      <c r="H402" s="60"/>
      <c r="I402" s="60"/>
      <c r="J402" s="60"/>
      <c r="K402" s="60"/>
      <c r="L402" s="63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</row>
    <row r="403" spans="1:54">
      <c r="A403" s="60"/>
      <c r="B403" s="60"/>
      <c r="C403" s="63"/>
      <c r="D403" s="60"/>
      <c r="E403" s="63"/>
      <c r="F403" s="60"/>
      <c r="G403" s="63"/>
      <c r="H403" s="60"/>
      <c r="I403" s="60"/>
      <c r="J403" s="60"/>
      <c r="K403" s="60"/>
      <c r="L403" s="63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</row>
    <row r="404" spans="1:54">
      <c r="A404" s="60"/>
      <c r="B404" s="60"/>
      <c r="C404" s="63"/>
      <c r="D404" s="60"/>
      <c r="E404" s="63"/>
      <c r="F404" s="60"/>
      <c r="G404" s="63"/>
      <c r="H404" s="60"/>
      <c r="I404" s="60"/>
      <c r="J404" s="60"/>
      <c r="K404" s="60"/>
      <c r="L404" s="63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</row>
    <row r="405" spans="1:54">
      <c r="A405" s="60"/>
      <c r="B405" s="60"/>
      <c r="C405" s="63"/>
      <c r="D405" s="60"/>
      <c r="E405" s="63"/>
      <c r="F405" s="60"/>
      <c r="G405" s="63"/>
      <c r="H405" s="60"/>
      <c r="I405" s="60"/>
      <c r="J405" s="60"/>
      <c r="K405" s="60"/>
      <c r="L405" s="63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</row>
    <row r="406" spans="1:54">
      <c r="A406" s="60"/>
      <c r="B406" s="60"/>
      <c r="C406" s="63"/>
      <c r="D406" s="60"/>
      <c r="E406" s="63"/>
      <c r="F406" s="60"/>
      <c r="G406" s="63"/>
      <c r="H406" s="60"/>
      <c r="I406" s="60"/>
      <c r="J406" s="60"/>
      <c r="K406" s="60"/>
      <c r="L406" s="63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</row>
    <row r="407" spans="1:54">
      <c r="A407" s="60"/>
      <c r="B407" s="60"/>
      <c r="C407" s="63"/>
      <c r="D407" s="60"/>
      <c r="E407" s="63"/>
      <c r="F407" s="60"/>
      <c r="G407" s="63"/>
      <c r="H407" s="60"/>
      <c r="I407" s="60"/>
      <c r="J407" s="60"/>
      <c r="K407" s="60"/>
      <c r="L407" s="63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</row>
  </sheetData>
  <mergeCells count="3">
    <mergeCell ref="A1:L1"/>
    <mergeCell ref="B2:C2"/>
    <mergeCell ref="D2:E2"/>
  </mergeCells>
  <printOptions horizontalCentered="1"/>
  <pageMargins left="0.2" right="0.2" top="0.37" bottom="0.15748031496062992" header="0.15748031496062992" footer="0.15748031496062992"/>
  <pageSetup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zoomScaleNormal="100" workbookViewId="0">
      <selection activeCell="F5" sqref="F5:F55"/>
    </sheetView>
  </sheetViews>
  <sheetFormatPr baseColWidth="10" defaultColWidth="11.42578125" defaultRowHeight="12.75"/>
  <cols>
    <col min="1" max="1" width="28.28515625" style="18" bestFit="1" customWidth="1"/>
    <col min="2" max="2" width="17.7109375" style="18" customWidth="1"/>
    <col min="3" max="3" width="18.28515625" style="18" customWidth="1"/>
    <col min="4" max="4" width="15.5703125" style="18" customWidth="1"/>
    <col min="5" max="5" width="21.7109375" style="18" customWidth="1"/>
    <col min="6" max="6" width="23.42578125" style="18" customWidth="1"/>
    <col min="7" max="7" width="18.28515625" style="18" customWidth="1"/>
    <col min="8" max="8" width="17.5703125" style="18" customWidth="1"/>
    <col min="9" max="9" width="18.42578125" style="18" customWidth="1"/>
    <col min="10" max="10" width="21.42578125" style="18" customWidth="1"/>
    <col min="11" max="11" width="17.140625" style="18" customWidth="1"/>
    <col min="12" max="12" width="33.28515625" style="18" customWidth="1"/>
    <col min="13" max="13" width="21.42578125" style="18" customWidth="1"/>
    <col min="14" max="14" width="17.7109375" style="18" customWidth="1"/>
    <col min="15" max="15" width="17.7109375" style="18" bestFit="1" customWidth="1"/>
    <col min="16" max="16" width="22.7109375" style="18" customWidth="1"/>
    <col min="17" max="17" width="20.7109375" style="18" customWidth="1"/>
    <col min="18" max="18" width="0.28515625" style="18" customWidth="1"/>
    <col min="19" max="20" width="11.42578125" style="18" customWidth="1"/>
    <col min="21" max="21" width="21.28515625" style="18" customWidth="1"/>
    <col min="22" max="22" width="16.7109375" style="18" bestFit="1" customWidth="1"/>
    <col min="23" max="24" width="15.28515625" style="18" bestFit="1" customWidth="1"/>
    <col min="25" max="25" width="14.28515625" style="18" bestFit="1" customWidth="1"/>
    <col min="26" max="26" width="13.28515625" style="18" bestFit="1" customWidth="1"/>
    <col min="27" max="27" width="12.5703125" style="18" bestFit="1" customWidth="1"/>
    <col min="28" max="28" width="14.28515625" style="18" bestFit="1" customWidth="1"/>
    <col min="29" max="16384" width="11.42578125" style="18"/>
  </cols>
  <sheetData>
    <row r="1" spans="1:29" ht="38.25" customHeight="1" thickBot="1">
      <c r="A1" s="39"/>
      <c r="B1" s="425" t="s">
        <v>152</v>
      </c>
      <c r="C1" s="425"/>
      <c r="D1" s="425"/>
      <c r="E1" s="425"/>
      <c r="F1" s="425" t="s">
        <v>151</v>
      </c>
      <c r="G1" s="425"/>
      <c r="H1" s="425"/>
      <c r="I1" s="425"/>
      <c r="J1" s="50" t="s">
        <v>150</v>
      </c>
      <c r="L1" s="426" t="s">
        <v>149</v>
      </c>
      <c r="M1" s="426"/>
      <c r="N1" s="426"/>
      <c r="O1" s="426"/>
      <c r="P1" s="426"/>
      <c r="Q1" s="426"/>
      <c r="T1" s="49"/>
    </row>
    <row r="2" spans="1:29" ht="68.25" customHeight="1" thickTop="1" thickBot="1">
      <c r="A2" s="48" t="s">
        <v>0</v>
      </c>
      <c r="B2" s="47" t="s">
        <v>346</v>
      </c>
      <c r="C2" s="46" t="s">
        <v>345</v>
      </c>
      <c r="D2" s="46" t="s">
        <v>148</v>
      </c>
      <c r="E2" s="45" t="s">
        <v>147</v>
      </c>
      <c r="F2" s="46" t="s">
        <v>226</v>
      </c>
      <c r="G2" s="46" t="s">
        <v>146</v>
      </c>
      <c r="H2" s="46" t="s">
        <v>145</v>
      </c>
      <c r="I2" s="43" t="s">
        <v>225</v>
      </c>
      <c r="J2" s="44" t="s">
        <v>144</v>
      </c>
      <c r="L2" s="48" t="s">
        <v>0</v>
      </c>
      <c r="M2" s="47" t="s">
        <v>143</v>
      </c>
      <c r="N2" s="46" t="s">
        <v>142</v>
      </c>
      <c r="O2" s="45" t="s">
        <v>141</v>
      </c>
      <c r="P2" s="44" t="s">
        <v>140</v>
      </c>
      <c r="Q2" s="43" t="s">
        <v>78</v>
      </c>
    </row>
    <row r="3" spans="1:29" ht="26.25" customHeight="1" thickTop="1">
      <c r="A3" s="39"/>
      <c r="B3" s="42" t="s">
        <v>139</v>
      </c>
      <c r="C3" s="42" t="s">
        <v>138</v>
      </c>
      <c r="D3" s="42" t="s">
        <v>137</v>
      </c>
      <c r="E3" s="42" t="s">
        <v>136</v>
      </c>
      <c r="F3" s="42" t="s">
        <v>135</v>
      </c>
      <c r="G3" s="42" t="s">
        <v>134</v>
      </c>
      <c r="H3" s="42"/>
      <c r="I3" s="42" t="s">
        <v>133</v>
      </c>
      <c r="J3" s="42" t="s">
        <v>132</v>
      </c>
      <c r="M3" s="41">
        <f>M4*P3</f>
        <v>10290184</v>
      </c>
      <c r="N3" s="41">
        <f>P3*N4</f>
        <v>6174110.3999999994</v>
      </c>
      <c r="O3" s="41">
        <f>P3*O4</f>
        <v>4116073.6</v>
      </c>
      <c r="P3" s="41">
        <f>+'PART MES'!E11</f>
        <v>20580368</v>
      </c>
    </row>
    <row r="4" spans="1:29" ht="13.5" thickBot="1">
      <c r="F4" s="40"/>
      <c r="G4" s="39"/>
      <c r="H4" s="39"/>
      <c r="I4" s="39"/>
      <c r="M4" s="188">
        <v>0.5</v>
      </c>
      <c r="N4" s="188">
        <v>0.3</v>
      </c>
      <c r="O4" s="188">
        <v>0.2</v>
      </c>
      <c r="P4" s="38" t="s">
        <v>131</v>
      </c>
      <c r="Q4" s="38"/>
    </row>
    <row r="5" spans="1:29" ht="13.5" thickTop="1">
      <c r="A5" s="34" t="s">
        <v>1</v>
      </c>
      <c r="B5" s="33">
        <v>685947</v>
      </c>
      <c r="C5" s="32">
        <v>200922.61</v>
      </c>
      <c r="D5" s="189">
        <f t="shared" ref="D5:D55" si="0">IFERROR(C5/B5,0)</f>
        <v>0.29291273232480058</v>
      </c>
      <c r="E5" s="37">
        <f t="shared" ref="E5:E55" si="1">IFERROR(D5/$D$56,0)</f>
        <v>1.9265033567714415E-2</v>
      </c>
      <c r="F5" s="175">
        <v>145672.85</v>
      </c>
      <c r="G5" s="176">
        <f t="shared" ref="G5:G55" si="2">IFERROR((C5/F5)-1,0)</f>
        <v>0.37927287068249149</v>
      </c>
      <c r="H5" s="36">
        <f t="shared" ref="H5:H55" si="3">IF(G5&lt;0,0,G5)</f>
        <v>0.37927287068249149</v>
      </c>
      <c r="I5" s="29">
        <f t="shared" ref="I5:I55" si="4">IFERROR(H5/$H$56,0)</f>
        <v>3.5548835221876442E-2</v>
      </c>
      <c r="J5" s="35">
        <f t="shared" ref="J5:J55" si="5">IFERROR(C5/$C$56,0)</f>
        <v>8.5705855859209316E-5</v>
      </c>
      <c r="L5" s="34" t="s">
        <v>1</v>
      </c>
      <c r="M5" s="33">
        <f t="shared" ref="M5:M55" si="6">IFERROR($M$3*E5,0)</f>
        <v>198240.74017795778</v>
      </c>
      <c r="N5" s="32">
        <f t="shared" ref="N5:N55" si="7">IFERROR($N$3*I5,0)</f>
        <v>219482.43325127361</v>
      </c>
      <c r="O5" s="31">
        <f t="shared" ref="O5:O55" si="8">IFERROR($O$3*J5,0)</f>
        <v>352.77161066749682</v>
      </c>
      <c r="P5" s="30">
        <f>IFERROR(SUM(M5:O5),2)</f>
        <v>418075.94503989891</v>
      </c>
      <c r="Q5" s="209">
        <f t="shared" ref="Q5:Q55" si="9">IFERROR(P5/$P$56,0)</f>
        <v>2.0314308521591985E-2</v>
      </c>
      <c r="S5" s="19" t="s">
        <v>157</v>
      </c>
      <c r="T5" s="19"/>
      <c r="AC5" s="19"/>
    </row>
    <row r="6" spans="1:29">
      <c r="A6" s="24" t="s">
        <v>2</v>
      </c>
      <c r="B6" s="23">
        <v>2702829</v>
      </c>
      <c r="C6" s="22">
        <v>996274</v>
      </c>
      <c r="D6" s="190">
        <f t="shared" si="0"/>
        <v>0.3686041551278309</v>
      </c>
      <c r="E6" s="28">
        <f t="shared" si="1"/>
        <v>2.4243300608259102E-2</v>
      </c>
      <c r="F6" s="57">
        <v>768052</v>
      </c>
      <c r="G6" s="177">
        <f t="shared" si="2"/>
        <v>0.29714394337883365</v>
      </c>
      <c r="H6" s="26">
        <f t="shared" si="3"/>
        <v>0.29714394337883365</v>
      </c>
      <c r="I6" s="20">
        <f t="shared" si="4"/>
        <v>2.7850979853488295E-2</v>
      </c>
      <c r="J6" s="25">
        <f t="shared" si="5"/>
        <v>4.2497216137237073E-4</v>
      </c>
      <c r="L6" s="24" t="s">
        <v>2</v>
      </c>
      <c r="M6" s="23">
        <f t="shared" si="6"/>
        <v>249468.02402629808</v>
      </c>
      <c r="N6" s="22">
        <f t="shared" si="7"/>
        <v>171955.02436361255</v>
      </c>
      <c r="O6" s="21">
        <f t="shared" si="8"/>
        <v>1749.216694159755</v>
      </c>
      <c r="P6" s="178">
        <f t="shared" ref="P6:P55" si="10">IFERROR(SUM(M6:O6),2)</f>
        <v>423172.26508407039</v>
      </c>
      <c r="Q6" s="210">
        <f t="shared" si="9"/>
        <v>2.0561938692450515E-2</v>
      </c>
      <c r="S6" s="19"/>
      <c r="T6" s="19"/>
      <c r="U6" s="19"/>
      <c r="V6" s="19"/>
      <c r="W6" s="19"/>
      <c r="X6" s="19"/>
      <c r="Y6" s="19"/>
      <c r="Z6" s="19"/>
    </row>
    <row r="7" spans="1:29">
      <c r="A7" s="24" t="s">
        <v>3</v>
      </c>
      <c r="B7" s="23">
        <v>1181103</v>
      </c>
      <c r="C7" s="22">
        <v>288767</v>
      </c>
      <c r="D7" s="190">
        <f t="shared" si="0"/>
        <v>0.24448926130913223</v>
      </c>
      <c r="E7" s="28">
        <f t="shared" si="1"/>
        <v>1.6080194905434417E-2</v>
      </c>
      <c r="F7" s="57">
        <v>272877</v>
      </c>
      <c r="G7" s="177">
        <f t="shared" si="2"/>
        <v>5.8231364314324852E-2</v>
      </c>
      <c r="H7" s="26">
        <f t="shared" si="3"/>
        <v>5.8231364314324852E-2</v>
      </c>
      <c r="I7" s="20">
        <f t="shared" si="4"/>
        <v>5.4579626827249133E-3</v>
      </c>
      <c r="J7" s="25">
        <f t="shared" si="5"/>
        <v>1.2317689322717984E-4</v>
      </c>
      <c r="L7" s="24" t="s">
        <v>3</v>
      </c>
      <c r="M7" s="23">
        <f t="shared" si="6"/>
        <v>165468.16433278276</v>
      </c>
      <c r="N7" s="22">
        <f t="shared" si="7"/>
        <v>33698.064162223782</v>
      </c>
      <c r="O7" s="21">
        <f t="shared" si="8"/>
        <v>507.00515834241378</v>
      </c>
      <c r="P7" s="178">
        <f t="shared" si="10"/>
        <v>199673.23365334896</v>
      </c>
      <c r="Q7" s="210">
        <f t="shared" si="9"/>
        <v>9.7021216361801201E-3</v>
      </c>
      <c r="S7" s="19"/>
      <c r="T7" s="19"/>
      <c r="U7" s="19"/>
      <c r="V7" s="19"/>
      <c r="W7" s="19"/>
      <c r="X7" s="19"/>
      <c r="Y7" s="19"/>
      <c r="Z7" s="19"/>
    </row>
    <row r="8" spans="1:29">
      <c r="A8" s="24" t="s">
        <v>4</v>
      </c>
      <c r="B8" s="23">
        <v>56374737</v>
      </c>
      <c r="C8" s="22">
        <v>25832482</v>
      </c>
      <c r="D8" s="190">
        <f t="shared" si="0"/>
        <v>0.45822798250925767</v>
      </c>
      <c r="E8" s="28">
        <f t="shared" si="1"/>
        <v>3.0137909658765165E-2</v>
      </c>
      <c r="F8" s="57">
        <v>23142962</v>
      </c>
      <c r="G8" s="177">
        <f t="shared" si="2"/>
        <v>0.11621330061381085</v>
      </c>
      <c r="H8" s="26">
        <f t="shared" si="3"/>
        <v>0.11621330061381085</v>
      </c>
      <c r="I8" s="20">
        <f t="shared" si="4"/>
        <v>1.0892546747877548E-2</v>
      </c>
      <c r="J8" s="25">
        <f t="shared" si="5"/>
        <v>1.1019143036105392E-2</v>
      </c>
      <c r="L8" s="24" t="s">
        <v>4</v>
      </c>
      <c r="M8" s="23">
        <f t="shared" si="6"/>
        <v>310124.63576407079</v>
      </c>
      <c r="N8" s="22">
        <f t="shared" si="7"/>
        <v>67251.786158556934</v>
      </c>
      <c r="O8" s="21">
        <f t="shared" si="8"/>
        <v>45355.60374553725</v>
      </c>
      <c r="P8" s="178">
        <f t="shared" si="10"/>
        <v>422732.02566816495</v>
      </c>
      <c r="Q8" s="210">
        <f t="shared" si="9"/>
        <v>2.0540547460966927E-2</v>
      </c>
      <c r="S8" s="19"/>
      <c r="T8" s="19"/>
      <c r="U8" s="19"/>
      <c r="V8" s="19"/>
      <c r="W8" s="19"/>
      <c r="X8" s="19"/>
      <c r="Y8" s="19"/>
      <c r="Z8" s="19"/>
    </row>
    <row r="9" spans="1:29">
      <c r="A9" s="24" t="s">
        <v>5</v>
      </c>
      <c r="B9" s="23">
        <v>10911069</v>
      </c>
      <c r="C9" s="22">
        <v>1947895</v>
      </c>
      <c r="D9" s="190">
        <f t="shared" si="0"/>
        <v>0.17852467068075548</v>
      </c>
      <c r="E9" s="28">
        <f t="shared" si="1"/>
        <v>1.1741667035204927E-2</v>
      </c>
      <c r="F9" s="57">
        <v>2531264</v>
      </c>
      <c r="G9" s="177">
        <f t="shared" si="2"/>
        <v>-0.23046549075876721</v>
      </c>
      <c r="H9" s="26">
        <f t="shared" si="3"/>
        <v>0</v>
      </c>
      <c r="I9" s="20">
        <f t="shared" si="4"/>
        <v>0</v>
      </c>
      <c r="J9" s="25">
        <f t="shared" si="5"/>
        <v>8.308970707620937E-4</v>
      </c>
      <c r="L9" s="24" t="s">
        <v>5</v>
      </c>
      <c r="M9" s="23">
        <f t="shared" si="6"/>
        <v>120823.91425899317</v>
      </c>
      <c r="N9" s="22">
        <f t="shared" si="7"/>
        <v>0</v>
      </c>
      <c r="O9" s="21">
        <f t="shared" si="8"/>
        <v>3420.0334972811856</v>
      </c>
      <c r="P9" s="178">
        <f t="shared" si="10"/>
        <v>124243.94775627436</v>
      </c>
      <c r="Q9" s="210">
        <f t="shared" si="9"/>
        <v>6.0370129317548829E-3</v>
      </c>
      <c r="S9" s="19"/>
      <c r="T9" s="19"/>
      <c r="U9" s="19"/>
      <c r="V9" s="19"/>
      <c r="W9" s="19"/>
      <c r="X9" s="19"/>
      <c r="Y9" s="19"/>
      <c r="Z9" s="19"/>
    </row>
    <row r="10" spans="1:29">
      <c r="A10" s="24" t="s">
        <v>6</v>
      </c>
      <c r="B10" s="23">
        <v>696327770</v>
      </c>
      <c r="C10" s="22">
        <v>336542870.29999995</v>
      </c>
      <c r="D10" s="190">
        <f t="shared" si="0"/>
        <v>0.48331099921521148</v>
      </c>
      <c r="E10" s="28">
        <f t="shared" si="1"/>
        <v>3.1787633639639816E-2</v>
      </c>
      <c r="F10" s="57">
        <v>299493654.98000002</v>
      </c>
      <c r="G10" s="177">
        <f t="shared" si="2"/>
        <v>0.12370617775683446</v>
      </c>
      <c r="H10" s="26">
        <f t="shared" si="3"/>
        <v>0.12370617775683446</v>
      </c>
      <c r="I10" s="20">
        <f t="shared" si="4"/>
        <v>1.1594846003861233E-2</v>
      </c>
      <c r="J10" s="25">
        <f t="shared" si="5"/>
        <v>0.1435562415418373</v>
      </c>
      <c r="L10" s="24" t="s">
        <v>6</v>
      </c>
      <c r="M10" s="23">
        <f t="shared" si="6"/>
        <v>327100.5990764834</v>
      </c>
      <c r="N10" s="22">
        <f t="shared" si="7"/>
        <v>71587.85929883807</v>
      </c>
      <c r="O10" s="21">
        <f t="shared" si="8"/>
        <v>590888.05592557986</v>
      </c>
      <c r="P10" s="178">
        <f t="shared" si="10"/>
        <v>989576.51430090133</v>
      </c>
      <c r="Q10" s="210">
        <f t="shared" si="9"/>
        <v>4.8083518929345752E-2</v>
      </c>
      <c r="S10" s="19"/>
      <c r="T10" s="19"/>
      <c r="U10" s="19"/>
      <c r="V10" s="19"/>
      <c r="W10" s="19"/>
      <c r="X10" s="19"/>
      <c r="Y10" s="19"/>
      <c r="Z10" s="19"/>
    </row>
    <row r="11" spans="1:29">
      <c r="A11" s="24" t="s">
        <v>7</v>
      </c>
      <c r="B11" s="23"/>
      <c r="C11" s="22"/>
      <c r="D11" s="190">
        <f t="shared" si="0"/>
        <v>0</v>
      </c>
      <c r="E11" s="28">
        <f t="shared" si="1"/>
        <v>0</v>
      </c>
      <c r="F11" s="57"/>
      <c r="G11" s="177">
        <f t="shared" si="2"/>
        <v>0</v>
      </c>
      <c r="H11" s="26">
        <f t="shared" si="3"/>
        <v>0</v>
      </c>
      <c r="I11" s="20">
        <f t="shared" si="4"/>
        <v>0</v>
      </c>
      <c r="J11" s="25">
        <f t="shared" si="5"/>
        <v>0</v>
      </c>
      <c r="L11" s="24" t="s">
        <v>7</v>
      </c>
      <c r="M11" s="23">
        <f t="shared" si="6"/>
        <v>0</v>
      </c>
      <c r="N11" s="22">
        <f t="shared" si="7"/>
        <v>0</v>
      </c>
      <c r="O11" s="21">
        <f t="shared" si="8"/>
        <v>0</v>
      </c>
      <c r="P11" s="178">
        <f t="shared" si="10"/>
        <v>0</v>
      </c>
      <c r="Q11" s="210">
        <f t="shared" si="9"/>
        <v>0</v>
      </c>
      <c r="S11" s="19"/>
      <c r="T11" s="19"/>
      <c r="U11" s="19"/>
      <c r="V11" s="19"/>
      <c r="W11" s="19"/>
      <c r="X11" s="19"/>
      <c r="Y11" s="19"/>
      <c r="Z11" s="19"/>
    </row>
    <row r="12" spans="1:29">
      <c r="A12" s="24" t="s">
        <v>8</v>
      </c>
      <c r="B12" s="23">
        <v>2325037</v>
      </c>
      <c r="C12" s="22">
        <v>960189</v>
      </c>
      <c r="D12" s="190">
        <f t="shared" si="0"/>
        <v>0.41297794400691257</v>
      </c>
      <c r="E12" s="28">
        <f t="shared" si="1"/>
        <v>2.7161789420600158E-2</v>
      </c>
      <c r="F12" s="57">
        <v>799410</v>
      </c>
      <c r="G12" s="177">
        <f t="shared" si="2"/>
        <v>0.20112207753218003</v>
      </c>
      <c r="H12" s="26">
        <f t="shared" si="3"/>
        <v>0.20112207753218003</v>
      </c>
      <c r="I12" s="20">
        <f t="shared" si="4"/>
        <v>1.8850954408648608E-2</v>
      </c>
      <c r="J12" s="25">
        <f t="shared" si="5"/>
        <v>4.0957968857560802E-4</v>
      </c>
      <c r="L12" s="24" t="s">
        <v>8</v>
      </c>
      <c r="M12" s="23">
        <f t="shared" si="6"/>
        <v>279499.81090722902</v>
      </c>
      <c r="N12" s="22">
        <f t="shared" si="7"/>
        <v>116387.87366436321</v>
      </c>
      <c r="O12" s="21">
        <f t="shared" si="8"/>
        <v>1685.8601432422818</v>
      </c>
      <c r="P12" s="178">
        <f t="shared" si="10"/>
        <v>397573.54471483454</v>
      </c>
      <c r="Q12" s="210">
        <f t="shared" si="9"/>
        <v>1.9318096970609787E-2</v>
      </c>
      <c r="S12" s="19"/>
      <c r="T12" s="19"/>
      <c r="U12" s="19"/>
      <c r="V12" s="19"/>
      <c r="W12" s="19"/>
      <c r="X12" s="19"/>
      <c r="Y12" s="19"/>
      <c r="Z12" s="19"/>
    </row>
    <row r="13" spans="1:29">
      <c r="A13" s="24" t="s">
        <v>9</v>
      </c>
      <c r="B13" s="23">
        <v>116630005</v>
      </c>
      <c r="C13" s="22">
        <v>36286157.619999997</v>
      </c>
      <c r="D13" s="190">
        <f t="shared" si="0"/>
        <v>0.31112197603009617</v>
      </c>
      <c r="E13" s="28">
        <f t="shared" si="1"/>
        <v>2.0462665669402025E-2</v>
      </c>
      <c r="F13" s="57">
        <v>27527682</v>
      </c>
      <c r="G13" s="177">
        <f t="shared" si="2"/>
        <v>0.31816974709312595</v>
      </c>
      <c r="H13" s="26">
        <f t="shared" si="3"/>
        <v>0.31816974709312595</v>
      </c>
      <c r="I13" s="20">
        <f t="shared" si="4"/>
        <v>2.9821705653891289E-2</v>
      </c>
      <c r="J13" s="25">
        <f t="shared" si="5"/>
        <v>1.5478278898847023E-2</v>
      </c>
      <c r="L13" s="24" t="s">
        <v>9</v>
      </c>
      <c r="M13" s="23">
        <f t="shared" si="6"/>
        <v>210564.59486863</v>
      </c>
      <c r="N13" s="22">
        <f t="shared" si="7"/>
        <v>184122.50302342899</v>
      </c>
      <c r="O13" s="21">
        <f t="shared" si="8"/>
        <v>63709.735148981301</v>
      </c>
      <c r="P13" s="178">
        <f t="shared" si="10"/>
        <v>458396.83304104034</v>
      </c>
      <c r="Q13" s="210">
        <f t="shared" si="9"/>
        <v>2.2273500310637809E-2</v>
      </c>
      <c r="S13" s="19"/>
      <c r="T13" s="19"/>
      <c r="U13" s="19"/>
      <c r="V13" s="19"/>
      <c r="W13" s="19"/>
      <c r="X13" s="19"/>
      <c r="Y13" s="19"/>
      <c r="Z13" s="19"/>
    </row>
    <row r="14" spans="1:29">
      <c r="A14" s="24" t="s">
        <v>10</v>
      </c>
      <c r="B14" s="23">
        <v>36098646</v>
      </c>
      <c r="C14" s="22">
        <v>5880270.709999999</v>
      </c>
      <c r="D14" s="190">
        <f t="shared" si="0"/>
        <v>0.1628944949901999</v>
      </c>
      <c r="E14" s="28">
        <f t="shared" si="1"/>
        <v>1.0713661673478519E-2</v>
      </c>
      <c r="F14" s="57">
        <v>4946842.92</v>
      </c>
      <c r="G14" s="177">
        <f t="shared" si="2"/>
        <v>0.18869161707685667</v>
      </c>
      <c r="H14" s="26">
        <f t="shared" si="3"/>
        <v>0.18869161707685667</v>
      </c>
      <c r="I14" s="20">
        <f t="shared" si="4"/>
        <v>1.7685860818740174E-2</v>
      </c>
      <c r="J14" s="25">
        <f t="shared" si="5"/>
        <v>2.5082972687065453E-3</v>
      </c>
      <c r="L14" s="24" t="s">
        <v>10</v>
      </c>
      <c r="M14" s="23">
        <f t="shared" si="6"/>
        <v>110245.54993384187</v>
      </c>
      <c r="N14" s="22">
        <f t="shared" si="7"/>
        <v>109194.45721393621</v>
      </c>
      <c r="O14" s="21">
        <f t="shared" si="8"/>
        <v>10324.336168675118</v>
      </c>
      <c r="P14" s="178">
        <f t="shared" si="10"/>
        <v>229764.34331645322</v>
      </c>
      <c r="Q14" s="210">
        <f t="shared" si="9"/>
        <v>1.1164248536102622E-2</v>
      </c>
      <c r="S14" s="19"/>
      <c r="T14" s="19"/>
      <c r="U14" s="19"/>
      <c r="V14" s="19"/>
      <c r="W14" s="19"/>
      <c r="X14" s="19"/>
      <c r="Y14" s="19"/>
      <c r="Z14" s="19"/>
    </row>
    <row r="15" spans="1:29">
      <c r="A15" s="24" t="s">
        <v>11</v>
      </c>
      <c r="B15" s="23">
        <v>3294944</v>
      </c>
      <c r="C15" s="22">
        <v>1064298</v>
      </c>
      <c r="D15" s="190">
        <f t="shared" si="0"/>
        <v>0.32300943506171881</v>
      </c>
      <c r="E15" s="28">
        <f t="shared" si="1"/>
        <v>2.1244510471645366E-2</v>
      </c>
      <c r="F15" s="57">
        <v>1221813</v>
      </c>
      <c r="G15" s="177">
        <f t="shared" si="2"/>
        <v>-0.12891907354071364</v>
      </c>
      <c r="H15" s="26">
        <f t="shared" si="3"/>
        <v>0</v>
      </c>
      <c r="I15" s="20">
        <f t="shared" si="4"/>
        <v>0</v>
      </c>
      <c r="J15" s="25">
        <f t="shared" si="5"/>
        <v>4.5398858286404284E-4</v>
      </c>
      <c r="L15" s="24" t="s">
        <v>11</v>
      </c>
      <c r="M15" s="23">
        <f t="shared" si="6"/>
        <v>218609.92174315761</v>
      </c>
      <c r="N15" s="22">
        <f t="shared" si="7"/>
        <v>0</v>
      </c>
      <c r="O15" s="21">
        <f t="shared" si="8"/>
        <v>1868.6504206280993</v>
      </c>
      <c r="P15" s="178">
        <f t="shared" si="10"/>
        <v>220478.57216378572</v>
      </c>
      <c r="Q15" s="210">
        <f t="shared" si="9"/>
        <v>1.0713052952395495E-2</v>
      </c>
      <c r="S15" s="19"/>
      <c r="T15" s="19"/>
      <c r="U15" s="19"/>
      <c r="V15" s="19"/>
      <c r="W15" s="19"/>
      <c r="X15" s="19"/>
      <c r="Y15" s="19"/>
      <c r="Z15" s="19"/>
    </row>
    <row r="16" spans="1:29">
      <c r="A16" s="24" t="s">
        <v>12</v>
      </c>
      <c r="B16" s="23">
        <v>5282316</v>
      </c>
      <c r="C16" s="22">
        <v>1864847</v>
      </c>
      <c r="D16" s="190">
        <f t="shared" si="0"/>
        <v>0.35303586532876868</v>
      </c>
      <c r="E16" s="28">
        <f t="shared" si="1"/>
        <v>2.3219365516088834E-2</v>
      </c>
      <c r="F16" s="57">
        <v>1408205</v>
      </c>
      <c r="G16" s="177">
        <f t="shared" si="2"/>
        <v>0.32427238931831659</v>
      </c>
      <c r="H16" s="26">
        <f t="shared" si="3"/>
        <v>0.32427238931831659</v>
      </c>
      <c r="I16" s="20">
        <f t="shared" si="4"/>
        <v>3.0393699697364492E-2</v>
      </c>
      <c r="J16" s="25">
        <f t="shared" si="5"/>
        <v>7.9547198884923368E-4</v>
      </c>
      <c r="L16" s="24" t="s">
        <v>12</v>
      </c>
      <c r="M16" s="23">
        <f t="shared" si="6"/>
        <v>238931.54352380906</v>
      </c>
      <c r="N16" s="22">
        <f t="shared" si="7"/>
        <v>187654.05739597496</v>
      </c>
      <c r="O16" s="21">
        <f t="shared" si="8"/>
        <v>3274.2212528418254</v>
      </c>
      <c r="P16" s="178">
        <f t="shared" si="10"/>
        <v>429859.82217262586</v>
      </c>
      <c r="Q16" s="210">
        <f t="shared" si="9"/>
        <v>2.0886887065023615E-2</v>
      </c>
      <c r="S16" s="19"/>
      <c r="T16" s="19"/>
      <c r="U16" s="19"/>
      <c r="V16" s="19"/>
      <c r="W16" s="19"/>
      <c r="X16" s="19"/>
      <c r="Y16" s="19"/>
      <c r="Z16" s="19"/>
    </row>
    <row r="17" spans="1:26">
      <c r="A17" s="24" t="s">
        <v>13</v>
      </c>
      <c r="B17" s="23">
        <v>53700075</v>
      </c>
      <c r="C17" s="22">
        <v>14209085</v>
      </c>
      <c r="D17" s="190">
        <f t="shared" si="0"/>
        <v>0.26460084087405839</v>
      </c>
      <c r="E17" s="28">
        <f t="shared" si="1"/>
        <v>1.7402944696278032E-2</v>
      </c>
      <c r="F17" s="57">
        <v>12990205</v>
      </c>
      <c r="G17" s="177">
        <f t="shared" si="2"/>
        <v>9.3830697821935871E-2</v>
      </c>
      <c r="H17" s="26">
        <f t="shared" si="3"/>
        <v>9.3830697821935871E-2</v>
      </c>
      <c r="I17" s="20">
        <f t="shared" si="4"/>
        <v>8.7946496400425518E-3</v>
      </c>
      <c r="J17" s="25">
        <f t="shared" si="5"/>
        <v>6.0610490322679633E-3</v>
      </c>
      <c r="L17" s="24" t="s">
        <v>13</v>
      </c>
      <c r="M17" s="23">
        <f t="shared" si="6"/>
        <v>179079.50306652507</v>
      </c>
      <c r="N17" s="22">
        <f t="shared" si="7"/>
        <v>54299.13780694297</v>
      </c>
      <c r="O17" s="21">
        <f t="shared" si="8"/>
        <v>24947.723910023713</v>
      </c>
      <c r="P17" s="178">
        <f t="shared" si="10"/>
        <v>258326.36478349176</v>
      </c>
      <c r="Q17" s="210">
        <f t="shared" si="9"/>
        <v>1.2552077046605378E-2</v>
      </c>
      <c r="S17" s="19"/>
      <c r="T17" s="19"/>
      <c r="U17" s="19"/>
      <c r="V17" s="19"/>
      <c r="W17" s="19"/>
      <c r="X17" s="19"/>
      <c r="Y17" s="19"/>
      <c r="Z17" s="19"/>
    </row>
    <row r="18" spans="1:26">
      <c r="A18" s="24" t="s">
        <v>14</v>
      </c>
      <c r="B18" s="23">
        <v>7034210</v>
      </c>
      <c r="C18" s="22">
        <v>827296</v>
      </c>
      <c r="D18" s="190">
        <f t="shared" si="0"/>
        <v>0.11761036420578856</v>
      </c>
      <c r="E18" s="28">
        <f t="shared" si="1"/>
        <v>7.735299166931415E-3</v>
      </c>
      <c r="F18" s="57">
        <v>691812</v>
      </c>
      <c r="G18" s="177">
        <f t="shared" si="2"/>
        <v>0.19583933207287529</v>
      </c>
      <c r="H18" s="26">
        <f t="shared" si="3"/>
        <v>0.19583933207287529</v>
      </c>
      <c r="I18" s="20">
        <f t="shared" si="4"/>
        <v>1.8355808400672854E-2</v>
      </c>
      <c r="J18" s="25">
        <f t="shared" si="5"/>
        <v>3.5289264721825202E-4</v>
      </c>
      <c r="L18" s="24" t="s">
        <v>14</v>
      </c>
      <c r="M18" s="23">
        <f t="shared" si="6"/>
        <v>79597.65172277097</v>
      </c>
      <c r="N18" s="22">
        <f t="shared" si="7"/>
        <v>113330.78754700163</v>
      </c>
      <c r="O18" s="21">
        <f t="shared" si="8"/>
        <v>1452.5321088491605</v>
      </c>
      <c r="P18" s="178">
        <f t="shared" si="10"/>
        <v>194380.97137862176</v>
      </c>
      <c r="Q18" s="210">
        <f t="shared" si="9"/>
        <v>9.4449706331112149E-3</v>
      </c>
      <c r="S18" s="19"/>
      <c r="T18" s="19"/>
      <c r="U18" s="19"/>
      <c r="V18" s="19"/>
      <c r="W18" s="19"/>
      <c r="X18" s="19"/>
      <c r="Y18" s="19"/>
      <c r="Z18" s="19"/>
    </row>
    <row r="19" spans="1:26">
      <c r="A19" s="24" t="s">
        <v>15</v>
      </c>
      <c r="B19" s="23">
        <v>1629962</v>
      </c>
      <c r="C19" s="22">
        <v>363195</v>
      </c>
      <c r="D19" s="190">
        <f t="shared" si="0"/>
        <v>0.22282421307981412</v>
      </c>
      <c r="E19" s="28">
        <f t="shared" si="1"/>
        <v>1.4655272615196963E-2</v>
      </c>
      <c r="F19" s="57">
        <v>329170</v>
      </c>
      <c r="G19" s="177">
        <f t="shared" si="2"/>
        <v>0.10336604186286724</v>
      </c>
      <c r="H19" s="26">
        <f t="shared" si="3"/>
        <v>0.10336604186286724</v>
      </c>
      <c r="I19" s="20">
        <f t="shared" si="4"/>
        <v>9.6883871053271182E-3</v>
      </c>
      <c r="J19" s="25">
        <f t="shared" si="5"/>
        <v>1.5492501475461388E-4</v>
      </c>
      <c r="L19" s="24" t="s">
        <v>15</v>
      </c>
      <c r="M19" s="23">
        <f t="shared" si="6"/>
        <v>150805.45178053796</v>
      </c>
      <c r="N19" s="22">
        <f t="shared" si="7"/>
        <v>59817.171586226053</v>
      </c>
      <c r="O19" s="21">
        <f t="shared" si="8"/>
        <v>637.68276321107669</v>
      </c>
      <c r="P19" s="178">
        <f t="shared" si="10"/>
        <v>211260.3061299751</v>
      </c>
      <c r="Q19" s="210">
        <f t="shared" si="9"/>
        <v>1.0265137442147543E-2</v>
      </c>
      <c r="S19" s="19"/>
      <c r="T19" s="19"/>
      <c r="U19" s="19"/>
      <c r="V19" s="19"/>
      <c r="W19" s="19"/>
      <c r="X19" s="19"/>
      <c r="Y19" s="19"/>
      <c r="Z19" s="19"/>
    </row>
    <row r="20" spans="1:26">
      <c r="A20" s="24" t="s">
        <v>16</v>
      </c>
      <c r="B20" s="23">
        <v>2243867</v>
      </c>
      <c r="C20" s="22">
        <v>1038863</v>
      </c>
      <c r="D20" s="190">
        <f t="shared" si="0"/>
        <v>0.46297886639448771</v>
      </c>
      <c r="E20" s="28">
        <f t="shared" si="1"/>
        <v>3.0450377938306458E-2</v>
      </c>
      <c r="F20" s="57">
        <v>632096</v>
      </c>
      <c r="G20" s="177">
        <f t="shared" si="2"/>
        <v>0.64352092087277879</v>
      </c>
      <c r="H20" s="26">
        <f t="shared" si="3"/>
        <v>0.64352092087277879</v>
      </c>
      <c r="I20" s="20">
        <f t="shared" si="4"/>
        <v>6.0316518649939532E-2</v>
      </c>
      <c r="J20" s="25">
        <f t="shared" si="5"/>
        <v>4.4313899035785859E-4</v>
      </c>
      <c r="L20" s="24" t="s">
        <v>16</v>
      </c>
      <c r="M20" s="23">
        <f t="shared" si="6"/>
        <v>313339.99185471411</v>
      </c>
      <c r="N20" s="22">
        <f t="shared" si="7"/>
        <v>372400.84508838557</v>
      </c>
      <c r="O20" s="21">
        <f t="shared" si="8"/>
        <v>1823.9926993426363</v>
      </c>
      <c r="P20" s="178">
        <f t="shared" si="10"/>
        <v>687564.8296424424</v>
      </c>
      <c r="Q20" s="210">
        <f t="shared" si="9"/>
        <v>3.3408772362206671E-2</v>
      </c>
      <c r="S20" s="19"/>
      <c r="T20" s="19"/>
      <c r="U20" s="19"/>
      <c r="V20" s="19"/>
      <c r="W20" s="19"/>
      <c r="X20" s="19"/>
      <c r="Y20" s="19"/>
      <c r="Z20" s="19"/>
    </row>
    <row r="21" spans="1:26">
      <c r="A21" s="24" t="s">
        <v>17</v>
      </c>
      <c r="B21" s="23">
        <v>10409374</v>
      </c>
      <c r="C21" s="22">
        <v>1281029</v>
      </c>
      <c r="D21" s="190">
        <f t="shared" si="0"/>
        <v>0.12306494127312555</v>
      </c>
      <c r="E21" s="28">
        <f t="shared" si="1"/>
        <v>8.0940497390417799E-3</v>
      </c>
      <c r="F21" s="57">
        <v>1193413</v>
      </c>
      <c r="G21" s="177">
        <f t="shared" si="2"/>
        <v>7.3416327792641844E-2</v>
      </c>
      <c r="H21" s="26">
        <f t="shared" si="3"/>
        <v>7.3416327792641844E-2</v>
      </c>
      <c r="I21" s="20">
        <f t="shared" si="4"/>
        <v>6.8812328564379259E-3</v>
      </c>
      <c r="J21" s="25">
        <f t="shared" si="5"/>
        <v>5.4643768974266791E-4</v>
      </c>
      <c r="L21" s="24" t="s">
        <v>17</v>
      </c>
      <c r="M21" s="23">
        <f t="shared" si="6"/>
        <v>83289.261119891904</v>
      </c>
      <c r="N21" s="22">
        <f t="shared" si="7"/>
        <v>42485.4913437551</v>
      </c>
      <c r="O21" s="21">
        <f t="shared" si="8"/>
        <v>2249.1777487947861</v>
      </c>
      <c r="P21" s="178">
        <f t="shared" si="10"/>
        <v>128023.93021244179</v>
      </c>
      <c r="Q21" s="210">
        <f t="shared" si="9"/>
        <v>6.2206822644008024E-3</v>
      </c>
      <c r="S21" s="19"/>
      <c r="T21" s="19"/>
      <c r="U21" s="19"/>
      <c r="V21" s="19"/>
      <c r="W21" s="19"/>
      <c r="X21" s="19"/>
      <c r="Y21" s="19"/>
      <c r="Z21" s="19"/>
    </row>
    <row r="22" spans="1:26">
      <c r="A22" s="24" t="s">
        <v>18</v>
      </c>
      <c r="B22" s="23">
        <v>415292639</v>
      </c>
      <c r="C22" s="22">
        <v>103602879.21000001</v>
      </c>
      <c r="D22" s="190">
        <f t="shared" si="0"/>
        <v>0.24946957754770127</v>
      </c>
      <c r="E22" s="28">
        <f t="shared" si="1"/>
        <v>1.6407753078656721E-2</v>
      </c>
      <c r="F22" s="57">
        <v>90011508</v>
      </c>
      <c r="G22" s="177">
        <f t="shared" si="2"/>
        <v>0.15099592832063213</v>
      </c>
      <c r="H22" s="26">
        <f t="shared" si="3"/>
        <v>0.15099592832063213</v>
      </c>
      <c r="I22" s="20">
        <f t="shared" si="4"/>
        <v>1.4152684755398749E-2</v>
      </c>
      <c r="J22" s="25">
        <f t="shared" si="5"/>
        <v>4.4193002630074009E-2</v>
      </c>
      <c r="L22" s="24" t="s">
        <v>18</v>
      </c>
      <c r="M22" s="23">
        <f t="shared" si="6"/>
        <v>168838.79820594413</v>
      </c>
      <c r="N22" s="22">
        <f t="shared" si="7"/>
        <v>87380.238136228872</v>
      </c>
      <c r="O22" s="21">
        <f t="shared" si="8"/>
        <v>181901.6514303782</v>
      </c>
      <c r="P22" s="178">
        <f t="shared" si="10"/>
        <v>438120.6877725512</v>
      </c>
      <c r="Q22" s="210">
        <f t="shared" si="9"/>
        <v>2.1288282491962792E-2</v>
      </c>
      <c r="S22" s="19"/>
      <c r="T22" s="19"/>
      <c r="U22" s="19"/>
      <c r="V22" s="19"/>
      <c r="W22" s="19"/>
      <c r="X22" s="19"/>
      <c r="Y22" s="19"/>
      <c r="Z22" s="19"/>
    </row>
    <row r="23" spans="1:26">
      <c r="A23" s="24" t="s">
        <v>19</v>
      </c>
      <c r="B23" s="23">
        <v>4596412</v>
      </c>
      <c r="C23" s="22">
        <v>3566422</v>
      </c>
      <c r="D23" s="190">
        <f t="shared" si="0"/>
        <v>0.77591434362280842</v>
      </c>
      <c r="E23" s="28">
        <f t="shared" si="1"/>
        <v>5.1032318591699773E-2</v>
      </c>
      <c r="F23" s="57">
        <v>877317</v>
      </c>
      <c r="G23" s="177">
        <f t="shared" si="2"/>
        <v>3.0651463496090923</v>
      </c>
      <c r="H23" s="26">
        <f t="shared" si="3"/>
        <v>3.0651463496090923</v>
      </c>
      <c r="I23" s="20">
        <f t="shared" si="4"/>
        <v>0.28729284622207429</v>
      </c>
      <c r="J23" s="25">
        <f t="shared" si="5"/>
        <v>1.5212984236324277E-3</v>
      </c>
      <c r="L23" s="24" t="s">
        <v>19</v>
      </c>
      <c r="M23" s="23">
        <f t="shared" si="6"/>
        <v>525131.94825521158</v>
      </c>
      <c r="N23" s="22">
        <f t="shared" si="7"/>
        <v>1773777.7497053095</v>
      </c>
      <c r="O23" s="21">
        <f t="shared" si="8"/>
        <v>6261.7762792350513</v>
      </c>
      <c r="P23" s="178">
        <f t="shared" si="10"/>
        <v>2305171.4742397564</v>
      </c>
      <c r="Q23" s="210">
        <f t="shared" si="9"/>
        <v>0.11200827284719869</v>
      </c>
      <c r="S23" s="19"/>
      <c r="T23" s="19"/>
      <c r="U23" s="19"/>
      <c r="V23" s="19"/>
      <c r="W23" s="19"/>
      <c r="X23" s="19"/>
      <c r="Y23" s="19"/>
      <c r="Z23" s="19"/>
    </row>
    <row r="24" spans="1:26">
      <c r="A24" s="24" t="s">
        <v>20</v>
      </c>
      <c r="B24" s="23">
        <v>459479979</v>
      </c>
      <c r="C24" s="22">
        <v>209079343.96000001</v>
      </c>
      <c r="D24" s="190">
        <f t="shared" si="0"/>
        <v>0.45503472080553919</v>
      </c>
      <c r="E24" s="28">
        <f t="shared" si="1"/>
        <v>2.9927887057752321E-2</v>
      </c>
      <c r="F24" s="57">
        <v>130662277.23999999</v>
      </c>
      <c r="G24" s="177">
        <f t="shared" si="2"/>
        <v>0.60015077324853161</v>
      </c>
      <c r="H24" s="26">
        <f t="shared" si="3"/>
        <v>0.60015077324853161</v>
      </c>
      <c r="I24" s="20">
        <f t="shared" si="4"/>
        <v>5.6251481705249906E-2</v>
      </c>
      <c r="J24" s="25">
        <f t="shared" si="5"/>
        <v>8.9185204773986407E-2</v>
      </c>
      <c r="L24" s="24" t="s">
        <v>20</v>
      </c>
      <c r="M24" s="23">
        <f t="shared" si="6"/>
        <v>307963.46455549001</v>
      </c>
      <c r="N24" s="22">
        <f t="shared" si="7"/>
        <v>347302.85821179312</v>
      </c>
      <c r="O24" s="21">
        <f t="shared" si="8"/>
        <v>367092.86688079941</v>
      </c>
      <c r="P24" s="178">
        <f t="shared" si="10"/>
        <v>1022359.1896480825</v>
      </c>
      <c r="Q24" s="210">
        <f t="shared" si="9"/>
        <v>4.967642899524842E-2</v>
      </c>
      <c r="S24" s="19"/>
      <c r="T24" s="19"/>
      <c r="U24" s="19"/>
      <c r="V24" s="19"/>
      <c r="W24" s="19"/>
      <c r="X24" s="19"/>
      <c r="Y24" s="19"/>
      <c r="Z24" s="19"/>
    </row>
    <row r="25" spans="1:26">
      <c r="A25" s="24" t="s">
        <v>21</v>
      </c>
      <c r="B25" s="23">
        <v>12996129</v>
      </c>
      <c r="C25" s="22">
        <v>4608992</v>
      </c>
      <c r="D25" s="190">
        <f t="shared" si="0"/>
        <v>0.35464344806057252</v>
      </c>
      <c r="E25" s="28">
        <f t="shared" si="1"/>
        <v>2.3325097127839794E-2</v>
      </c>
      <c r="F25" s="57">
        <v>3648762.03</v>
      </c>
      <c r="G25" s="177">
        <f t="shared" si="2"/>
        <v>0.26316596207289522</v>
      </c>
      <c r="H25" s="26">
        <f t="shared" si="3"/>
        <v>0.26316596207289522</v>
      </c>
      <c r="I25" s="20">
        <f t="shared" si="4"/>
        <v>2.4666260481276778E-2</v>
      </c>
      <c r="J25" s="25">
        <f t="shared" si="5"/>
        <v>1.9660186775806313E-3</v>
      </c>
      <c r="L25" s="24" t="s">
        <v>21</v>
      </c>
      <c r="M25" s="23">
        <f t="shared" si="6"/>
        <v>240019.54126334301</v>
      </c>
      <c r="N25" s="22">
        <f t="shared" si="7"/>
        <v>152292.21536655995</v>
      </c>
      <c r="O25" s="21">
        <f t="shared" si="8"/>
        <v>8092.2775758965481</v>
      </c>
      <c r="P25" s="178">
        <f t="shared" si="10"/>
        <v>400404.03420579951</v>
      </c>
      <c r="Q25" s="210">
        <f t="shared" si="9"/>
        <v>1.9455630443819059E-2</v>
      </c>
      <c r="S25" s="19"/>
      <c r="T25" s="19"/>
      <c r="U25" s="19"/>
      <c r="V25" s="19"/>
      <c r="W25" s="19"/>
      <c r="X25" s="19"/>
      <c r="Y25" s="19"/>
      <c r="Z25" s="19"/>
    </row>
    <row r="26" spans="1:26">
      <c r="A26" s="24" t="s">
        <v>22</v>
      </c>
      <c r="B26" s="23">
        <v>844965</v>
      </c>
      <c r="C26" s="22">
        <v>244476</v>
      </c>
      <c r="D26" s="190">
        <f t="shared" si="0"/>
        <v>0.28933269425360814</v>
      </c>
      <c r="E26" s="28">
        <f t="shared" si="1"/>
        <v>1.9029572469564743E-2</v>
      </c>
      <c r="F26" s="57">
        <v>218938</v>
      </c>
      <c r="G26" s="177">
        <f t="shared" si="2"/>
        <v>0.11664489490175312</v>
      </c>
      <c r="H26" s="26">
        <f t="shared" si="3"/>
        <v>0.11664489490175312</v>
      </c>
      <c r="I26" s="20">
        <f t="shared" si="4"/>
        <v>1.0932999612848233E-2</v>
      </c>
      <c r="J26" s="25">
        <f t="shared" si="5"/>
        <v>1.0428405651825873E-4</v>
      </c>
      <c r="L26" s="24" t="s">
        <v>22</v>
      </c>
      <c r="M26" s="23">
        <f t="shared" si="6"/>
        <v>195817.80215315562</v>
      </c>
      <c r="N26" s="22">
        <f t="shared" si="7"/>
        <v>67501.546612882245</v>
      </c>
      <c r="O26" s="21">
        <f t="shared" si="8"/>
        <v>429.24085193571273</v>
      </c>
      <c r="P26" s="178">
        <f t="shared" si="10"/>
        <v>263748.58961797354</v>
      </c>
      <c r="Q26" s="210">
        <f t="shared" si="9"/>
        <v>1.2815542929940494E-2</v>
      </c>
      <c r="S26" s="19"/>
      <c r="T26" s="19"/>
      <c r="U26" s="19"/>
      <c r="V26" s="19"/>
      <c r="W26" s="19"/>
      <c r="X26" s="19"/>
      <c r="Y26" s="19"/>
      <c r="Z26" s="19"/>
    </row>
    <row r="27" spans="1:26">
      <c r="A27" s="24" t="s">
        <v>23</v>
      </c>
      <c r="B27" s="23">
        <v>1658016</v>
      </c>
      <c r="C27" s="22">
        <v>165744</v>
      </c>
      <c r="D27" s="190">
        <f t="shared" si="0"/>
        <v>9.996525968386312E-2</v>
      </c>
      <c r="E27" s="28">
        <f t="shared" si="1"/>
        <v>6.5747708135794588E-3</v>
      </c>
      <c r="F27" s="57">
        <v>140414</v>
      </c>
      <c r="G27" s="177">
        <f t="shared" si="2"/>
        <v>0.18039511729599611</v>
      </c>
      <c r="H27" s="26">
        <f t="shared" si="3"/>
        <v>0.18039511729599611</v>
      </c>
      <c r="I27" s="20">
        <f t="shared" si="4"/>
        <v>1.6908238883647835E-2</v>
      </c>
      <c r="J27" s="25">
        <f t="shared" si="5"/>
        <v>7.0700014167289531E-5</v>
      </c>
      <c r="L27" s="24" t="s">
        <v>23</v>
      </c>
      <c r="M27" s="23">
        <f t="shared" si="6"/>
        <v>67655.601429562332</v>
      </c>
      <c r="N27" s="22">
        <f t="shared" si="7"/>
        <v>104393.33353721448</v>
      </c>
      <c r="O27" s="21">
        <f t="shared" si="8"/>
        <v>291.00646183360641</v>
      </c>
      <c r="P27" s="178">
        <f t="shared" si="10"/>
        <v>172339.94142861041</v>
      </c>
      <c r="Q27" s="210">
        <f t="shared" si="9"/>
        <v>8.3739970747175388E-3</v>
      </c>
      <c r="S27" s="19"/>
      <c r="T27" s="19"/>
      <c r="U27" s="19"/>
      <c r="V27" s="19"/>
      <c r="W27" s="19"/>
      <c r="X27" s="19"/>
      <c r="Y27" s="19"/>
      <c r="Z27" s="19"/>
    </row>
    <row r="28" spans="1:26">
      <c r="A28" s="24" t="s">
        <v>24</v>
      </c>
      <c r="B28" s="23">
        <v>69984471</v>
      </c>
      <c r="C28" s="22">
        <v>12472493</v>
      </c>
      <c r="D28" s="190">
        <f t="shared" si="0"/>
        <v>0.17821800782062067</v>
      </c>
      <c r="E28" s="28">
        <f t="shared" si="1"/>
        <v>1.1721497648071842E-2</v>
      </c>
      <c r="F28" s="57">
        <v>9156806</v>
      </c>
      <c r="G28" s="177">
        <f t="shared" si="2"/>
        <v>0.36210082423936907</v>
      </c>
      <c r="H28" s="26">
        <f t="shared" si="3"/>
        <v>0.36210082423936907</v>
      </c>
      <c r="I28" s="20">
        <f t="shared" si="4"/>
        <v>3.3939317914903004E-2</v>
      </c>
      <c r="J28" s="25">
        <f t="shared" si="5"/>
        <v>5.3202856924016526E-3</v>
      </c>
      <c r="L28" s="24" t="s">
        <v>24</v>
      </c>
      <c r="M28" s="23">
        <f t="shared" si="6"/>
        <v>120616.3675542265</v>
      </c>
      <c r="N28" s="22">
        <f t="shared" si="7"/>
        <v>209545.09570730894</v>
      </c>
      <c r="O28" s="21">
        <f t="shared" si="8"/>
        <v>21898.687482952162</v>
      </c>
      <c r="P28" s="178">
        <f t="shared" si="10"/>
        <v>352060.15074448759</v>
      </c>
      <c r="Q28" s="210">
        <f t="shared" si="9"/>
        <v>1.7106601336987156E-2</v>
      </c>
      <c r="S28" s="19"/>
      <c r="T28" s="19"/>
      <c r="U28" s="19"/>
      <c r="V28" s="19"/>
      <c r="W28" s="19"/>
      <c r="X28" s="19"/>
      <c r="Y28" s="19"/>
      <c r="Z28" s="19"/>
    </row>
    <row r="29" spans="1:26">
      <c r="A29" s="24" t="s">
        <v>25</v>
      </c>
      <c r="B29" s="23">
        <v>534177051</v>
      </c>
      <c r="C29" s="22">
        <v>210861820.25999999</v>
      </c>
      <c r="D29" s="190">
        <f t="shared" si="0"/>
        <v>0.39474144361922425</v>
      </c>
      <c r="E29" s="28">
        <f t="shared" si="1"/>
        <v>2.5962364631728643E-2</v>
      </c>
      <c r="F29" s="57">
        <v>215375991.11000001</v>
      </c>
      <c r="G29" s="177">
        <f t="shared" si="2"/>
        <v>-2.0959489619687854E-2</v>
      </c>
      <c r="H29" s="26">
        <f t="shared" si="3"/>
        <v>0</v>
      </c>
      <c r="I29" s="20">
        <f t="shared" si="4"/>
        <v>0</v>
      </c>
      <c r="J29" s="25">
        <f t="shared" si="5"/>
        <v>8.9945540591046785E-2</v>
      </c>
      <c r="L29" s="24" t="s">
        <v>25</v>
      </c>
      <c r="M29" s="23">
        <f t="shared" si="6"/>
        <v>267157.50913557998</v>
      </c>
      <c r="N29" s="22">
        <f t="shared" si="7"/>
        <v>0</v>
      </c>
      <c r="O29" s="21">
        <f t="shared" si="8"/>
        <v>370222.46506453608</v>
      </c>
      <c r="P29" s="178">
        <f t="shared" si="10"/>
        <v>637379.974200116</v>
      </c>
      <c r="Q29" s="210">
        <f t="shared" si="9"/>
        <v>3.0970290434073681E-2</v>
      </c>
      <c r="S29" s="19"/>
      <c r="T29" s="19"/>
      <c r="U29" s="19"/>
      <c r="V29" s="19"/>
      <c r="W29" s="19"/>
      <c r="X29" s="19"/>
      <c r="Y29" s="19"/>
      <c r="Z29" s="19"/>
    </row>
    <row r="30" spans="1:26">
      <c r="A30" s="24" t="s">
        <v>26</v>
      </c>
      <c r="B30" s="23">
        <v>1059673</v>
      </c>
      <c r="C30" s="22">
        <v>297293.69</v>
      </c>
      <c r="D30" s="190">
        <f t="shared" si="0"/>
        <v>0.28055229301869539</v>
      </c>
      <c r="E30" s="28">
        <f t="shared" si="1"/>
        <v>1.8452080589351678E-2</v>
      </c>
      <c r="F30" s="57">
        <v>288216.5</v>
      </c>
      <c r="G30" s="177">
        <f t="shared" si="2"/>
        <v>3.1494345396603007E-2</v>
      </c>
      <c r="H30" s="26">
        <f t="shared" si="3"/>
        <v>3.1494345396603007E-2</v>
      </c>
      <c r="I30" s="20">
        <f t="shared" si="4"/>
        <v>2.9519308694820052E-3</v>
      </c>
      <c r="J30" s="25">
        <f t="shared" si="5"/>
        <v>1.2681405115627585E-4</v>
      </c>
      <c r="L30" s="24" t="s">
        <v>26</v>
      </c>
      <c r="M30" s="23">
        <f t="shared" si="6"/>
        <v>189875.30444725719</v>
      </c>
      <c r="N30" s="22">
        <f t="shared" si="7"/>
        <v>18225.547081349891</v>
      </c>
      <c r="O30" s="21">
        <f t="shared" si="8"/>
        <v>521.97596807339653</v>
      </c>
      <c r="P30" s="178">
        <f t="shared" si="10"/>
        <v>208622.82749668046</v>
      </c>
      <c r="Q30" s="210">
        <f t="shared" si="9"/>
        <v>1.0136982365751696E-2</v>
      </c>
      <c r="S30" s="19"/>
      <c r="T30" s="19"/>
      <c r="U30" s="19"/>
      <c r="V30" s="19"/>
      <c r="W30" s="19"/>
      <c r="X30" s="19"/>
      <c r="Y30" s="19"/>
      <c r="Z30" s="19"/>
    </row>
    <row r="31" spans="1:26">
      <c r="A31" s="24" t="s">
        <v>27</v>
      </c>
      <c r="B31" s="23">
        <v>2387896</v>
      </c>
      <c r="C31" s="22">
        <v>539788</v>
      </c>
      <c r="D31" s="190">
        <f t="shared" si="0"/>
        <v>0.22605172084546396</v>
      </c>
      <c r="E31" s="28">
        <f t="shared" si="1"/>
        <v>1.4867547598779295E-2</v>
      </c>
      <c r="F31" s="57">
        <v>518824</v>
      </c>
      <c r="G31" s="177">
        <f t="shared" si="2"/>
        <v>4.0406766070960387E-2</v>
      </c>
      <c r="H31" s="26">
        <f t="shared" si="3"/>
        <v>4.0406766070960387E-2</v>
      </c>
      <c r="I31" s="20">
        <f t="shared" si="4"/>
        <v>3.7872824025633328E-3</v>
      </c>
      <c r="J31" s="25">
        <f t="shared" si="5"/>
        <v>2.3025279495687858E-4</v>
      </c>
      <c r="L31" s="24" t="s">
        <v>27</v>
      </c>
      <c r="M31" s="23">
        <f t="shared" si="6"/>
        <v>152989.80042019713</v>
      </c>
      <c r="N31" s="22">
        <f t="shared" si="7"/>
        <v>23383.099669403258</v>
      </c>
      <c r="O31" s="21">
        <f t="shared" si="8"/>
        <v>947.73745064822106</v>
      </c>
      <c r="P31" s="178">
        <f t="shared" si="10"/>
        <v>177320.6375402486</v>
      </c>
      <c r="Q31" s="210">
        <f t="shared" si="9"/>
        <v>8.6160090791500242E-3</v>
      </c>
      <c r="S31" s="19"/>
      <c r="T31" s="19"/>
      <c r="U31" s="19"/>
      <c r="V31" s="19"/>
      <c r="W31" s="19"/>
      <c r="X31" s="19"/>
      <c r="Y31" s="19"/>
      <c r="Z31" s="19"/>
    </row>
    <row r="32" spans="1:26">
      <c r="A32" s="24" t="s">
        <v>28</v>
      </c>
      <c r="B32" s="23">
        <v>708159</v>
      </c>
      <c r="C32" s="22">
        <v>419888</v>
      </c>
      <c r="D32" s="190">
        <f t="shared" si="0"/>
        <v>0.5929289891112024</v>
      </c>
      <c r="E32" s="28">
        <f t="shared" si="1"/>
        <v>3.8997269896181748E-2</v>
      </c>
      <c r="F32" s="57">
        <v>336929</v>
      </c>
      <c r="G32" s="177">
        <f t="shared" si="2"/>
        <v>0.2462210139228147</v>
      </c>
      <c r="H32" s="26">
        <f t="shared" si="3"/>
        <v>0.2462210139228147</v>
      </c>
      <c r="I32" s="20">
        <f t="shared" si="4"/>
        <v>2.307802885124614E-2</v>
      </c>
      <c r="J32" s="25">
        <f t="shared" si="5"/>
        <v>1.7910806755402832E-4</v>
      </c>
      <c r="L32" s="24" t="s">
        <v>28</v>
      </c>
      <c r="M32" s="23">
        <f t="shared" si="6"/>
        <v>401289.08272937109</v>
      </c>
      <c r="N32" s="22">
        <f t="shared" si="7"/>
        <v>142486.29794197885</v>
      </c>
      <c r="O32" s="21">
        <f t="shared" si="8"/>
        <v>737.2219884061526</v>
      </c>
      <c r="P32" s="178">
        <f t="shared" si="10"/>
        <v>544512.60265975608</v>
      </c>
      <c r="Q32" s="210">
        <f t="shared" si="9"/>
        <v>2.6457865216975525E-2</v>
      </c>
      <c r="S32" s="19"/>
      <c r="T32" s="19"/>
      <c r="U32" s="19"/>
      <c r="V32" s="19"/>
      <c r="W32" s="19"/>
      <c r="X32" s="19"/>
      <c r="Y32" s="19"/>
      <c r="Z32" s="19"/>
    </row>
    <row r="33" spans="1:26">
      <c r="A33" s="24" t="s">
        <v>29</v>
      </c>
      <c r="B33" s="23">
        <v>2080067</v>
      </c>
      <c r="C33" s="22">
        <v>656691</v>
      </c>
      <c r="D33" s="190">
        <f t="shared" si="0"/>
        <v>0.31570665752593546</v>
      </c>
      <c r="E33" s="28">
        <f t="shared" si="1"/>
        <v>2.0764202725212504E-2</v>
      </c>
      <c r="F33" s="57">
        <v>629171</v>
      </c>
      <c r="G33" s="177">
        <f t="shared" si="2"/>
        <v>4.3740096094702308E-2</v>
      </c>
      <c r="H33" s="26">
        <f t="shared" si="3"/>
        <v>4.3740096094702308E-2</v>
      </c>
      <c r="I33" s="20">
        <f t="shared" si="4"/>
        <v>4.099711813981304E-3</v>
      </c>
      <c r="J33" s="25">
        <f t="shared" si="5"/>
        <v>2.801191174554224E-4</v>
      </c>
      <c r="L33" s="24" t="s">
        <v>29</v>
      </c>
      <c r="M33" s="23">
        <f t="shared" si="6"/>
        <v>213667.4666557381</v>
      </c>
      <c r="N33" s="22">
        <f t="shared" si="7"/>
        <v>25312.073347704831</v>
      </c>
      <c r="O33" s="21">
        <f t="shared" si="8"/>
        <v>1152.9909042135635</v>
      </c>
      <c r="P33" s="178">
        <f t="shared" si="10"/>
        <v>240132.5309076565</v>
      </c>
      <c r="Q33" s="210">
        <f t="shared" si="9"/>
        <v>1.166803873029173E-2</v>
      </c>
      <c r="S33" s="19"/>
      <c r="T33" s="19"/>
      <c r="U33" s="19"/>
      <c r="V33" s="19"/>
      <c r="W33" s="19"/>
      <c r="X33" s="19"/>
      <c r="Y33" s="19"/>
      <c r="Z33" s="19"/>
    </row>
    <row r="34" spans="1:26">
      <c r="A34" s="24" t="s">
        <v>30</v>
      </c>
      <c r="B34" s="23">
        <v>619036</v>
      </c>
      <c r="C34" s="22">
        <v>129046</v>
      </c>
      <c r="D34" s="190">
        <f t="shared" si="0"/>
        <v>0.20846283576399435</v>
      </c>
      <c r="E34" s="28">
        <f t="shared" si="1"/>
        <v>1.3710716829342329E-2</v>
      </c>
      <c r="F34" s="57">
        <v>112915</v>
      </c>
      <c r="G34" s="177">
        <f t="shared" si="2"/>
        <v>0.14285967320550852</v>
      </c>
      <c r="H34" s="26">
        <f t="shared" si="3"/>
        <v>0.14285967320550852</v>
      </c>
      <c r="I34" s="20">
        <f t="shared" si="4"/>
        <v>1.3390082379198708E-2</v>
      </c>
      <c r="J34" s="25">
        <f t="shared" si="5"/>
        <v>5.5046059152862521E-5</v>
      </c>
      <c r="L34" s="24" t="s">
        <v>30</v>
      </c>
      <c r="M34" s="23">
        <f t="shared" si="6"/>
        <v>141085.79894582916</v>
      </c>
      <c r="N34" s="22">
        <f t="shared" si="7"/>
        <v>82671.846874267474</v>
      </c>
      <c r="O34" s="21">
        <f t="shared" si="8"/>
        <v>226.5736308631358</v>
      </c>
      <c r="P34" s="178">
        <f t="shared" si="10"/>
        <v>223984.21945095976</v>
      </c>
      <c r="Q34" s="210">
        <f t="shared" si="9"/>
        <v>1.0883392340261351E-2</v>
      </c>
      <c r="S34" s="19"/>
      <c r="T34" s="19"/>
      <c r="U34" s="19"/>
      <c r="V34" s="19"/>
      <c r="W34" s="19"/>
      <c r="X34" s="19"/>
      <c r="Y34" s="19"/>
      <c r="Z34" s="19"/>
    </row>
    <row r="35" spans="1:26">
      <c r="A35" s="24" t="s">
        <v>31</v>
      </c>
      <c r="B35" s="23">
        <v>0</v>
      </c>
      <c r="C35" s="22">
        <v>0</v>
      </c>
      <c r="D35" s="190">
        <f t="shared" si="0"/>
        <v>0</v>
      </c>
      <c r="E35" s="28">
        <f t="shared" si="1"/>
        <v>0</v>
      </c>
      <c r="F35" s="57">
        <v>0</v>
      </c>
      <c r="G35" s="177">
        <f t="shared" si="2"/>
        <v>0</v>
      </c>
      <c r="H35" s="26">
        <f t="shared" si="3"/>
        <v>0</v>
      </c>
      <c r="I35" s="20">
        <f t="shared" si="4"/>
        <v>0</v>
      </c>
      <c r="J35" s="25">
        <f t="shared" si="5"/>
        <v>0</v>
      </c>
      <c r="L35" s="24" t="s">
        <v>31</v>
      </c>
      <c r="M35" s="23">
        <f t="shared" si="6"/>
        <v>0</v>
      </c>
      <c r="N35" s="22">
        <f t="shared" si="7"/>
        <v>0</v>
      </c>
      <c r="O35" s="21">
        <f t="shared" si="8"/>
        <v>0</v>
      </c>
      <c r="P35" s="178">
        <f t="shared" si="10"/>
        <v>0</v>
      </c>
      <c r="Q35" s="210">
        <f t="shared" si="9"/>
        <v>0</v>
      </c>
      <c r="S35" s="19"/>
      <c r="T35" s="19"/>
      <c r="U35" s="19"/>
      <c r="V35" s="19"/>
      <c r="W35" s="19"/>
      <c r="X35" s="19"/>
      <c r="Y35" s="19"/>
      <c r="Z35" s="19"/>
    </row>
    <row r="36" spans="1:26">
      <c r="A36" s="24" t="s">
        <v>32</v>
      </c>
      <c r="B36" s="23">
        <v>3907034</v>
      </c>
      <c r="C36" s="22">
        <v>1176027</v>
      </c>
      <c r="D36" s="190">
        <f t="shared" si="0"/>
        <v>0.3010024995943214</v>
      </c>
      <c r="E36" s="28">
        <f t="shared" si="1"/>
        <v>1.9797102067316198E-2</v>
      </c>
      <c r="F36" s="57">
        <v>1194083</v>
      </c>
      <c r="G36" s="177">
        <f t="shared" si="2"/>
        <v>-1.5121226916386843E-2</v>
      </c>
      <c r="H36" s="26">
        <f t="shared" si="3"/>
        <v>0</v>
      </c>
      <c r="I36" s="20">
        <f t="shared" si="4"/>
        <v>0</v>
      </c>
      <c r="J36" s="25">
        <f t="shared" si="5"/>
        <v>5.0164787600827181E-4</v>
      </c>
      <c r="L36" s="24" t="s">
        <v>32</v>
      </c>
      <c r="M36" s="23">
        <f t="shared" si="6"/>
        <v>203715.82293946407</v>
      </c>
      <c r="N36" s="22">
        <f t="shared" si="7"/>
        <v>0</v>
      </c>
      <c r="O36" s="21">
        <f t="shared" si="8"/>
        <v>2064.819578933721</v>
      </c>
      <c r="P36" s="178">
        <f t="shared" si="10"/>
        <v>205780.6425183978</v>
      </c>
      <c r="Q36" s="210">
        <f t="shared" si="9"/>
        <v>9.9988806088597559E-3</v>
      </c>
      <c r="S36" s="19"/>
      <c r="T36" s="19"/>
      <c r="U36" s="19"/>
      <c r="V36" s="19"/>
      <c r="W36" s="19"/>
      <c r="X36" s="19"/>
      <c r="Y36" s="19"/>
      <c r="Z36" s="19"/>
    </row>
    <row r="37" spans="1:26">
      <c r="A37" s="24" t="s">
        <v>33</v>
      </c>
      <c r="B37" s="23">
        <v>40511812</v>
      </c>
      <c r="C37" s="22">
        <v>11936823</v>
      </c>
      <c r="D37" s="190">
        <f t="shared" si="0"/>
        <v>0.29465043429802645</v>
      </c>
      <c r="E37" s="28">
        <f t="shared" si="1"/>
        <v>1.9379323194454703E-2</v>
      </c>
      <c r="F37" s="57">
        <v>10280239</v>
      </c>
      <c r="G37" s="177">
        <f t="shared" si="2"/>
        <v>0.16114255709424663</v>
      </c>
      <c r="H37" s="26">
        <f t="shared" si="3"/>
        <v>0.16114255709424663</v>
      </c>
      <c r="I37" s="20">
        <f t="shared" si="4"/>
        <v>1.5103717276342576E-2</v>
      </c>
      <c r="J37" s="25">
        <f t="shared" si="5"/>
        <v>5.0917894778237981E-3</v>
      </c>
      <c r="L37" s="24" t="s">
        <v>33</v>
      </c>
      <c r="M37" s="23">
        <f t="shared" si="6"/>
        <v>199416.80146640667</v>
      </c>
      <c r="N37" s="22">
        <f t="shared" si="7"/>
        <v>93252.017914526368</v>
      </c>
      <c r="O37" s="21">
        <f t="shared" si="8"/>
        <v>20958.180246428321</v>
      </c>
      <c r="P37" s="178">
        <f t="shared" si="10"/>
        <v>313626.99962736137</v>
      </c>
      <c r="Q37" s="210">
        <f t="shared" si="9"/>
        <v>1.5239134675694887E-2</v>
      </c>
      <c r="S37" s="19"/>
      <c r="T37" s="19"/>
      <c r="U37" s="19"/>
      <c r="V37" s="19"/>
      <c r="W37" s="19"/>
      <c r="X37" s="19"/>
      <c r="Y37" s="19"/>
      <c r="Z37" s="19"/>
    </row>
    <row r="38" spans="1:26">
      <c r="A38" s="24" t="s">
        <v>34</v>
      </c>
      <c r="B38" s="23">
        <v>2187206</v>
      </c>
      <c r="C38" s="22">
        <v>947940</v>
      </c>
      <c r="D38" s="190">
        <f t="shared" si="0"/>
        <v>0.43340224926230086</v>
      </c>
      <c r="E38" s="28">
        <f t="shared" si="1"/>
        <v>2.8505107354304695E-2</v>
      </c>
      <c r="F38" s="57">
        <v>940947</v>
      </c>
      <c r="G38" s="177">
        <f t="shared" si="2"/>
        <v>7.4318744838977047E-3</v>
      </c>
      <c r="H38" s="26">
        <f t="shared" si="3"/>
        <v>7.4318744838977047E-3</v>
      </c>
      <c r="I38" s="20">
        <f t="shared" si="4"/>
        <v>6.9658154284100667E-4</v>
      </c>
      <c r="J38" s="25">
        <f t="shared" si="5"/>
        <v>4.0435473639914836E-4</v>
      </c>
      <c r="L38" s="24" t="s">
        <v>34</v>
      </c>
      <c r="M38" s="23">
        <f t="shared" si="6"/>
        <v>293322.79961554852</v>
      </c>
      <c r="N38" s="22">
        <f t="shared" si="7"/>
        <v>4300.7713481027049</v>
      </c>
      <c r="O38" s="21">
        <f t="shared" si="8"/>
        <v>1664.3538555274936</v>
      </c>
      <c r="P38" s="178">
        <f t="shared" si="10"/>
        <v>299287.9248191787</v>
      </c>
      <c r="Q38" s="210">
        <f t="shared" si="9"/>
        <v>1.4542399087284483E-2</v>
      </c>
      <c r="S38" s="19"/>
      <c r="T38" s="19"/>
      <c r="U38" s="19"/>
      <c r="V38" s="19"/>
      <c r="W38" s="19"/>
      <c r="X38" s="19"/>
      <c r="Y38" s="19"/>
      <c r="Z38" s="19"/>
    </row>
    <row r="39" spans="1:26">
      <c r="A39" s="24" t="s">
        <v>35</v>
      </c>
      <c r="B39" s="23">
        <v>769899</v>
      </c>
      <c r="C39" s="22">
        <v>296637</v>
      </c>
      <c r="D39" s="190">
        <f t="shared" si="0"/>
        <v>0.38529339562721865</v>
      </c>
      <c r="E39" s="28">
        <f t="shared" si="1"/>
        <v>2.5340961252398816E-2</v>
      </c>
      <c r="F39" s="57">
        <v>301669</v>
      </c>
      <c r="G39" s="177">
        <f t="shared" si="2"/>
        <v>-1.6680533962720734E-2</v>
      </c>
      <c r="H39" s="26">
        <f t="shared" si="3"/>
        <v>0</v>
      </c>
      <c r="I39" s="20">
        <f t="shared" si="4"/>
        <v>0</v>
      </c>
      <c r="J39" s="25">
        <f t="shared" si="5"/>
        <v>1.2653393246538194E-4</v>
      </c>
      <c r="L39" s="24" t="s">
        <v>35</v>
      </c>
      <c r="M39" s="23">
        <f t="shared" si="6"/>
        <v>260763.15402405427</v>
      </c>
      <c r="N39" s="22">
        <f t="shared" si="7"/>
        <v>0</v>
      </c>
      <c r="O39" s="21">
        <f t="shared" si="8"/>
        <v>520.82297892494159</v>
      </c>
      <c r="P39" s="178">
        <f t="shared" si="10"/>
        <v>261283.9770029792</v>
      </c>
      <c r="Q39" s="210">
        <f t="shared" si="9"/>
        <v>1.2695787412692486E-2</v>
      </c>
      <c r="S39" s="19"/>
      <c r="T39" s="19"/>
      <c r="U39" s="19"/>
      <c r="V39" s="19"/>
      <c r="W39" s="19"/>
      <c r="X39" s="19"/>
      <c r="Y39" s="19"/>
      <c r="Z39" s="19"/>
    </row>
    <row r="40" spans="1:26">
      <c r="A40" s="24" t="s">
        <v>36</v>
      </c>
      <c r="B40" s="23">
        <v>847487</v>
      </c>
      <c r="C40" s="22">
        <v>101056</v>
      </c>
      <c r="D40" s="190">
        <f t="shared" si="0"/>
        <v>0.11924194707411441</v>
      </c>
      <c r="E40" s="28">
        <f t="shared" si="1"/>
        <v>7.8426092810303504E-3</v>
      </c>
      <c r="F40" s="57">
        <v>64774</v>
      </c>
      <c r="G40" s="177">
        <f t="shared" si="2"/>
        <v>0.56013215178929809</v>
      </c>
      <c r="H40" s="26">
        <f t="shared" si="3"/>
        <v>0.56013215178929809</v>
      </c>
      <c r="I40" s="20">
        <f t="shared" si="4"/>
        <v>5.2500579676583892E-2</v>
      </c>
      <c r="J40" s="25">
        <f t="shared" si="5"/>
        <v>4.310660193846903E-5</v>
      </c>
      <c r="L40" s="24" t="s">
        <v>36</v>
      </c>
      <c r="M40" s="23">
        <f t="shared" si="6"/>
        <v>80701.892541910012</v>
      </c>
      <c r="N40" s="22">
        <f t="shared" si="7"/>
        <v>324144.37498722522</v>
      </c>
      <c r="O40" s="21">
        <f t="shared" si="8"/>
        <v>177.42994622464121</v>
      </c>
      <c r="P40" s="178">
        <f t="shared" si="10"/>
        <v>405023.69747535983</v>
      </c>
      <c r="Q40" s="210">
        <f t="shared" si="9"/>
        <v>1.9680099863878038E-2</v>
      </c>
      <c r="S40" s="19"/>
      <c r="T40" s="19"/>
      <c r="U40" s="19"/>
      <c r="V40" s="19"/>
      <c r="W40" s="19"/>
      <c r="X40" s="19"/>
      <c r="Y40" s="19"/>
      <c r="Z40" s="19"/>
    </row>
    <row r="41" spans="1:26">
      <c r="A41" s="24" t="s">
        <v>37</v>
      </c>
      <c r="B41" s="23">
        <v>4772320</v>
      </c>
      <c r="C41" s="22">
        <v>892562</v>
      </c>
      <c r="D41" s="190">
        <f t="shared" si="0"/>
        <v>0.1870289502799477</v>
      </c>
      <c r="E41" s="28">
        <f t="shared" si="1"/>
        <v>1.2300998241627172E-2</v>
      </c>
      <c r="F41" s="57">
        <v>1105076</v>
      </c>
      <c r="G41" s="177">
        <f t="shared" si="2"/>
        <v>-0.19230713543683875</v>
      </c>
      <c r="H41" s="26">
        <f t="shared" si="3"/>
        <v>0</v>
      </c>
      <c r="I41" s="20">
        <f t="shared" si="4"/>
        <v>0</v>
      </c>
      <c r="J41" s="25">
        <f t="shared" si="5"/>
        <v>3.8073261201119969E-4</v>
      </c>
      <c r="L41" s="24" t="s">
        <v>37</v>
      </c>
      <c r="M41" s="23">
        <f t="shared" si="6"/>
        <v>126579.53529002005</v>
      </c>
      <c r="N41" s="22">
        <f t="shared" si="7"/>
        <v>0</v>
      </c>
      <c r="O41" s="21">
        <f t="shared" si="8"/>
        <v>1567.1234529583419</v>
      </c>
      <c r="P41" s="178">
        <f t="shared" si="10"/>
        <v>128146.6587429784</v>
      </c>
      <c r="Q41" s="210">
        <f t="shared" si="9"/>
        <v>6.2266456432158272E-3</v>
      </c>
      <c r="S41" s="19"/>
      <c r="T41" s="19"/>
      <c r="U41" s="19"/>
      <c r="V41" s="19"/>
      <c r="W41" s="19"/>
      <c r="X41" s="19"/>
      <c r="Y41" s="19"/>
      <c r="Z41" s="19"/>
    </row>
    <row r="42" spans="1:26">
      <c r="A42" s="24" t="s">
        <v>38</v>
      </c>
      <c r="B42" s="23">
        <v>62554222</v>
      </c>
      <c r="C42" s="22">
        <v>20840679</v>
      </c>
      <c r="D42" s="190">
        <f t="shared" si="0"/>
        <v>0.33316182878911033</v>
      </c>
      <c r="E42" s="28">
        <f t="shared" si="1"/>
        <v>2.1912239062336917E-2</v>
      </c>
      <c r="F42" s="57">
        <v>16891683.199999999</v>
      </c>
      <c r="G42" s="177">
        <f t="shared" si="2"/>
        <v>0.23378343965153214</v>
      </c>
      <c r="H42" s="26">
        <f t="shared" si="3"/>
        <v>0.23378343965153214</v>
      </c>
      <c r="I42" s="20">
        <f t="shared" si="4"/>
        <v>2.1912268491075765E-2</v>
      </c>
      <c r="J42" s="25">
        <f t="shared" si="5"/>
        <v>8.8898319128048898E-3</v>
      </c>
      <c r="L42" s="24" t="s">
        <v>38</v>
      </c>
      <c r="M42" s="23">
        <f t="shared" si="6"/>
        <v>225480.97180343434</v>
      </c>
      <c r="N42" s="22">
        <f t="shared" si="7"/>
        <v>135288.76477834317</v>
      </c>
      <c r="O42" s="21">
        <f t="shared" si="8"/>
        <v>36591.20244473371</v>
      </c>
      <c r="P42" s="178">
        <f t="shared" si="10"/>
        <v>397360.93902651122</v>
      </c>
      <c r="Q42" s="210">
        <f t="shared" si="9"/>
        <v>1.9307766461052169E-2</v>
      </c>
      <c r="S42" s="19"/>
      <c r="T42" s="19"/>
      <c r="U42" s="19"/>
      <c r="V42" s="19"/>
      <c r="W42" s="19"/>
      <c r="X42" s="19"/>
      <c r="Y42" s="19"/>
      <c r="Z42" s="19"/>
    </row>
    <row r="43" spans="1:26">
      <c r="A43" s="24" t="s">
        <v>39</v>
      </c>
      <c r="B43" s="23"/>
      <c r="C43" s="22"/>
      <c r="D43" s="190">
        <f t="shared" si="0"/>
        <v>0</v>
      </c>
      <c r="E43" s="28">
        <f t="shared" si="1"/>
        <v>0</v>
      </c>
      <c r="F43" s="57"/>
      <c r="G43" s="177">
        <f t="shared" si="2"/>
        <v>0</v>
      </c>
      <c r="H43" s="26">
        <f t="shared" si="3"/>
        <v>0</v>
      </c>
      <c r="I43" s="20">
        <f t="shared" si="4"/>
        <v>0</v>
      </c>
      <c r="J43" s="25">
        <f t="shared" si="5"/>
        <v>0</v>
      </c>
      <c r="L43" s="24" t="s">
        <v>39</v>
      </c>
      <c r="M43" s="23">
        <f t="shared" si="6"/>
        <v>0</v>
      </c>
      <c r="N43" s="22">
        <f t="shared" si="7"/>
        <v>0</v>
      </c>
      <c r="O43" s="21">
        <f t="shared" si="8"/>
        <v>0</v>
      </c>
      <c r="P43" s="178">
        <f t="shared" si="10"/>
        <v>0</v>
      </c>
      <c r="Q43" s="210">
        <f t="shared" si="9"/>
        <v>0</v>
      </c>
      <c r="S43" s="19"/>
      <c r="T43" s="19"/>
      <c r="U43" s="19"/>
      <c r="V43" s="19"/>
      <c r="W43" s="19"/>
      <c r="X43" s="19"/>
      <c r="Y43" s="19"/>
      <c r="Z43" s="19"/>
    </row>
    <row r="44" spans="1:26">
      <c r="A44" s="24" t="s">
        <v>40</v>
      </c>
      <c r="B44" s="23">
        <v>1399134</v>
      </c>
      <c r="C44" s="22">
        <v>378540</v>
      </c>
      <c r="D44" s="190">
        <f t="shared" si="0"/>
        <v>0.27055307068515239</v>
      </c>
      <c r="E44" s="28">
        <f t="shared" si="1"/>
        <v>1.7794426166555407E-2</v>
      </c>
      <c r="F44" s="57">
        <v>451420</v>
      </c>
      <c r="G44" s="177">
        <f t="shared" si="2"/>
        <v>-0.1614461034070267</v>
      </c>
      <c r="H44" s="26">
        <f t="shared" si="3"/>
        <v>0</v>
      </c>
      <c r="I44" s="20">
        <f t="shared" si="4"/>
        <v>0</v>
      </c>
      <c r="J44" s="25">
        <f t="shared" si="5"/>
        <v>1.6147060142681353E-4</v>
      </c>
      <c r="L44" s="24" t="s">
        <v>40</v>
      </c>
      <c r="M44" s="23">
        <f t="shared" si="6"/>
        <v>183107.91942826979</v>
      </c>
      <c r="N44" s="22">
        <f t="shared" si="7"/>
        <v>0</v>
      </c>
      <c r="O44" s="21">
        <f t="shared" si="8"/>
        <v>664.62487970902953</v>
      </c>
      <c r="P44" s="178">
        <f t="shared" si="10"/>
        <v>183772.54430797882</v>
      </c>
      <c r="Q44" s="210">
        <f t="shared" si="9"/>
        <v>8.9295072035630689E-3</v>
      </c>
      <c r="S44" s="19"/>
      <c r="T44" s="19"/>
      <c r="U44" s="19"/>
      <c r="V44" s="19"/>
      <c r="W44" s="19"/>
      <c r="X44" s="19"/>
      <c r="Y44" s="19"/>
      <c r="Z44" s="19"/>
    </row>
    <row r="45" spans="1:26">
      <c r="A45" s="24" t="s">
        <v>41</v>
      </c>
      <c r="B45" s="23">
        <v>110604359</v>
      </c>
      <c r="C45" s="22">
        <v>21246156.09</v>
      </c>
      <c r="D45" s="190">
        <f t="shared" si="0"/>
        <v>0.19209148972148557</v>
      </c>
      <c r="E45" s="28">
        <f t="shared" si="1"/>
        <v>1.2633964280709958E-2</v>
      </c>
      <c r="F45" s="57">
        <v>17252658</v>
      </c>
      <c r="G45" s="177">
        <f t="shared" si="2"/>
        <v>0.23147146891800663</v>
      </c>
      <c r="H45" s="26">
        <f t="shared" si="3"/>
        <v>0.23147146891800663</v>
      </c>
      <c r="I45" s="20">
        <f t="shared" si="4"/>
        <v>2.1695569979273421E-2</v>
      </c>
      <c r="J45" s="25">
        <f t="shared" si="5"/>
        <v>9.0627928405459315E-3</v>
      </c>
      <c r="L45" s="24" t="s">
        <v>41</v>
      </c>
      <c r="M45" s="23">
        <f t="shared" si="6"/>
        <v>130005.81709793312</v>
      </c>
      <c r="N45" s="22">
        <f t="shared" si="7"/>
        <v>133950.84424295981</v>
      </c>
      <c r="O45" s="21">
        <f t="shared" si="8"/>
        <v>37303.12235324012</v>
      </c>
      <c r="P45" s="178">
        <f t="shared" si="10"/>
        <v>301259.78369413305</v>
      </c>
      <c r="Q45" s="210">
        <f t="shared" si="9"/>
        <v>1.4638211702246193E-2</v>
      </c>
      <c r="S45" s="19"/>
      <c r="T45" s="19"/>
      <c r="U45" s="19"/>
      <c r="V45" s="19"/>
      <c r="W45" s="19"/>
      <c r="X45" s="19"/>
      <c r="Y45" s="19"/>
      <c r="Z45" s="19"/>
    </row>
    <row r="46" spans="1:26">
      <c r="A46" s="24" t="s">
        <v>42</v>
      </c>
      <c r="B46" s="23">
        <v>8051951</v>
      </c>
      <c r="C46" s="22">
        <v>1244367</v>
      </c>
      <c r="D46" s="190">
        <f t="shared" si="0"/>
        <v>0.15454229664338495</v>
      </c>
      <c r="E46" s="28">
        <f t="shared" si="1"/>
        <v>1.0164332935739743E-2</v>
      </c>
      <c r="F46" s="57">
        <v>1075933</v>
      </c>
      <c r="G46" s="177">
        <f t="shared" si="2"/>
        <v>0.15654692253142155</v>
      </c>
      <c r="H46" s="26">
        <f t="shared" si="3"/>
        <v>0.15654692253142155</v>
      </c>
      <c r="I46" s="20">
        <f t="shared" si="4"/>
        <v>1.4672973428200077E-2</v>
      </c>
      <c r="J46" s="25">
        <f t="shared" si="5"/>
        <v>5.3079909094330766E-4</v>
      </c>
      <c r="L46" s="24" t="s">
        <v>42</v>
      </c>
      <c r="M46" s="23">
        <f t="shared" si="6"/>
        <v>104592.85614602212</v>
      </c>
      <c r="N46" s="22">
        <f t="shared" si="7"/>
        <v>90592.557841973743</v>
      </c>
      <c r="O46" s="21">
        <f t="shared" si="8"/>
        <v>2184.808125135748</v>
      </c>
      <c r="P46" s="178">
        <f t="shared" si="10"/>
        <v>197370.22211313163</v>
      </c>
      <c r="Q46" s="210">
        <f t="shared" si="9"/>
        <v>9.5902183145185581E-3</v>
      </c>
      <c r="S46" s="19"/>
      <c r="T46" s="19"/>
      <c r="U46" s="19"/>
      <c r="V46" s="19"/>
      <c r="W46" s="19"/>
      <c r="X46" s="19"/>
      <c r="Y46" s="19"/>
      <c r="Z46" s="19"/>
    </row>
    <row r="47" spans="1:26">
      <c r="A47" s="24" t="s">
        <v>43</v>
      </c>
      <c r="B47" s="23">
        <v>1112166</v>
      </c>
      <c r="C47" s="22">
        <v>290271</v>
      </c>
      <c r="D47" s="190">
        <f t="shared" si="0"/>
        <v>0.26099611029288794</v>
      </c>
      <c r="E47" s="28">
        <f t="shared" si="1"/>
        <v>1.7165859557992508E-2</v>
      </c>
      <c r="F47" s="57">
        <v>222448</v>
      </c>
      <c r="G47" s="177">
        <f t="shared" si="2"/>
        <v>0.30489372797238001</v>
      </c>
      <c r="H47" s="26">
        <f t="shared" si="3"/>
        <v>0.30489372797238001</v>
      </c>
      <c r="I47" s="20">
        <f t="shared" si="4"/>
        <v>2.8577358766446841E-2</v>
      </c>
      <c r="J47" s="25">
        <f t="shared" si="5"/>
        <v>1.2381844176774604E-4</v>
      </c>
      <c r="L47" s="24" t="s">
        <v>43</v>
      </c>
      <c r="M47" s="23">
        <f t="shared" si="6"/>
        <v>176639.85336990157</v>
      </c>
      <c r="N47" s="22">
        <f t="shared" si="7"/>
        <v>176439.76796445058</v>
      </c>
      <c r="O47" s="21">
        <f t="shared" si="8"/>
        <v>509.64581935335684</v>
      </c>
      <c r="P47" s="178">
        <f t="shared" si="10"/>
        <v>353589.26715370553</v>
      </c>
      <c r="Q47" s="210">
        <f t="shared" si="9"/>
        <v>1.7180901097283856E-2</v>
      </c>
      <c r="S47" s="19"/>
      <c r="T47" s="19"/>
      <c r="U47" s="19"/>
      <c r="V47" s="19"/>
      <c r="W47" s="19"/>
      <c r="X47" s="19"/>
      <c r="Y47" s="19"/>
      <c r="Z47" s="19"/>
    </row>
    <row r="48" spans="1:26">
      <c r="A48" s="24" t="s">
        <v>44</v>
      </c>
      <c r="B48" s="23">
        <v>18582885</v>
      </c>
      <c r="C48" s="22">
        <v>7908079.6500000004</v>
      </c>
      <c r="D48" s="190">
        <f t="shared" si="0"/>
        <v>0.42555715380039216</v>
      </c>
      <c r="E48" s="28">
        <f t="shared" si="1"/>
        <v>2.7989131055780377E-2</v>
      </c>
      <c r="F48" s="57">
        <v>7881801</v>
      </c>
      <c r="G48" s="177">
        <f t="shared" si="2"/>
        <v>3.3340920431765841E-3</v>
      </c>
      <c r="H48" s="26">
        <f t="shared" si="3"/>
        <v>3.3340920431765841E-3</v>
      </c>
      <c r="I48" s="20">
        <f t="shared" si="4"/>
        <v>3.1250083467392379E-4</v>
      </c>
      <c r="J48" s="25">
        <f t="shared" si="5"/>
        <v>3.3732825519539418E-3</v>
      </c>
      <c r="L48" s="24" t="s">
        <v>44</v>
      </c>
      <c r="M48" s="23">
        <f t="shared" si="6"/>
        <v>288013.30856409436</v>
      </c>
      <c r="N48" s="22">
        <f t="shared" si="7"/>
        <v>1929.4146533689534</v>
      </c>
      <c r="O48" s="21">
        <f t="shared" si="8"/>
        <v>13884.679257438249</v>
      </c>
      <c r="P48" s="178">
        <f t="shared" si="10"/>
        <v>303827.40247490152</v>
      </c>
      <c r="Q48" s="210">
        <f t="shared" si="9"/>
        <v>1.4762972288683156E-2</v>
      </c>
      <c r="S48" s="19"/>
      <c r="T48" s="19"/>
      <c r="U48" s="19"/>
      <c r="V48" s="19"/>
      <c r="W48" s="19"/>
      <c r="X48" s="19"/>
      <c r="Y48" s="19"/>
      <c r="Z48" s="19"/>
    </row>
    <row r="49" spans="1:26">
      <c r="A49" s="24" t="s">
        <v>45</v>
      </c>
      <c r="B49" s="23">
        <v>126915948</v>
      </c>
      <c r="C49" s="22">
        <v>23883804.280000001</v>
      </c>
      <c r="D49" s="190">
        <f t="shared" si="0"/>
        <v>0.18818599755485418</v>
      </c>
      <c r="E49" s="28">
        <f t="shared" si="1"/>
        <v>1.2377097885413871E-2</v>
      </c>
      <c r="F49" s="57">
        <v>19038713.890000001</v>
      </c>
      <c r="G49" s="177">
        <f t="shared" si="2"/>
        <v>0.25448622307123703</v>
      </c>
      <c r="H49" s="26">
        <f t="shared" si="3"/>
        <v>0.25448622307123703</v>
      </c>
      <c r="I49" s="20">
        <f t="shared" si="4"/>
        <v>2.3852717949263861E-2</v>
      </c>
      <c r="J49" s="25">
        <f t="shared" si="5"/>
        <v>1.0187912087102825E-2</v>
      </c>
      <c r="L49" s="24" t="s">
        <v>45</v>
      </c>
      <c r="M49" s="23">
        <f t="shared" si="6"/>
        <v>127362.61462691965</v>
      </c>
      <c r="N49" s="22">
        <f t="shared" si="7"/>
        <v>147269.31395881667</v>
      </c>
      <c r="O49" s="21">
        <f t="shared" si="8"/>
        <v>41934.195980844837</v>
      </c>
      <c r="P49" s="178">
        <f t="shared" si="10"/>
        <v>316566.12456658116</v>
      </c>
      <c r="Q49" s="210">
        <f t="shared" si="9"/>
        <v>1.5381946744906661E-2</v>
      </c>
      <c r="S49" s="19"/>
      <c r="T49" s="19"/>
      <c r="U49" s="19"/>
      <c r="V49" s="19"/>
      <c r="W49" s="19"/>
      <c r="X49" s="19"/>
      <c r="Y49" s="19"/>
      <c r="Z49" s="19"/>
    </row>
    <row r="50" spans="1:26">
      <c r="A50" s="24" t="s">
        <v>46</v>
      </c>
      <c r="B50" s="23">
        <v>649205075</v>
      </c>
      <c r="C50" s="22">
        <v>330884619.5</v>
      </c>
      <c r="D50" s="190">
        <f t="shared" si="0"/>
        <v>0.50967657561826674</v>
      </c>
      <c r="E50" s="28">
        <f t="shared" si="1"/>
        <v>3.3521712286223769E-2</v>
      </c>
      <c r="F50" s="57">
        <v>306694612.58999997</v>
      </c>
      <c r="G50" s="177">
        <f t="shared" si="2"/>
        <v>7.8873269751034369E-2</v>
      </c>
      <c r="H50" s="26">
        <f t="shared" si="3"/>
        <v>7.8873269751034369E-2</v>
      </c>
      <c r="I50" s="20">
        <f t="shared" si="4"/>
        <v>7.3927061135289577E-3</v>
      </c>
      <c r="J50" s="25">
        <f t="shared" si="5"/>
        <v>0.14114264942554908</v>
      </c>
      <c r="L50" s="24" t="s">
        <v>46</v>
      </c>
      <c r="M50" s="23">
        <f t="shared" si="6"/>
        <v>344944.58742030326</v>
      </c>
      <c r="N50" s="22">
        <f t="shared" si="7"/>
        <v>45643.383699682716</v>
      </c>
      <c r="O50" s="21">
        <f t="shared" si="8"/>
        <v>580953.53313455777</v>
      </c>
      <c r="P50" s="178">
        <f t="shared" si="10"/>
        <v>971541.50425454369</v>
      </c>
      <c r="Q50" s="210">
        <f t="shared" si="9"/>
        <v>4.7207197862280399E-2</v>
      </c>
      <c r="S50" s="19"/>
      <c r="T50" s="19"/>
      <c r="U50" s="19"/>
      <c r="V50" s="19"/>
      <c r="W50" s="19"/>
      <c r="X50" s="19"/>
      <c r="Y50" s="19"/>
      <c r="Z50" s="19"/>
    </row>
    <row r="51" spans="1:26">
      <c r="A51" s="24" t="s">
        <v>47</v>
      </c>
      <c r="B51" s="23">
        <v>1187612062</v>
      </c>
      <c r="C51" s="22">
        <v>722790593.99000001</v>
      </c>
      <c r="D51" s="190">
        <f t="shared" si="0"/>
        <v>0.60860833020909488</v>
      </c>
      <c r="E51" s="28">
        <f t="shared" si="1"/>
        <v>4.0028508894135569E-2</v>
      </c>
      <c r="F51" s="57">
        <v>671271036.40999997</v>
      </c>
      <c r="G51" s="177">
        <f t="shared" si="2"/>
        <v>7.674926339073096E-2</v>
      </c>
      <c r="H51" s="26">
        <f t="shared" si="3"/>
        <v>7.674926339073096E-2</v>
      </c>
      <c r="I51" s="20">
        <f t="shared" si="4"/>
        <v>7.1936252987668241E-3</v>
      </c>
      <c r="J51" s="25">
        <f t="shared" si="5"/>
        <v>0.30831466137583635</v>
      </c>
      <c r="L51" s="24" t="s">
        <v>47</v>
      </c>
      <c r="M51" s="23">
        <f t="shared" si="6"/>
        <v>411900.72176629154</v>
      </c>
      <c r="N51" s="22">
        <f t="shared" si="7"/>
        <v>44414.236770819349</v>
      </c>
      <c r="O51" s="21">
        <f t="shared" si="8"/>
        <v>1269045.8381820198</v>
      </c>
      <c r="P51" s="178">
        <f t="shared" si="10"/>
        <v>1725360.7967191306</v>
      </c>
      <c r="Q51" s="210">
        <f t="shared" si="9"/>
        <v>8.3835274311865118E-2</v>
      </c>
      <c r="S51" s="19"/>
      <c r="T51" s="19"/>
      <c r="U51" s="19"/>
      <c r="V51" s="19"/>
      <c r="W51" s="19"/>
      <c r="X51" s="19"/>
      <c r="Y51" s="19"/>
      <c r="Z51" s="19"/>
    </row>
    <row r="52" spans="1:26">
      <c r="A52" s="24" t="s">
        <v>48</v>
      </c>
      <c r="B52" s="23">
        <v>308328957</v>
      </c>
      <c r="C52" s="22">
        <v>126817695.59999999</v>
      </c>
      <c r="D52" s="190">
        <f t="shared" si="0"/>
        <v>0.41130647226235062</v>
      </c>
      <c r="E52" s="28">
        <f t="shared" si="1"/>
        <v>2.7051855792891665E-2</v>
      </c>
      <c r="F52" s="57">
        <v>112141719.38</v>
      </c>
      <c r="G52" s="177">
        <f t="shared" si="2"/>
        <v>0.13086990551901057</v>
      </c>
      <c r="H52" s="26">
        <f t="shared" si="3"/>
        <v>0.13086990551901057</v>
      </c>
      <c r="I52" s="20">
        <f t="shared" si="4"/>
        <v>1.2266294445015811E-2</v>
      </c>
      <c r="J52" s="25">
        <f t="shared" si="5"/>
        <v>5.4095550219513296E-2</v>
      </c>
      <c r="L52" s="24" t="s">
        <v>48</v>
      </c>
      <c r="M52" s="23">
        <f t="shared" si="6"/>
        <v>278368.57365032111</v>
      </c>
      <c r="N52" s="22">
        <f t="shared" si="7"/>
        <v>75733.456102434342</v>
      </c>
      <c r="O52" s="21">
        <f t="shared" si="8"/>
        <v>222661.26613601288</v>
      </c>
      <c r="P52" s="178">
        <f t="shared" si="10"/>
        <v>576763.29588876828</v>
      </c>
      <c r="Q52" s="210">
        <f t="shared" si="9"/>
        <v>2.8024926273853237E-2</v>
      </c>
      <c r="S52" s="19"/>
      <c r="T52" s="19"/>
      <c r="U52" s="19"/>
      <c r="V52" s="19"/>
      <c r="W52" s="19"/>
      <c r="X52" s="19"/>
      <c r="Y52" s="19"/>
      <c r="Z52" s="19"/>
    </row>
    <row r="53" spans="1:26">
      <c r="A53" s="24" t="s">
        <v>49</v>
      </c>
      <c r="B53" s="23">
        <v>208470911</v>
      </c>
      <c r="C53" s="22">
        <v>94615002.860000014</v>
      </c>
      <c r="D53" s="190">
        <f t="shared" si="0"/>
        <v>0.45385230201253363</v>
      </c>
      <c r="E53" s="28">
        <f t="shared" si="1"/>
        <v>2.9850118715087415E-2</v>
      </c>
      <c r="F53" s="57">
        <v>85362095.170000002</v>
      </c>
      <c r="G53" s="177">
        <f t="shared" si="2"/>
        <v>0.10839597682756841</v>
      </c>
      <c r="H53" s="26">
        <f t="shared" si="3"/>
        <v>0.10839597682756841</v>
      </c>
      <c r="I53" s="20">
        <f t="shared" si="4"/>
        <v>1.0159837459567209E-2</v>
      </c>
      <c r="J53" s="25">
        <f t="shared" si="5"/>
        <v>4.0359120346076728E-2</v>
      </c>
      <c r="L53" s="24" t="s">
        <v>49</v>
      </c>
      <c r="M53" s="23">
        <f t="shared" si="6"/>
        <v>307163.21400009305</v>
      </c>
      <c r="N53" s="22">
        <f t="shared" si="7"/>
        <v>62727.958121423479</v>
      </c>
      <c r="O53" s="21">
        <f t="shared" si="8"/>
        <v>166121.10977570928</v>
      </c>
      <c r="P53" s="178">
        <f t="shared" si="10"/>
        <v>536012.28189722588</v>
      </c>
      <c r="Q53" s="210">
        <f t="shared" si="9"/>
        <v>2.6044834664629223E-2</v>
      </c>
      <c r="S53" s="19"/>
      <c r="T53" s="19"/>
      <c r="U53" s="19"/>
      <c r="V53" s="19"/>
      <c r="W53" s="19"/>
      <c r="X53" s="19"/>
      <c r="Y53" s="19"/>
      <c r="Z53" s="19"/>
    </row>
    <row r="54" spans="1:26">
      <c r="A54" s="24" t="s">
        <v>50</v>
      </c>
      <c r="B54" s="23">
        <v>4538835</v>
      </c>
      <c r="C54" s="22">
        <v>1178778</v>
      </c>
      <c r="D54" s="190">
        <f t="shared" si="0"/>
        <v>0.25970937476246658</v>
      </c>
      <c r="E54" s="28">
        <f t="shared" si="1"/>
        <v>1.7081230245399669E-2</v>
      </c>
      <c r="F54" s="57">
        <v>1456869</v>
      </c>
      <c r="G54" s="177">
        <f t="shared" si="2"/>
        <v>-0.19088263941370154</v>
      </c>
      <c r="H54" s="26">
        <f t="shared" si="3"/>
        <v>0</v>
      </c>
      <c r="I54" s="20">
        <f t="shared" si="4"/>
        <v>0</v>
      </c>
      <c r="J54" s="25">
        <f t="shared" si="5"/>
        <v>5.0282134677628887E-4</v>
      </c>
      <c r="L54" s="24" t="s">
        <v>50</v>
      </c>
      <c r="M54" s="23">
        <f t="shared" si="6"/>
        <v>175769.00217152774</v>
      </c>
      <c r="N54" s="22">
        <f t="shared" si="7"/>
        <v>0</v>
      </c>
      <c r="O54" s="21">
        <f t="shared" si="8"/>
        <v>2069.6496709823277</v>
      </c>
      <c r="P54" s="178">
        <f t="shared" si="10"/>
        <v>177838.65184251007</v>
      </c>
      <c r="Q54" s="210">
        <f t="shared" si="9"/>
        <v>8.6411793920550938E-3</v>
      </c>
      <c r="S54" s="19"/>
      <c r="T54" s="19"/>
      <c r="U54" s="19"/>
      <c r="V54" s="19"/>
      <c r="W54" s="19"/>
      <c r="X54" s="19"/>
      <c r="Y54" s="19"/>
      <c r="Z54" s="19"/>
    </row>
    <row r="55" spans="1:26">
      <c r="A55" s="24" t="s">
        <v>51</v>
      </c>
      <c r="B55" s="23">
        <v>3120510</v>
      </c>
      <c r="C55" s="22">
        <v>668727</v>
      </c>
      <c r="D55" s="190">
        <f t="shared" si="0"/>
        <v>0.2143005470259669</v>
      </c>
      <c r="E55" s="28">
        <f t="shared" si="1"/>
        <v>1.409466635085312E-2</v>
      </c>
      <c r="F55" s="57">
        <v>668168</v>
      </c>
      <c r="G55" s="177">
        <f t="shared" si="2"/>
        <v>8.3661594090100877E-4</v>
      </c>
      <c r="H55" s="26">
        <f t="shared" si="3"/>
        <v>8.3661594090100877E-4</v>
      </c>
      <c r="I55" s="20">
        <f t="shared" si="4"/>
        <v>7.8415105656166339E-5</v>
      </c>
      <c r="J55" s="25">
        <f t="shared" si="5"/>
        <v>2.8525321202607049E-4</v>
      </c>
      <c r="L55" s="24" t="s">
        <v>51</v>
      </c>
      <c r="M55" s="23">
        <f t="shared" si="6"/>
        <v>145036.71016888716</v>
      </c>
      <c r="N55" s="22">
        <f t="shared" si="7"/>
        <v>484.14351934883535</v>
      </c>
      <c r="O55" s="21">
        <f t="shared" si="8"/>
        <v>1174.1232153357114</v>
      </c>
      <c r="P55" s="178">
        <f t="shared" si="10"/>
        <v>146694.97690357172</v>
      </c>
      <c r="Q55" s="210">
        <f t="shared" si="9"/>
        <v>7.1279083495286262E-3</v>
      </c>
      <c r="S55" s="19"/>
      <c r="T55" s="19"/>
      <c r="U55" s="19"/>
      <c r="V55" s="19"/>
      <c r="W55" s="19"/>
      <c r="X55" s="19"/>
      <c r="Y55" s="19"/>
      <c r="Z55" s="19"/>
    </row>
    <row r="56" spans="1:26" ht="13.5" thickBot="1">
      <c r="A56" s="191" t="s">
        <v>52</v>
      </c>
      <c r="B56" s="192">
        <f>SUM(B5:B55)</f>
        <v>5256209157</v>
      </c>
      <c r="C56" s="193">
        <f>SUM(C5:C55)</f>
        <v>2344327677.3300004</v>
      </c>
      <c r="D56" s="194">
        <f>SUM(D5:D55)</f>
        <v>15.204371759605062</v>
      </c>
      <c r="E56" s="195">
        <f>SUM(E5:E55)</f>
        <v>1.0000000000000002</v>
      </c>
      <c r="F56" s="196">
        <f>SUM(F5:F55)</f>
        <v>2084369146.27</v>
      </c>
      <c r="G56" s="197"/>
      <c r="H56" s="198">
        <f>SUM(H5:H55)</f>
        <v>10.669066041553178</v>
      </c>
      <c r="I56" s="199">
        <f>SUM(I5:I55)</f>
        <v>0.99999999999999956</v>
      </c>
      <c r="J56" s="200">
        <f>SUM(J5:J55)</f>
        <v>0.99999999999999967</v>
      </c>
      <c r="L56" s="191" t="s">
        <v>52</v>
      </c>
      <c r="M56" s="201">
        <f>SUM(M5:M55)</f>
        <v>10290184</v>
      </c>
      <c r="N56" s="196">
        <f>SUM(N5:N55)</f>
        <v>6174110.3999999957</v>
      </c>
      <c r="O56" s="202">
        <f>SUM(O5:O55)</f>
        <v>4116073.600000001</v>
      </c>
      <c r="P56" s="203">
        <f>SUM(P5:P55)</f>
        <v>20580367.999999996</v>
      </c>
      <c r="Q56" s="211">
        <f>SUM(Q5:Q55)</f>
        <v>1.0000000000000007</v>
      </c>
      <c r="S56" s="19"/>
      <c r="T56" s="19"/>
      <c r="U56" s="19"/>
      <c r="V56" s="19"/>
      <c r="W56" s="19"/>
      <c r="X56" s="19"/>
      <c r="Y56" s="19"/>
      <c r="Z56" s="19"/>
    </row>
    <row r="57" spans="1:26" ht="13.5" thickTop="1"/>
    <row r="59" spans="1:26">
      <c r="L59" s="427" t="s">
        <v>130</v>
      </c>
      <c r="M59" s="427"/>
      <c r="N59" s="427"/>
      <c r="O59" s="427"/>
      <c r="P59" s="427"/>
      <c r="Q59" s="427"/>
    </row>
    <row r="60" spans="1:26">
      <c r="L60" s="427"/>
      <c r="M60" s="427"/>
      <c r="N60" s="427"/>
      <c r="O60" s="427"/>
      <c r="P60" s="427"/>
      <c r="Q60" s="427"/>
    </row>
    <row r="61" spans="1:26">
      <c r="L61" s="427"/>
      <c r="M61" s="427"/>
      <c r="N61" s="427"/>
      <c r="O61" s="427"/>
      <c r="P61" s="427"/>
      <c r="Q61" s="427"/>
    </row>
    <row r="62" spans="1:26">
      <c r="L62" s="427"/>
      <c r="M62" s="427"/>
      <c r="N62" s="427"/>
      <c r="O62" s="427"/>
      <c r="P62" s="427"/>
      <c r="Q62" s="427"/>
    </row>
    <row r="63" spans="1:26">
      <c r="L63" s="427"/>
      <c r="M63" s="427"/>
      <c r="N63" s="427"/>
      <c r="O63" s="427"/>
      <c r="P63" s="427"/>
      <c r="Q63" s="427"/>
    </row>
    <row r="64" spans="1:26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</row>
    <row r="65" spans="1:22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</row>
    <row r="66" spans="1:22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</row>
    <row r="67" spans="1:22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</row>
    <row r="68" spans="1:22">
      <c r="A68" s="77"/>
      <c r="B68" s="428"/>
      <c r="C68" s="428"/>
      <c r="D68" s="428"/>
      <c r="E68" s="428"/>
      <c r="F68" s="428"/>
      <c r="G68" s="428"/>
      <c r="H68" s="428"/>
      <c r="I68" s="428"/>
      <c r="J68" s="78"/>
      <c r="K68" s="76"/>
      <c r="L68" s="429"/>
      <c r="M68" s="429"/>
      <c r="N68" s="429"/>
      <c r="O68" s="429"/>
      <c r="P68" s="429"/>
      <c r="Q68" s="429"/>
      <c r="R68" s="76"/>
      <c r="S68" s="76"/>
      <c r="T68" s="76"/>
      <c r="U68" s="76"/>
      <c r="V68" s="76"/>
    </row>
    <row r="69" spans="1:22">
      <c r="A69" s="187"/>
      <c r="B69" s="78"/>
      <c r="C69" s="78"/>
      <c r="D69" s="78"/>
      <c r="E69" s="78"/>
      <c r="F69" s="78"/>
      <c r="G69" s="78"/>
      <c r="H69" s="78"/>
      <c r="I69" s="78"/>
      <c r="J69" s="78"/>
      <c r="K69" s="76"/>
      <c r="L69" s="187"/>
      <c r="M69" s="78"/>
      <c r="N69" s="78"/>
      <c r="O69" s="78"/>
      <c r="P69" s="78"/>
      <c r="Q69" s="78"/>
      <c r="R69" s="76"/>
      <c r="S69" s="76"/>
      <c r="T69" s="76"/>
      <c r="U69" s="76"/>
      <c r="V69" s="76"/>
    </row>
    <row r="70" spans="1:22">
      <c r="A70" s="77"/>
      <c r="B70" s="79"/>
      <c r="C70" s="79"/>
      <c r="D70" s="79"/>
      <c r="E70" s="79"/>
      <c r="F70" s="79"/>
      <c r="G70" s="79"/>
      <c r="H70" s="79"/>
      <c r="I70" s="79"/>
      <c r="J70" s="79"/>
      <c r="K70" s="76"/>
      <c r="L70" s="76"/>
      <c r="M70" s="80"/>
      <c r="N70" s="80"/>
      <c r="O70" s="80"/>
      <c r="P70" s="80"/>
      <c r="Q70" s="76"/>
      <c r="R70" s="76"/>
      <c r="S70" s="76"/>
      <c r="T70" s="76"/>
      <c r="U70" s="76"/>
      <c r="V70" s="76"/>
    </row>
    <row r="71" spans="1:22">
      <c r="A71" s="76"/>
      <c r="B71" s="76"/>
      <c r="C71" s="76"/>
      <c r="D71" s="76"/>
      <c r="E71" s="76"/>
      <c r="F71" s="81"/>
      <c r="G71" s="77"/>
      <c r="H71" s="77"/>
      <c r="I71" s="77"/>
      <c r="J71" s="76"/>
      <c r="K71" s="76"/>
      <c r="L71" s="76"/>
      <c r="M71" s="204"/>
      <c r="N71" s="204"/>
      <c r="O71" s="204"/>
      <c r="P71" s="82"/>
      <c r="Q71" s="82"/>
      <c r="R71" s="76"/>
      <c r="S71" s="76"/>
      <c r="T71" s="76"/>
      <c r="U71" s="76"/>
      <c r="V71" s="76"/>
    </row>
    <row r="72" spans="1:22">
      <c r="A72" s="77"/>
      <c r="B72" s="22"/>
      <c r="C72" s="22"/>
      <c r="D72" s="190"/>
      <c r="E72" s="26"/>
      <c r="F72" s="22"/>
      <c r="G72" s="27"/>
      <c r="H72" s="26"/>
      <c r="I72" s="83"/>
      <c r="J72" s="84"/>
      <c r="K72" s="76"/>
      <c r="L72" s="77"/>
      <c r="M72" s="57"/>
      <c r="N72" s="57"/>
      <c r="O72" s="57"/>
      <c r="P72" s="57"/>
      <c r="Q72" s="85"/>
      <c r="R72" s="76"/>
      <c r="S72" s="76"/>
      <c r="T72" s="76"/>
      <c r="U72" s="76"/>
      <c r="V72" s="76"/>
    </row>
    <row r="73" spans="1:22">
      <c r="A73" s="77"/>
      <c r="B73" s="22"/>
      <c r="C73" s="22"/>
      <c r="D73" s="190"/>
      <c r="E73" s="26"/>
      <c r="F73" s="22"/>
      <c r="G73" s="27"/>
      <c r="H73" s="26"/>
      <c r="I73" s="83"/>
      <c r="J73" s="84"/>
      <c r="K73" s="76"/>
      <c r="L73" s="77"/>
      <c r="M73" s="57"/>
      <c r="N73" s="57"/>
      <c r="O73" s="57"/>
      <c r="P73" s="85"/>
      <c r="Q73" s="85"/>
      <c r="R73" s="76"/>
      <c r="S73" s="76"/>
      <c r="T73" s="76"/>
      <c r="U73" s="76"/>
      <c r="V73" s="76"/>
    </row>
    <row r="74" spans="1:22">
      <c r="A74" s="77"/>
      <c r="B74" s="22"/>
      <c r="C74" s="22"/>
      <c r="D74" s="190"/>
      <c r="E74" s="26"/>
      <c r="F74" s="22"/>
      <c r="G74" s="27"/>
      <c r="H74" s="26"/>
      <c r="I74" s="83"/>
      <c r="J74" s="84"/>
      <c r="K74" s="76"/>
      <c r="L74" s="77"/>
      <c r="M74" s="57"/>
      <c r="N74" s="57"/>
      <c r="O74" s="57"/>
      <c r="P74" s="85"/>
      <c r="Q74" s="85"/>
      <c r="R74" s="76"/>
      <c r="S74" s="76"/>
      <c r="T74" s="76"/>
      <c r="U74" s="76"/>
      <c r="V74" s="76"/>
    </row>
    <row r="75" spans="1:22">
      <c r="A75" s="77"/>
      <c r="B75" s="22"/>
      <c r="C75" s="22"/>
      <c r="D75" s="190"/>
      <c r="E75" s="26"/>
      <c r="F75" s="22"/>
      <c r="G75" s="27"/>
      <c r="H75" s="26"/>
      <c r="I75" s="83"/>
      <c r="J75" s="84"/>
      <c r="K75" s="76"/>
      <c r="L75" s="77"/>
      <c r="M75" s="57"/>
      <c r="N75" s="57"/>
      <c r="O75" s="57"/>
      <c r="P75" s="85"/>
      <c r="Q75" s="85"/>
      <c r="R75" s="76"/>
      <c r="S75" s="76"/>
      <c r="T75" s="76"/>
      <c r="U75" s="76"/>
      <c r="V75" s="76"/>
    </row>
    <row r="76" spans="1:22">
      <c r="A76" s="77"/>
      <c r="B76" s="22"/>
      <c r="C76" s="22"/>
      <c r="D76" s="190"/>
      <c r="E76" s="26"/>
      <c r="F76" s="22"/>
      <c r="G76" s="27"/>
      <c r="H76" s="26"/>
      <c r="I76" s="83"/>
      <c r="J76" s="84"/>
      <c r="K76" s="76"/>
      <c r="L76" s="77"/>
      <c r="M76" s="57"/>
      <c r="N76" s="57"/>
      <c r="O76" s="57"/>
      <c r="P76" s="85"/>
      <c r="Q76" s="85"/>
      <c r="R76" s="76"/>
      <c r="S76" s="76"/>
      <c r="T76" s="76"/>
      <c r="U76" s="76"/>
      <c r="V76" s="76"/>
    </row>
    <row r="77" spans="1:22">
      <c r="A77" s="77"/>
      <c r="B77" s="22"/>
      <c r="C77" s="22"/>
      <c r="D77" s="190"/>
      <c r="E77" s="26"/>
      <c r="F77" s="22"/>
      <c r="G77" s="27"/>
      <c r="H77" s="26"/>
      <c r="I77" s="83"/>
      <c r="J77" s="84"/>
      <c r="K77" s="76"/>
      <c r="L77" s="77"/>
      <c r="M77" s="57"/>
      <c r="N77" s="57"/>
      <c r="O77" s="57"/>
      <c r="P77" s="85"/>
      <c r="Q77" s="85"/>
      <c r="R77" s="76"/>
      <c r="S77" s="76"/>
      <c r="T77" s="76"/>
      <c r="U77" s="76"/>
      <c r="V77" s="76"/>
    </row>
    <row r="78" spans="1:22">
      <c r="A78" s="77"/>
      <c r="B78" s="22"/>
      <c r="C78" s="22"/>
      <c r="D78" s="190"/>
      <c r="E78" s="26"/>
      <c r="F78" s="22"/>
      <c r="G78" s="27"/>
      <c r="H78" s="26"/>
      <c r="I78" s="83"/>
      <c r="J78" s="84"/>
      <c r="K78" s="76"/>
      <c r="L78" s="77"/>
      <c r="M78" s="57"/>
      <c r="N78" s="57"/>
      <c r="O78" s="57"/>
      <c r="P78" s="85"/>
      <c r="Q78" s="85"/>
      <c r="R78" s="76"/>
      <c r="S78" s="76"/>
      <c r="T78" s="76"/>
      <c r="U78" s="76"/>
      <c r="V78" s="76"/>
    </row>
    <row r="79" spans="1:22">
      <c r="A79" s="77"/>
      <c r="B79" s="22"/>
      <c r="C79" s="22"/>
      <c r="D79" s="190"/>
      <c r="E79" s="26"/>
      <c r="F79" s="22"/>
      <c r="G79" s="27"/>
      <c r="H79" s="26"/>
      <c r="I79" s="83"/>
      <c r="J79" s="84"/>
      <c r="K79" s="76"/>
      <c r="L79" s="77"/>
      <c r="M79" s="57"/>
      <c r="N79" s="57"/>
      <c r="O79" s="57"/>
      <c r="P79" s="85"/>
      <c r="Q79" s="85"/>
      <c r="R79" s="76"/>
      <c r="S79" s="76"/>
      <c r="T79" s="76"/>
      <c r="U79" s="76"/>
      <c r="V79" s="76"/>
    </row>
    <row r="80" spans="1:22">
      <c r="A80" s="77"/>
      <c r="B80" s="22"/>
      <c r="C80" s="22"/>
      <c r="D80" s="190"/>
      <c r="E80" s="26"/>
      <c r="F80" s="22"/>
      <c r="G80" s="27"/>
      <c r="H80" s="26"/>
      <c r="I80" s="83"/>
      <c r="J80" s="84"/>
      <c r="K80" s="76"/>
      <c r="L80" s="77"/>
      <c r="M80" s="57"/>
      <c r="N80" s="57"/>
      <c r="O80" s="57"/>
      <c r="P80" s="85"/>
      <c r="Q80" s="85"/>
      <c r="R80" s="76"/>
      <c r="S80" s="76"/>
      <c r="T80" s="76"/>
      <c r="U80" s="76"/>
      <c r="V80" s="76"/>
    </row>
    <row r="81" spans="1:22">
      <c r="A81" s="77"/>
      <c r="B81" s="22"/>
      <c r="C81" s="22"/>
      <c r="D81" s="190"/>
      <c r="E81" s="26"/>
      <c r="F81" s="22"/>
      <c r="G81" s="27"/>
      <c r="H81" s="26"/>
      <c r="I81" s="83"/>
      <c r="J81" s="84"/>
      <c r="K81" s="76"/>
      <c r="L81" s="77"/>
      <c r="M81" s="57"/>
      <c r="N81" s="57"/>
      <c r="O81" s="57"/>
      <c r="P81" s="85"/>
      <c r="Q81" s="85"/>
      <c r="R81" s="76"/>
      <c r="S81" s="76"/>
      <c r="T81" s="76"/>
      <c r="U81" s="76"/>
      <c r="V81" s="76"/>
    </row>
    <row r="82" spans="1:22">
      <c r="A82" s="77"/>
      <c r="B82" s="22"/>
      <c r="C82" s="22"/>
      <c r="D82" s="190"/>
      <c r="E82" s="26"/>
      <c r="F82" s="22"/>
      <c r="G82" s="27"/>
      <c r="H82" s="26"/>
      <c r="I82" s="83"/>
      <c r="J82" s="84"/>
      <c r="K82" s="76"/>
      <c r="L82" s="77"/>
      <c r="M82" s="57"/>
      <c r="N82" s="57"/>
      <c r="O82" s="57"/>
      <c r="P82" s="85"/>
      <c r="Q82" s="85"/>
      <c r="R82" s="76"/>
      <c r="S82" s="76"/>
      <c r="T82" s="76"/>
      <c r="U82" s="76"/>
      <c r="V82" s="76"/>
    </row>
    <row r="83" spans="1:22">
      <c r="A83" s="77"/>
      <c r="B83" s="22"/>
      <c r="C83" s="22"/>
      <c r="D83" s="190"/>
      <c r="E83" s="26"/>
      <c r="F83" s="22"/>
      <c r="G83" s="27"/>
      <c r="H83" s="26"/>
      <c r="I83" s="83"/>
      <c r="J83" s="84"/>
      <c r="K83" s="76"/>
      <c r="L83" s="77"/>
      <c r="M83" s="57"/>
      <c r="N83" s="57"/>
      <c r="O83" s="57"/>
      <c r="P83" s="85"/>
      <c r="Q83" s="85"/>
      <c r="R83" s="76"/>
      <c r="S83" s="76"/>
      <c r="T83" s="76"/>
      <c r="U83" s="76"/>
      <c r="V83" s="76"/>
    </row>
    <row r="84" spans="1:22">
      <c r="A84" s="77"/>
      <c r="B84" s="22"/>
      <c r="C84" s="22"/>
      <c r="D84" s="190"/>
      <c r="E84" s="26"/>
      <c r="F84" s="22"/>
      <c r="G84" s="27"/>
      <c r="H84" s="26"/>
      <c r="I84" s="83"/>
      <c r="J84" s="84"/>
      <c r="K84" s="76"/>
      <c r="L84" s="77"/>
      <c r="M84" s="57"/>
      <c r="N84" s="57"/>
      <c r="O84" s="57"/>
      <c r="P84" s="85"/>
      <c r="Q84" s="85"/>
      <c r="R84" s="76"/>
      <c r="S84" s="76"/>
      <c r="T84" s="76"/>
      <c r="U84" s="76"/>
      <c r="V84" s="76"/>
    </row>
    <row r="85" spans="1:22">
      <c r="A85" s="77"/>
      <c r="B85" s="22"/>
      <c r="C85" s="22"/>
      <c r="D85" s="190"/>
      <c r="E85" s="26"/>
      <c r="F85" s="22"/>
      <c r="G85" s="27"/>
      <c r="H85" s="26"/>
      <c r="I85" s="83"/>
      <c r="J85" s="84"/>
      <c r="K85" s="76"/>
      <c r="L85" s="77"/>
      <c r="M85" s="57"/>
      <c r="N85" s="57"/>
      <c r="O85" s="57"/>
      <c r="P85" s="85"/>
      <c r="Q85" s="85"/>
      <c r="R85" s="76"/>
      <c r="S85" s="76"/>
      <c r="T85" s="76"/>
      <c r="U85" s="76"/>
      <c r="V85" s="76"/>
    </row>
    <row r="86" spans="1:22">
      <c r="A86" s="77"/>
      <c r="B86" s="22"/>
      <c r="C86" s="22"/>
      <c r="D86" s="190"/>
      <c r="E86" s="26"/>
      <c r="F86" s="22"/>
      <c r="G86" s="27"/>
      <c r="H86" s="26"/>
      <c r="I86" s="83"/>
      <c r="J86" s="84"/>
      <c r="K86" s="76"/>
      <c r="L86" s="77"/>
      <c r="M86" s="57"/>
      <c r="N86" s="57"/>
      <c r="O86" s="57"/>
      <c r="P86" s="85"/>
      <c r="Q86" s="85"/>
      <c r="R86" s="76"/>
      <c r="S86" s="76"/>
      <c r="T86" s="76"/>
      <c r="U86" s="76"/>
      <c r="V86" s="76"/>
    </row>
    <row r="87" spans="1:22">
      <c r="A87" s="77"/>
      <c r="B87" s="22"/>
      <c r="C87" s="22"/>
      <c r="D87" s="190"/>
      <c r="E87" s="26"/>
      <c r="F87" s="22"/>
      <c r="G87" s="27"/>
      <c r="H87" s="26"/>
      <c r="I87" s="83"/>
      <c r="J87" s="84"/>
      <c r="K87" s="76"/>
      <c r="L87" s="77"/>
      <c r="M87" s="57"/>
      <c r="N87" s="57"/>
      <c r="O87" s="57"/>
      <c r="P87" s="85"/>
      <c r="Q87" s="85"/>
      <c r="R87" s="76"/>
      <c r="S87" s="76"/>
      <c r="T87" s="76"/>
      <c r="U87" s="76"/>
      <c r="V87" s="76"/>
    </row>
    <row r="88" spans="1:22">
      <c r="A88" s="77"/>
      <c r="B88" s="22"/>
      <c r="C88" s="22"/>
      <c r="D88" s="190"/>
      <c r="E88" s="26"/>
      <c r="F88" s="22"/>
      <c r="G88" s="27"/>
      <c r="H88" s="26"/>
      <c r="I88" s="83"/>
      <c r="J88" s="84"/>
      <c r="K88" s="76"/>
      <c r="L88" s="77"/>
      <c r="M88" s="57"/>
      <c r="N88" s="57"/>
      <c r="O88" s="57"/>
      <c r="P88" s="85"/>
      <c r="Q88" s="85"/>
      <c r="R88" s="76"/>
      <c r="S88" s="76"/>
      <c r="T88" s="76"/>
      <c r="U88" s="76"/>
      <c r="V88" s="76"/>
    </row>
    <row r="89" spans="1:22">
      <c r="A89" s="77"/>
      <c r="B89" s="22"/>
      <c r="C89" s="22"/>
      <c r="D89" s="190"/>
      <c r="E89" s="26"/>
      <c r="F89" s="22"/>
      <c r="G89" s="27"/>
      <c r="H89" s="26"/>
      <c r="I89" s="83"/>
      <c r="J89" s="84"/>
      <c r="K89" s="76"/>
      <c r="L89" s="77"/>
      <c r="M89" s="57"/>
      <c r="N89" s="57"/>
      <c r="O89" s="57"/>
      <c r="P89" s="85"/>
      <c r="Q89" s="85"/>
      <c r="R89" s="76"/>
      <c r="S89" s="76"/>
      <c r="T89" s="76"/>
      <c r="U89" s="76"/>
      <c r="V89" s="76"/>
    </row>
    <row r="90" spans="1:22">
      <c r="A90" s="77"/>
      <c r="B90" s="22"/>
      <c r="C90" s="22"/>
      <c r="D90" s="190"/>
      <c r="E90" s="26"/>
      <c r="F90" s="22"/>
      <c r="G90" s="27"/>
      <c r="H90" s="26"/>
      <c r="I90" s="83"/>
      <c r="J90" s="84"/>
      <c r="K90" s="76"/>
      <c r="L90" s="77"/>
      <c r="M90" s="57"/>
      <c r="N90" s="57"/>
      <c r="O90" s="57"/>
      <c r="P90" s="85"/>
      <c r="Q90" s="85"/>
      <c r="R90" s="76"/>
      <c r="S90" s="76"/>
      <c r="T90" s="76"/>
      <c r="U90" s="76"/>
      <c r="V90" s="76"/>
    </row>
    <row r="91" spans="1:22">
      <c r="A91" s="77"/>
      <c r="B91" s="22"/>
      <c r="C91" s="22"/>
      <c r="D91" s="190"/>
      <c r="E91" s="26"/>
      <c r="F91" s="22"/>
      <c r="G91" s="27"/>
      <c r="H91" s="26"/>
      <c r="I91" s="83"/>
      <c r="J91" s="84"/>
      <c r="K91" s="76"/>
      <c r="L91" s="77"/>
      <c r="M91" s="57"/>
      <c r="N91" s="57"/>
      <c r="O91" s="57"/>
      <c r="P91" s="85"/>
      <c r="Q91" s="85"/>
      <c r="R91" s="76"/>
      <c r="S91" s="76"/>
      <c r="T91" s="76"/>
      <c r="U91" s="76"/>
      <c r="V91" s="76"/>
    </row>
    <row r="92" spans="1:22">
      <c r="A92" s="77"/>
      <c r="B92" s="22"/>
      <c r="C92" s="22"/>
      <c r="D92" s="190"/>
      <c r="E92" s="26"/>
      <c r="F92" s="22"/>
      <c r="G92" s="27"/>
      <c r="H92" s="26"/>
      <c r="I92" s="83"/>
      <c r="J92" s="84"/>
      <c r="K92" s="76"/>
      <c r="L92" s="77"/>
      <c r="M92" s="57"/>
      <c r="N92" s="57"/>
      <c r="O92" s="57"/>
      <c r="P92" s="85"/>
      <c r="Q92" s="85"/>
      <c r="R92" s="76"/>
      <c r="S92" s="76"/>
      <c r="T92" s="76"/>
      <c r="U92" s="76"/>
      <c r="V92" s="76"/>
    </row>
    <row r="93" spans="1:22">
      <c r="A93" s="77"/>
      <c r="B93" s="22"/>
      <c r="C93" s="22"/>
      <c r="D93" s="190"/>
      <c r="E93" s="26"/>
      <c r="F93" s="22"/>
      <c r="G93" s="27"/>
      <c r="H93" s="26"/>
      <c r="I93" s="83"/>
      <c r="J93" s="84"/>
      <c r="K93" s="76"/>
      <c r="L93" s="77"/>
      <c r="M93" s="57"/>
      <c r="N93" s="57"/>
      <c r="O93" s="57"/>
      <c r="P93" s="85"/>
      <c r="Q93" s="85"/>
      <c r="R93" s="76"/>
      <c r="S93" s="76"/>
      <c r="T93" s="76"/>
      <c r="U93" s="76"/>
      <c r="V93" s="76"/>
    </row>
    <row r="94" spans="1:22">
      <c r="A94" s="77"/>
      <c r="B94" s="22"/>
      <c r="C94" s="22"/>
      <c r="D94" s="190"/>
      <c r="E94" s="26"/>
      <c r="F94" s="22"/>
      <c r="G94" s="27"/>
      <c r="H94" s="26"/>
      <c r="I94" s="83"/>
      <c r="J94" s="84"/>
      <c r="K94" s="76"/>
      <c r="L94" s="77"/>
      <c r="M94" s="57"/>
      <c r="N94" s="57"/>
      <c r="O94" s="57"/>
      <c r="P94" s="85"/>
      <c r="Q94" s="85"/>
      <c r="R94" s="76"/>
      <c r="S94" s="76"/>
      <c r="T94" s="76"/>
      <c r="U94" s="76"/>
      <c r="V94" s="76"/>
    </row>
    <row r="95" spans="1:22">
      <c r="A95" s="77"/>
      <c r="B95" s="22"/>
      <c r="C95" s="22"/>
      <c r="D95" s="190"/>
      <c r="E95" s="26"/>
      <c r="F95" s="22"/>
      <c r="G95" s="27"/>
      <c r="H95" s="26"/>
      <c r="I95" s="83"/>
      <c r="J95" s="84"/>
      <c r="K95" s="76"/>
      <c r="L95" s="77"/>
      <c r="M95" s="57"/>
      <c r="N95" s="57"/>
      <c r="O95" s="57"/>
      <c r="P95" s="85"/>
      <c r="Q95" s="85"/>
      <c r="R95" s="76"/>
      <c r="S95" s="76"/>
      <c r="T95" s="76"/>
      <c r="U95" s="76"/>
      <c r="V95" s="76"/>
    </row>
    <row r="96" spans="1:22">
      <c r="A96" s="77"/>
      <c r="B96" s="22"/>
      <c r="C96" s="22"/>
      <c r="D96" s="190"/>
      <c r="E96" s="26"/>
      <c r="F96" s="22"/>
      <c r="G96" s="27"/>
      <c r="H96" s="26"/>
      <c r="I96" s="83"/>
      <c r="J96" s="84"/>
      <c r="K96" s="76"/>
      <c r="L96" s="77"/>
      <c r="M96" s="57"/>
      <c r="N96" s="57"/>
      <c r="O96" s="57"/>
      <c r="P96" s="85"/>
      <c r="Q96" s="85"/>
      <c r="R96" s="76"/>
      <c r="S96" s="76"/>
      <c r="T96" s="76"/>
      <c r="U96" s="76"/>
      <c r="V96" s="76"/>
    </row>
    <row r="97" spans="1:22">
      <c r="A97" s="77"/>
      <c r="B97" s="22"/>
      <c r="C97" s="22"/>
      <c r="D97" s="190"/>
      <c r="E97" s="26"/>
      <c r="F97" s="22"/>
      <c r="G97" s="27"/>
      <c r="H97" s="26"/>
      <c r="I97" s="83"/>
      <c r="J97" s="84"/>
      <c r="K97" s="76"/>
      <c r="L97" s="77"/>
      <c r="M97" s="57"/>
      <c r="N97" s="57"/>
      <c r="O97" s="57"/>
      <c r="P97" s="85"/>
      <c r="Q97" s="85"/>
      <c r="R97" s="76"/>
      <c r="S97" s="76"/>
      <c r="T97" s="76"/>
      <c r="U97" s="76"/>
      <c r="V97" s="76"/>
    </row>
    <row r="98" spans="1:22">
      <c r="A98" s="77"/>
      <c r="B98" s="22"/>
      <c r="C98" s="22"/>
      <c r="D98" s="190"/>
      <c r="E98" s="26"/>
      <c r="F98" s="22"/>
      <c r="G98" s="27"/>
      <c r="H98" s="26"/>
      <c r="I98" s="83"/>
      <c r="J98" s="84"/>
      <c r="K98" s="76"/>
      <c r="L98" s="77"/>
      <c r="M98" s="57"/>
      <c r="N98" s="57"/>
      <c r="O98" s="57"/>
      <c r="P98" s="85"/>
      <c r="Q98" s="85"/>
      <c r="R98" s="76"/>
      <c r="S98" s="76"/>
      <c r="T98" s="76"/>
      <c r="U98" s="76"/>
      <c r="V98" s="76"/>
    </row>
    <row r="99" spans="1:22">
      <c r="A99" s="77"/>
      <c r="B99" s="22"/>
      <c r="C99" s="22"/>
      <c r="D99" s="190"/>
      <c r="E99" s="26"/>
      <c r="F99" s="22"/>
      <c r="G99" s="27"/>
      <c r="H99" s="26"/>
      <c r="I99" s="83"/>
      <c r="J99" s="84"/>
      <c r="K99" s="76"/>
      <c r="L99" s="77"/>
      <c r="M99" s="57"/>
      <c r="N99" s="57"/>
      <c r="O99" s="57"/>
      <c r="P99" s="85"/>
      <c r="Q99" s="85"/>
      <c r="R99" s="76"/>
      <c r="S99" s="76"/>
      <c r="T99" s="76"/>
      <c r="U99" s="76"/>
      <c r="V99" s="76"/>
    </row>
    <row r="100" spans="1:22">
      <c r="A100" s="77"/>
      <c r="B100" s="22"/>
      <c r="C100" s="22"/>
      <c r="D100" s="190"/>
      <c r="E100" s="26"/>
      <c r="F100" s="22"/>
      <c r="G100" s="27"/>
      <c r="H100" s="26"/>
      <c r="I100" s="83"/>
      <c r="J100" s="84"/>
      <c r="K100" s="76"/>
      <c r="L100" s="77"/>
      <c r="M100" s="57"/>
      <c r="N100" s="57"/>
      <c r="O100" s="57"/>
      <c r="P100" s="85"/>
      <c r="Q100" s="85"/>
      <c r="R100" s="76"/>
      <c r="S100" s="76"/>
      <c r="T100" s="76"/>
      <c r="U100" s="76"/>
      <c r="V100" s="76"/>
    </row>
    <row r="101" spans="1:22">
      <c r="A101" s="77"/>
      <c r="B101" s="22"/>
      <c r="C101" s="22"/>
      <c r="D101" s="190"/>
      <c r="E101" s="26"/>
      <c r="F101" s="22"/>
      <c r="G101" s="27"/>
      <c r="H101" s="26"/>
      <c r="I101" s="83"/>
      <c r="J101" s="84"/>
      <c r="K101" s="76"/>
      <c r="L101" s="77"/>
      <c r="M101" s="57"/>
      <c r="N101" s="57"/>
      <c r="O101" s="57"/>
      <c r="P101" s="85"/>
      <c r="Q101" s="85"/>
      <c r="R101" s="76"/>
      <c r="S101" s="76"/>
      <c r="T101" s="76"/>
      <c r="U101" s="76"/>
      <c r="V101" s="76"/>
    </row>
    <row r="102" spans="1:22">
      <c r="A102" s="77"/>
      <c r="B102" s="22"/>
      <c r="C102" s="22"/>
      <c r="D102" s="190"/>
      <c r="E102" s="26"/>
      <c r="F102" s="22"/>
      <c r="G102" s="27"/>
      <c r="H102" s="26"/>
      <c r="I102" s="83"/>
      <c r="J102" s="84"/>
      <c r="K102" s="76"/>
      <c r="L102" s="77"/>
      <c r="M102" s="57"/>
      <c r="N102" s="57"/>
      <c r="O102" s="57"/>
      <c r="P102" s="85"/>
      <c r="Q102" s="85"/>
      <c r="R102" s="76"/>
      <c r="S102" s="76"/>
      <c r="T102" s="76"/>
      <c r="U102" s="76"/>
      <c r="V102" s="76"/>
    </row>
    <row r="103" spans="1:22">
      <c r="A103" s="77"/>
      <c r="B103" s="22"/>
      <c r="C103" s="22"/>
      <c r="D103" s="190"/>
      <c r="E103" s="26"/>
      <c r="F103" s="22"/>
      <c r="G103" s="27"/>
      <c r="H103" s="26"/>
      <c r="I103" s="83"/>
      <c r="J103" s="84"/>
      <c r="K103" s="76"/>
      <c r="L103" s="77"/>
      <c r="M103" s="57"/>
      <c r="N103" s="57"/>
      <c r="O103" s="57"/>
      <c r="P103" s="85"/>
      <c r="Q103" s="85"/>
      <c r="R103" s="76"/>
      <c r="S103" s="76"/>
      <c r="T103" s="76"/>
      <c r="U103" s="76"/>
      <c r="V103" s="76"/>
    </row>
    <row r="104" spans="1:22">
      <c r="A104" s="77"/>
      <c r="B104" s="22"/>
      <c r="C104" s="22"/>
      <c r="D104" s="190"/>
      <c r="E104" s="26"/>
      <c r="F104" s="22"/>
      <c r="G104" s="27"/>
      <c r="H104" s="26"/>
      <c r="I104" s="83"/>
      <c r="J104" s="84"/>
      <c r="K104" s="76"/>
      <c r="L104" s="77"/>
      <c r="M104" s="57"/>
      <c r="N104" s="57"/>
      <c r="O104" s="57"/>
      <c r="P104" s="85"/>
      <c r="Q104" s="85"/>
      <c r="R104" s="76"/>
      <c r="S104" s="76"/>
      <c r="T104" s="76"/>
      <c r="U104" s="76"/>
      <c r="V104" s="76"/>
    </row>
    <row r="105" spans="1:22">
      <c r="A105" s="77"/>
      <c r="B105" s="22"/>
      <c r="C105" s="22"/>
      <c r="D105" s="190"/>
      <c r="E105" s="26"/>
      <c r="F105" s="22"/>
      <c r="G105" s="27"/>
      <c r="H105" s="26"/>
      <c r="I105" s="83"/>
      <c r="J105" s="84"/>
      <c r="K105" s="76"/>
      <c r="L105" s="77"/>
      <c r="M105" s="57"/>
      <c r="N105" s="57"/>
      <c r="O105" s="57"/>
      <c r="P105" s="85"/>
      <c r="Q105" s="85"/>
      <c r="R105" s="76"/>
      <c r="S105" s="76"/>
      <c r="T105" s="76"/>
      <c r="U105" s="76"/>
      <c r="V105" s="76"/>
    </row>
    <row r="106" spans="1:22">
      <c r="A106" s="77"/>
      <c r="B106" s="22"/>
      <c r="C106" s="22"/>
      <c r="D106" s="190"/>
      <c r="E106" s="26"/>
      <c r="F106" s="22"/>
      <c r="G106" s="27"/>
      <c r="H106" s="26"/>
      <c r="I106" s="83"/>
      <c r="J106" s="84"/>
      <c r="K106" s="76"/>
      <c r="L106" s="77"/>
      <c r="M106" s="57"/>
      <c r="N106" s="57"/>
      <c r="O106" s="57"/>
      <c r="P106" s="85"/>
      <c r="Q106" s="85"/>
      <c r="R106" s="76"/>
      <c r="S106" s="76"/>
      <c r="T106" s="76"/>
      <c r="U106" s="76"/>
      <c r="V106" s="76"/>
    </row>
    <row r="107" spans="1:22">
      <c r="A107" s="77"/>
      <c r="B107" s="22"/>
      <c r="C107" s="22"/>
      <c r="D107" s="190"/>
      <c r="E107" s="26"/>
      <c r="F107" s="22"/>
      <c r="G107" s="27"/>
      <c r="H107" s="26"/>
      <c r="I107" s="83"/>
      <c r="J107" s="84"/>
      <c r="K107" s="76"/>
      <c r="L107" s="77"/>
      <c r="M107" s="57"/>
      <c r="N107" s="57"/>
      <c r="O107" s="57"/>
      <c r="P107" s="85"/>
      <c r="Q107" s="85"/>
      <c r="R107" s="76"/>
      <c r="S107" s="76"/>
      <c r="T107" s="76"/>
      <c r="U107" s="76"/>
      <c r="V107" s="76"/>
    </row>
    <row r="108" spans="1:22">
      <c r="A108" s="77"/>
      <c r="B108" s="22"/>
      <c r="C108" s="22"/>
      <c r="D108" s="190"/>
      <c r="E108" s="26"/>
      <c r="F108" s="22"/>
      <c r="G108" s="27"/>
      <c r="H108" s="26"/>
      <c r="I108" s="83"/>
      <c r="J108" s="84"/>
      <c r="K108" s="76"/>
      <c r="L108" s="77"/>
      <c r="M108" s="57"/>
      <c r="N108" s="57"/>
      <c r="O108" s="57"/>
      <c r="P108" s="85"/>
      <c r="Q108" s="85"/>
      <c r="R108" s="76"/>
      <c r="S108" s="76"/>
      <c r="T108" s="76"/>
      <c r="U108" s="76"/>
      <c r="V108" s="76"/>
    </row>
    <row r="109" spans="1:22">
      <c r="A109" s="77"/>
      <c r="B109" s="22"/>
      <c r="C109" s="22"/>
      <c r="D109" s="190"/>
      <c r="E109" s="26"/>
      <c r="F109" s="22"/>
      <c r="G109" s="27"/>
      <c r="H109" s="26"/>
      <c r="I109" s="83"/>
      <c r="J109" s="84"/>
      <c r="K109" s="76"/>
      <c r="L109" s="77"/>
      <c r="M109" s="57"/>
      <c r="N109" s="57"/>
      <c r="O109" s="57"/>
      <c r="P109" s="85"/>
      <c r="Q109" s="85"/>
      <c r="R109" s="76"/>
      <c r="S109" s="76"/>
      <c r="T109" s="76"/>
      <c r="U109" s="76"/>
      <c r="V109" s="76"/>
    </row>
    <row r="110" spans="1:22">
      <c r="A110" s="77"/>
      <c r="B110" s="22"/>
      <c r="C110" s="22"/>
      <c r="D110" s="190"/>
      <c r="E110" s="26"/>
      <c r="F110" s="22"/>
      <c r="G110" s="27"/>
      <c r="H110" s="26"/>
      <c r="I110" s="83"/>
      <c r="J110" s="84"/>
      <c r="K110" s="76"/>
      <c r="L110" s="77"/>
      <c r="M110" s="57"/>
      <c r="N110" s="57"/>
      <c r="O110" s="57"/>
      <c r="P110" s="85"/>
      <c r="Q110" s="85"/>
      <c r="R110" s="76"/>
      <c r="S110" s="76"/>
      <c r="T110" s="76"/>
      <c r="U110" s="76"/>
      <c r="V110" s="76"/>
    </row>
    <row r="111" spans="1:22">
      <c r="A111" s="77"/>
      <c r="B111" s="22"/>
      <c r="C111" s="22"/>
      <c r="D111" s="190"/>
      <c r="E111" s="26"/>
      <c r="F111" s="22"/>
      <c r="G111" s="27"/>
      <c r="H111" s="26"/>
      <c r="I111" s="83"/>
      <c r="J111" s="84"/>
      <c r="K111" s="76"/>
      <c r="L111" s="77"/>
      <c r="M111" s="57"/>
      <c r="N111" s="57"/>
      <c r="O111" s="57"/>
      <c r="P111" s="85"/>
      <c r="Q111" s="85"/>
      <c r="R111" s="76"/>
      <c r="S111" s="76"/>
      <c r="T111" s="76"/>
      <c r="U111" s="76"/>
      <c r="V111" s="76"/>
    </row>
    <row r="112" spans="1:22">
      <c r="A112" s="77"/>
      <c r="B112" s="22"/>
      <c r="C112" s="22"/>
      <c r="D112" s="190"/>
      <c r="E112" s="26"/>
      <c r="F112" s="22"/>
      <c r="G112" s="27"/>
      <c r="H112" s="26"/>
      <c r="I112" s="83"/>
      <c r="J112" s="84"/>
      <c r="K112" s="76"/>
      <c r="L112" s="77"/>
      <c r="M112" s="57"/>
      <c r="N112" s="57"/>
      <c r="O112" s="57"/>
      <c r="P112" s="85"/>
      <c r="Q112" s="85"/>
      <c r="R112" s="76"/>
      <c r="S112" s="76"/>
      <c r="T112" s="76"/>
      <c r="U112" s="76"/>
      <c r="V112" s="76"/>
    </row>
    <row r="113" spans="1:22">
      <c r="A113" s="77"/>
      <c r="B113" s="22"/>
      <c r="C113" s="22"/>
      <c r="D113" s="190"/>
      <c r="E113" s="26"/>
      <c r="F113" s="22"/>
      <c r="G113" s="27"/>
      <c r="H113" s="26"/>
      <c r="I113" s="83"/>
      <c r="J113" s="84"/>
      <c r="K113" s="76"/>
      <c r="L113" s="77"/>
      <c r="M113" s="57"/>
      <c r="N113" s="57"/>
      <c r="O113" s="57"/>
      <c r="P113" s="85"/>
      <c r="Q113" s="85"/>
      <c r="R113" s="76"/>
      <c r="S113" s="76"/>
      <c r="T113" s="76"/>
      <c r="U113" s="76"/>
      <c r="V113" s="76"/>
    </row>
    <row r="114" spans="1:22">
      <c r="A114" s="77"/>
      <c r="B114" s="22"/>
      <c r="C114" s="22"/>
      <c r="D114" s="190"/>
      <c r="E114" s="26"/>
      <c r="F114" s="22"/>
      <c r="G114" s="27"/>
      <c r="H114" s="26"/>
      <c r="I114" s="83"/>
      <c r="J114" s="84"/>
      <c r="K114" s="76"/>
      <c r="L114" s="77"/>
      <c r="M114" s="57"/>
      <c r="N114" s="57"/>
      <c r="O114" s="57"/>
      <c r="P114" s="85"/>
      <c r="Q114" s="85"/>
      <c r="R114" s="76"/>
      <c r="S114" s="76"/>
      <c r="T114" s="76"/>
      <c r="U114" s="76"/>
      <c r="V114" s="76"/>
    </row>
    <row r="115" spans="1:22">
      <c r="A115" s="77"/>
      <c r="B115" s="22"/>
      <c r="C115" s="22"/>
      <c r="D115" s="190"/>
      <c r="E115" s="26"/>
      <c r="F115" s="22"/>
      <c r="G115" s="27"/>
      <c r="H115" s="26"/>
      <c r="I115" s="83"/>
      <c r="J115" s="84"/>
      <c r="K115" s="76"/>
      <c r="L115" s="77"/>
      <c r="M115" s="57"/>
      <c r="N115" s="57"/>
      <c r="O115" s="57"/>
      <c r="P115" s="85"/>
      <c r="Q115" s="85"/>
      <c r="R115" s="76"/>
      <c r="S115" s="76"/>
      <c r="T115" s="76"/>
      <c r="U115" s="76"/>
      <c r="V115" s="76"/>
    </row>
    <row r="116" spans="1:22">
      <c r="A116" s="77"/>
      <c r="B116" s="22"/>
      <c r="C116" s="22"/>
      <c r="D116" s="190"/>
      <c r="E116" s="26"/>
      <c r="F116" s="22"/>
      <c r="G116" s="27"/>
      <c r="H116" s="26"/>
      <c r="I116" s="83"/>
      <c r="J116" s="84"/>
      <c r="K116" s="76"/>
      <c r="L116" s="77"/>
      <c r="M116" s="57"/>
      <c r="N116" s="57"/>
      <c r="O116" s="57"/>
      <c r="P116" s="85"/>
      <c r="Q116" s="85"/>
      <c r="R116" s="76"/>
      <c r="S116" s="76"/>
      <c r="T116" s="76"/>
      <c r="U116" s="76"/>
      <c r="V116" s="76"/>
    </row>
    <row r="117" spans="1:22">
      <c r="A117" s="77"/>
      <c r="B117" s="22"/>
      <c r="C117" s="22"/>
      <c r="D117" s="190"/>
      <c r="E117" s="26"/>
      <c r="F117" s="22"/>
      <c r="G117" s="27"/>
      <c r="H117" s="26"/>
      <c r="I117" s="83"/>
      <c r="J117" s="84"/>
      <c r="K117" s="76"/>
      <c r="L117" s="77"/>
      <c r="M117" s="57"/>
      <c r="N117" s="57"/>
      <c r="O117" s="57"/>
      <c r="P117" s="85"/>
      <c r="Q117" s="85"/>
      <c r="R117" s="76"/>
      <c r="S117" s="76"/>
      <c r="T117" s="76"/>
      <c r="U117" s="76"/>
      <c r="V117" s="76"/>
    </row>
    <row r="118" spans="1:22">
      <c r="A118" s="77"/>
      <c r="B118" s="22"/>
      <c r="C118" s="22"/>
      <c r="D118" s="190"/>
      <c r="E118" s="26"/>
      <c r="F118" s="22"/>
      <c r="G118" s="27"/>
      <c r="H118" s="26"/>
      <c r="I118" s="83"/>
      <c r="J118" s="84"/>
      <c r="K118" s="76"/>
      <c r="L118" s="77"/>
      <c r="M118" s="57"/>
      <c r="N118" s="57"/>
      <c r="O118" s="57"/>
      <c r="P118" s="85"/>
      <c r="Q118" s="85"/>
      <c r="R118" s="76"/>
      <c r="S118" s="76"/>
      <c r="T118" s="76"/>
      <c r="U118" s="76"/>
      <c r="V118" s="76"/>
    </row>
    <row r="119" spans="1:22">
      <c r="A119" s="77"/>
      <c r="B119" s="22"/>
      <c r="C119" s="22"/>
      <c r="D119" s="190"/>
      <c r="E119" s="26"/>
      <c r="F119" s="22"/>
      <c r="G119" s="27"/>
      <c r="H119" s="26"/>
      <c r="I119" s="83"/>
      <c r="J119" s="84"/>
      <c r="K119" s="76"/>
      <c r="L119" s="77"/>
      <c r="M119" s="57"/>
      <c r="N119" s="57"/>
      <c r="O119" s="57"/>
      <c r="P119" s="85"/>
      <c r="Q119" s="85"/>
      <c r="R119" s="76"/>
      <c r="S119" s="76"/>
      <c r="T119" s="76"/>
      <c r="U119" s="76"/>
      <c r="V119" s="76"/>
    </row>
    <row r="120" spans="1:22">
      <c r="A120" s="77"/>
      <c r="B120" s="22"/>
      <c r="C120" s="22"/>
      <c r="D120" s="190"/>
      <c r="E120" s="26"/>
      <c r="F120" s="22"/>
      <c r="G120" s="27"/>
      <c r="H120" s="26"/>
      <c r="I120" s="83"/>
      <c r="J120" s="84"/>
      <c r="K120" s="76"/>
      <c r="L120" s="77"/>
      <c r="M120" s="57"/>
      <c r="N120" s="57"/>
      <c r="O120" s="57"/>
      <c r="P120" s="85"/>
      <c r="Q120" s="85"/>
      <c r="R120" s="76"/>
      <c r="S120" s="76"/>
      <c r="T120" s="76"/>
      <c r="U120" s="76"/>
      <c r="V120" s="76"/>
    </row>
    <row r="121" spans="1:22">
      <c r="A121" s="77"/>
      <c r="B121" s="22"/>
      <c r="C121" s="22"/>
      <c r="D121" s="190"/>
      <c r="E121" s="26"/>
      <c r="F121" s="22"/>
      <c r="G121" s="27"/>
      <c r="H121" s="26"/>
      <c r="I121" s="83"/>
      <c r="J121" s="84"/>
      <c r="K121" s="76"/>
      <c r="L121" s="77"/>
      <c r="M121" s="57"/>
      <c r="N121" s="57"/>
      <c r="O121" s="57"/>
      <c r="P121" s="85"/>
      <c r="Q121" s="85"/>
      <c r="R121" s="76"/>
      <c r="S121" s="76"/>
      <c r="T121" s="76"/>
      <c r="U121" s="76"/>
      <c r="V121" s="76"/>
    </row>
    <row r="122" spans="1:22">
      <c r="A122" s="77"/>
      <c r="B122" s="22"/>
      <c r="C122" s="22"/>
      <c r="D122" s="190"/>
      <c r="E122" s="26"/>
      <c r="F122" s="22"/>
      <c r="G122" s="27"/>
      <c r="H122" s="26"/>
      <c r="I122" s="83"/>
      <c r="J122" s="84"/>
      <c r="K122" s="76"/>
      <c r="L122" s="77"/>
      <c r="M122" s="57"/>
      <c r="N122" s="57"/>
      <c r="O122" s="57"/>
      <c r="P122" s="85"/>
      <c r="Q122" s="85"/>
      <c r="R122" s="76"/>
      <c r="S122" s="76"/>
      <c r="T122" s="76"/>
      <c r="U122" s="76"/>
      <c r="V122" s="76"/>
    </row>
    <row r="123" spans="1:22">
      <c r="A123" s="77"/>
      <c r="B123" s="86"/>
      <c r="C123" s="86"/>
      <c r="D123" s="205"/>
      <c r="E123" s="87"/>
      <c r="F123" s="88"/>
      <c r="G123" s="89"/>
      <c r="H123" s="87"/>
      <c r="I123" s="90"/>
      <c r="J123" s="91"/>
      <c r="K123" s="76"/>
      <c r="L123" s="77"/>
      <c r="M123" s="92"/>
      <c r="N123" s="92"/>
      <c r="O123" s="92"/>
      <c r="P123" s="93"/>
      <c r="Q123" s="92"/>
      <c r="R123" s="76"/>
      <c r="S123" s="76"/>
      <c r="T123" s="76"/>
      <c r="U123" s="76"/>
      <c r="V123" s="76"/>
    </row>
    <row r="124" spans="1:22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</row>
    <row r="125" spans="1:22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</row>
    <row r="126" spans="1:22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424"/>
      <c r="M126" s="424"/>
      <c r="N126" s="424"/>
      <c r="O126" s="424"/>
      <c r="P126" s="424"/>
      <c r="Q126" s="424"/>
      <c r="R126" s="76"/>
      <c r="S126" s="76"/>
      <c r="T126" s="76"/>
      <c r="U126" s="76"/>
      <c r="V126" s="76"/>
    </row>
    <row r="127" spans="1:22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424"/>
      <c r="M127" s="424"/>
      <c r="N127" s="424"/>
      <c r="O127" s="424"/>
      <c r="P127" s="424"/>
      <c r="Q127" s="424"/>
      <c r="R127" s="76"/>
      <c r="S127" s="76"/>
      <c r="T127" s="76"/>
      <c r="U127" s="76"/>
      <c r="V127" s="76"/>
    </row>
    <row r="128" spans="1:22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424"/>
      <c r="M128" s="424"/>
      <c r="N128" s="424"/>
      <c r="O128" s="424"/>
      <c r="P128" s="424"/>
      <c r="Q128" s="424"/>
      <c r="R128" s="76"/>
      <c r="S128" s="76"/>
      <c r="T128" s="76"/>
      <c r="U128" s="76"/>
      <c r="V128" s="76"/>
    </row>
    <row r="129" spans="1:22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424"/>
      <c r="M129" s="424"/>
      <c r="N129" s="424"/>
      <c r="O129" s="424"/>
      <c r="P129" s="424"/>
      <c r="Q129" s="424"/>
      <c r="R129" s="76"/>
      <c r="S129" s="76"/>
      <c r="T129" s="76"/>
      <c r="U129" s="76"/>
      <c r="V129" s="76"/>
    </row>
    <row r="130" spans="1:22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424"/>
      <c r="M130" s="424"/>
      <c r="N130" s="424"/>
      <c r="O130" s="424"/>
      <c r="P130" s="424"/>
      <c r="Q130" s="424"/>
      <c r="R130" s="76"/>
      <c r="S130" s="76"/>
      <c r="T130" s="76"/>
      <c r="U130" s="76"/>
      <c r="V130" s="76"/>
    </row>
    <row r="131" spans="1:22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187"/>
      <c r="M131" s="78"/>
      <c r="N131" s="78"/>
      <c r="O131" s="78"/>
      <c r="P131" s="78"/>
      <c r="Q131" s="78"/>
      <c r="R131" s="76"/>
      <c r="S131" s="76"/>
      <c r="T131" s="76"/>
      <c r="U131" s="76"/>
      <c r="V131" s="76"/>
    </row>
    <row r="132" spans="1:2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80"/>
      <c r="N132" s="80"/>
      <c r="O132" s="80"/>
      <c r="P132" s="80"/>
      <c r="Q132" s="76"/>
      <c r="R132" s="76"/>
      <c r="S132" s="76"/>
      <c r="T132" s="76"/>
      <c r="U132" s="76"/>
      <c r="V132" s="76"/>
    </row>
    <row r="133" spans="1:22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204"/>
      <c r="N133" s="204"/>
      <c r="O133" s="204"/>
      <c r="P133" s="82"/>
      <c r="Q133" s="82"/>
      <c r="R133" s="76"/>
      <c r="S133" s="76"/>
      <c r="T133" s="76"/>
      <c r="U133" s="76"/>
      <c r="V133" s="76"/>
    </row>
    <row r="134" spans="1:22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7"/>
      <c r="M134" s="57"/>
      <c r="N134" s="57"/>
      <c r="O134" s="57"/>
      <c r="P134" s="94"/>
      <c r="Q134" s="85"/>
      <c r="R134" s="76"/>
      <c r="S134" s="76"/>
      <c r="T134" s="76"/>
      <c r="U134" s="76"/>
      <c r="V134" s="76"/>
    </row>
    <row r="135" spans="1:22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7"/>
      <c r="M135" s="57"/>
      <c r="N135" s="57"/>
      <c r="O135" s="57"/>
      <c r="P135" s="94"/>
      <c r="Q135" s="85"/>
      <c r="R135" s="76"/>
      <c r="S135" s="76"/>
      <c r="T135" s="76"/>
      <c r="U135" s="76"/>
      <c r="V135" s="76"/>
    </row>
    <row r="136" spans="1:22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7"/>
      <c r="M136" s="57"/>
      <c r="N136" s="57"/>
      <c r="O136" s="57"/>
      <c r="P136" s="94"/>
      <c r="Q136" s="85"/>
      <c r="R136" s="76"/>
      <c r="S136" s="76"/>
      <c r="T136" s="76"/>
      <c r="U136" s="76"/>
      <c r="V136" s="76"/>
    </row>
    <row r="137" spans="1:22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7"/>
      <c r="M137" s="57"/>
      <c r="N137" s="57"/>
      <c r="O137" s="57"/>
      <c r="P137" s="94"/>
      <c r="Q137" s="85"/>
      <c r="R137" s="76"/>
      <c r="S137" s="76"/>
      <c r="T137" s="76"/>
      <c r="U137" s="76"/>
      <c r="V137" s="76"/>
    </row>
    <row r="138" spans="1:22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7"/>
      <c r="M138" s="57"/>
      <c r="N138" s="57"/>
      <c r="O138" s="57"/>
      <c r="P138" s="94"/>
      <c r="Q138" s="85"/>
      <c r="R138" s="76"/>
      <c r="S138" s="76"/>
      <c r="T138" s="76"/>
      <c r="U138" s="76"/>
      <c r="V138" s="76"/>
    </row>
    <row r="139" spans="1:22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7"/>
      <c r="M139" s="57"/>
      <c r="N139" s="57"/>
      <c r="O139" s="57"/>
      <c r="P139" s="94"/>
      <c r="Q139" s="85"/>
      <c r="R139" s="76"/>
      <c r="S139" s="76"/>
      <c r="T139" s="76"/>
      <c r="U139" s="76"/>
      <c r="V139" s="76"/>
    </row>
    <row r="140" spans="1:22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7"/>
      <c r="M140" s="57"/>
      <c r="N140" s="57"/>
      <c r="O140" s="57"/>
      <c r="P140" s="94"/>
      <c r="Q140" s="85"/>
      <c r="R140" s="76"/>
      <c r="S140" s="76"/>
      <c r="T140" s="76"/>
      <c r="U140" s="76"/>
      <c r="V140" s="76"/>
    </row>
    <row r="141" spans="1:22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7"/>
      <c r="M141" s="57"/>
      <c r="N141" s="57"/>
      <c r="O141" s="57"/>
      <c r="P141" s="94"/>
      <c r="Q141" s="85"/>
      <c r="R141" s="76"/>
      <c r="S141" s="76"/>
      <c r="T141" s="76"/>
      <c r="U141" s="76"/>
      <c r="V141" s="76"/>
    </row>
    <row r="142" spans="1:2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7"/>
      <c r="M142" s="57"/>
      <c r="N142" s="57"/>
      <c r="O142" s="57"/>
      <c r="P142" s="94"/>
      <c r="Q142" s="85"/>
      <c r="R142" s="76"/>
      <c r="S142" s="76"/>
      <c r="T142" s="76"/>
      <c r="U142" s="76"/>
      <c r="V142" s="76"/>
    </row>
    <row r="143" spans="1:22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7"/>
      <c r="M143" s="57"/>
      <c r="N143" s="57"/>
      <c r="O143" s="57"/>
      <c r="P143" s="94"/>
      <c r="Q143" s="85"/>
      <c r="R143" s="76"/>
      <c r="S143" s="76"/>
      <c r="T143" s="76"/>
      <c r="U143" s="76"/>
      <c r="V143" s="76"/>
    </row>
    <row r="144" spans="1:22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7"/>
      <c r="M144" s="57"/>
      <c r="N144" s="57"/>
      <c r="O144" s="57"/>
      <c r="P144" s="94"/>
      <c r="Q144" s="85"/>
      <c r="R144" s="76"/>
      <c r="S144" s="76"/>
      <c r="T144" s="76"/>
      <c r="U144" s="76"/>
      <c r="V144" s="76"/>
    </row>
    <row r="145" spans="1:22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7"/>
      <c r="M145" s="57"/>
      <c r="N145" s="57"/>
      <c r="O145" s="57"/>
      <c r="P145" s="94"/>
      <c r="Q145" s="85"/>
      <c r="R145" s="76"/>
      <c r="S145" s="76"/>
      <c r="T145" s="76"/>
      <c r="U145" s="76"/>
      <c r="V145" s="76"/>
    </row>
    <row r="146" spans="1:22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7"/>
      <c r="M146" s="57"/>
      <c r="N146" s="57"/>
      <c r="O146" s="57"/>
      <c r="P146" s="94"/>
      <c r="Q146" s="85"/>
      <c r="R146" s="76"/>
      <c r="S146" s="76"/>
      <c r="T146" s="76"/>
      <c r="U146" s="76"/>
      <c r="V146" s="76"/>
    </row>
    <row r="147" spans="1:22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7"/>
      <c r="M147" s="57"/>
      <c r="N147" s="57"/>
      <c r="O147" s="57"/>
      <c r="P147" s="94"/>
      <c r="Q147" s="85"/>
      <c r="R147" s="76"/>
      <c r="S147" s="76"/>
      <c r="T147" s="76"/>
      <c r="U147" s="76"/>
      <c r="V147" s="76"/>
    </row>
    <row r="148" spans="1:22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7"/>
      <c r="M148" s="57"/>
      <c r="N148" s="57"/>
      <c r="O148" s="57"/>
      <c r="P148" s="94"/>
      <c r="Q148" s="85"/>
      <c r="R148" s="76"/>
      <c r="S148" s="76"/>
      <c r="T148" s="76"/>
      <c r="U148" s="76"/>
      <c r="V148" s="76"/>
    </row>
    <row r="149" spans="1:2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7"/>
      <c r="M149" s="57"/>
      <c r="N149" s="57"/>
      <c r="O149" s="57"/>
      <c r="P149" s="94"/>
      <c r="Q149" s="85"/>
      <c r="R149" s="76"/>
      <c r="S149" s="76"/>
      <c r="T149" s="76"/>
      <c r="U149" s="76"/>
      <c r="V149" s="76"/>
    </row>
    <row r="150" spans="1:22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7"/>
      <c r="M150" s="57"/>
      <c r="N150" s="57"/>
      <c r="O150" s="57"/>
      <c r="P150" s="94"/>
      <c r="Q150" s="85"/>
      <c r="R150" s="76"/>
      <c r="S150" s="76"/>
      <c r="T150" s="76"/>
      <c r="U150" s="76"/>
      <c r="V150" s="76"/>
    </row>
    <row r="151" spans="1:22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7"/>
      <c r="M151" s="57"/>
      <c r="N151" s="57"/>
      <c r="O151" s="57"/>
      <c r="P151" s="94"/>
      <c r="Q151" s="85"/>
      <c r="R151" s="76"/>
      <c r="S151" s="76"/>
      <c r="T151" s="76"/>
      <c r="U151" s="76"/>
      <c r="V151" s="76"/>
    </row>
    <row r="152" spans="1:2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7"/>
      <c r="M152" s="57"/>
      <c r="N152" s="57"/>
      <c r="O152" s="57"/>
      <c r="P152" s="94"/>
      <c r="Q152" s="85"/>
      <c r="R152" s="76"/>
      <c r="S152" s="76"/>
      <c r="T152" s="76"/>
      <c r="U152" s="76"/>
      <c r="V152" s="76"/>
    </row>
    <row r="153" spans="1:22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7"/>
      <c r="M153" s="57"/>
      <c r="N153" s="57"/>
      <c r="O153" s="57"/>
      <c r="P153" s="94"/>
      <c r="Q153" s="85"/>
      <c r="R153" s="76"/>
      <c r="S153" s="76"/>
      <c r="T153" s="76"/>
      <c r="U153" s="76"/>
      <c r="V153" s="76"/>
    </row>
    <row r="154" spans="1:22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7"/>
      <c r="M154" s="57"/>
      <c r="N154" s="57"/>
      <c r="O154" s="57"/>
      <c r="P154" s="94"/>
      <c r="Q154" s="85"/>
      <c r="R154" s="76"/>
      <c r="S154" s="76"/>
      <c r="T154" s="76"/>
      <c r="U154" s="76"/>
      <c r="V154" s="76"/>
    </row>
    <row r="155" spans="1:22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7"/>
      <c r="M155" s="57"/>
      <c r="N155" s="57"/>
      <c r="O155" s="57"/>
      <c r="P155" s="94"/>
      <c r="Q155" s="85"/>
      <c r="R155" s="76"/>
      <c r="S155" s="76"/>
      <c r="T155" s="76"/>
      <c r="U155" s="76"/>
      <c r="V155" s="76"/>
    </row>
    <row r="156" spans="1:22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7"/>
      <c r="M156" s="57"/>
      <c r="N156" s="57"/>
      <c r="O156" s="57"/>
      <c r="P156" s="94"/>
      <c r="Q156" s="85"/>
      <c r="R156" s="76"/>
      <c r="S156" s="76"/>
      <c r="T156" s="76"/>
      <c r="U156" s="76"/>
      <c r="V156" s="76"/>
    </row>
    <row r="157" spans="1:22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7"/>
      <c r="M157" s="57"/>
      <c r="N157" s="57"/>
      <c r="O157" s="57"/>
      <c r="P157" s="94"/>
      <c r="Q157" s="85"/>
      <c r="R157" s="76"/>
      <c r="S157" s="76"/>
      <c r="T157" s="76"/>
      <c r="U157" s="76"/>
      <c r="V157" s="76"/>
    </row>
    <row r="158" spans="1:22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7"/>
      <c r="M158" s="57"/>
      <c r="N158" s="57"/>
      <c r="O158" s="57"/>
      <c r="P158" s="94"/>
      <c r="Q158" s="85"/>
      <c r="R158" s="76"/>
      <c r="S158" s="76"/>
      <c r="T158" s="76"/>
      <c r="U158" s="76"/>
      <c r="V158" s="76"/>
    </row>
    <row r="159" spans="1:22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7"/>
      <c r="M159" s="57"/>
      <c r="N159" s="57"/>
      <c r="O159" s="57"/>
      <c r="P159" s="94"/>
      <c r="Q159" s="85"/>
      <c r="R159" s="76"/>
      <c r="S159" s="76"/>
      <c r="T159" s="76"/>
      <c r="U159" s="76"/>
      <c r="V159" s="76"/>
    </row>
    <row r="160" spans="1:22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7"/>
      <c r="M160" s="57"/>
      <c r="N160" s="57"/>
      <c r="O160" s="57"/>
      <c r="P160" s="94"/>
      <c r="Q160" s="85"/>
      <c r="R160" s="76"/>
      <c r="S160" s="76"/>
      <c r="T160" s="76"/>
      <c r="U160" s="76"/>
      <c r="V160" s="76"/>
    </row>
    <row r="161" spans="1:22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7"/>
      <c r="M161" s="57"/>
      <c r="N161" s="57"/>
      <c r="O161" s="57"/>
      <c r="P161" s="94"/>
      <c r="Q161" s="85"/>
      <c r="R161" s="76"/>
      <c r="S161" s="76"/>
      <c r="T161" s="76"/>
      <c r="U161" s="76"/>
      <c r="V161" s="76"/>
    </row>
    <row r="162" spans="1:2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7"/>
      <c r="M162" s="57"/>
      <c r="N162" s="57"/>
      <c r="O162" s="57"/>
      <c r="P162" s="94"/>
      <c r="Q162" s="85"/>
      <c r="R162" s="76"/>
      <c r="S162" s="76"/>
      <c r="T162" s="76"/>
      <c r="U162" s="76"/>
      <c r="V162" s="76"/>
    </row>
    <row r="163" spans="1:22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7"/>
      <c r="M163" s="57"/>
      <c r="N163" s="57"/>
      <c r="O163" s="57"/>
      <c r="P163" s="94"/>
      <c r="Q163" s="85"/>
      <c r="R163" s="76"/>
      <c r="S163" s="76"/>
      <c r="T163" s="76"/>
      <c r="U163" s="76"/>
      <c r="V163" s="76"/>
    </row>
    <row r="164" spans="1:22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7"/>
      <c r="M164" s="57"/>
      <c r="N164" s="57"/>
      <c r="O164" s="57"/>
      <c r="P164" s="94"/>
      <c r="Q164" s="85"/>
      <c r="R164" s="76"/>
      <c r="S164" s="76"/>
      <c r="T164" s="76"/>
      <c r="U164" s="76"/>
      <c r="V164" s="76"/>
    </row>
    <row r="165" spans="1:22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7"/>
      <c r="M165" s="57"/>
      <c r="N165" s="57"/>
      <c r="O165" s="57"/>
      <c r="P165" s="94"/>
      <c r="Q165" s="85"/>
      <c r="R165" s="76"/>
      <c r="S165" s="76"/>
      <c r="T165" s="76"/>
      <c r="U165" s="76"/>
      <c r="V165" s="76"/>
    </row>
    <row r="166" spans="1:22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7"/>
      <c r="M166" s="57"/>
      <c r="N166" s="57"/>
      <c r="O166" s="57"/>
      <c r="P166" s="94"/>
      <c r="Q166" s="85"/>
      <c r="R166" s="76"/>
      <c r="S166" s="76"/>
      <c r="T166" s="76"/>
      <c r="U166" s="76"/>
      <c r="V166" s="76"/>
    </row>
    <row r="167" spans="1:22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7"/>
      <c r="M167" s="57"/>
      <c r="N167" s="57"/>
      <c r="O167" s="57"/>
      <c r="P167" s="94"/>
      <c r="Q167" s="85"/>
      <c r="R167" s="76"/>
      <c r="S167" s="76"/>
      <c r="T167" s="76"/>
      <c r="U167" s="76"/>
      <c r="V167" s="76"/>
    </row>
    <row r="168" spans="1:22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7"/>
      <c r="M168" s="57"/>
      <c r="N168" s="57"/>
      <c r="O168" s="57"/>
      <c r="P168" s="94"/>
      <c r="Q168" s="85"/>
      <c r="R168" s="76"/>
      <c r="S168" s="76"/>
      <c r="T168" s="76"/>
      <c r="U168" s="76"/>
      <c r="V168" s="76"/>
    </row>
    <row r="169" spans="1:22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7"/>
      <c r="M169" s="57"/>
      <c r="N169" s="57"/>
      <c r="O169" s="57"/>
      <c r="P169" s="94"/>
      <c r="Q169" s="85"/>
      <c r="R169" s="76"/>
      <c r="S169" s="76"/>
      <c r="T169" s="76"/>
      <c r="U169" s="76"/>
      <c r="V169" s="76"/>
    </row>
    <row r="170" spans="1:22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7"/>
      <c r="M170" s="57"/>
      <c r="N170" s="57"/>
      <c r="O170" s="57"/>
      <c r="P170" s="94"/>
      <c r="Q170" s="85"/>
      <c r="R170" s="76"/>
      <c r="S170" s="76"/>
      <c r="T170" s="76"/>
      <c r="U170" s="76"/>
      <c r="V170" s="76"/>
    </row>
    <row r="171" spans="1:22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7"/>
      <c r="M171" s="57"/>
      <c r="N171" s="57"/>
      <c r="O171" s="57"/>
      <c r="P171" s="94"/>
      <c r="Q171" s="85"/>
      <c r="R171" s="76"/>
      <c r="S171" s="76"/>
      <c r="T171" s="76"/>
      <c r="U171" s="76"/>
      <c r="V171" s="76"/>
    </row>
    <row r="172" spans="1:2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7"/>
      <c r="M172" s="57"/>
      <c r="N172" s="57"/>
      <c r="O172" s="57"/>
      <c r="P172" s="94"/>
      <c r="Q172" s="85"/>
      <c r="R172" s="76"/>
      <c r="S172" s="76"/>
      <c r="T172" s="76"/>
      <c r="U172" s="76"/>
      <c r="V172" s="76"/>
    </row>
    <row r="173" spans="1:22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7"/>
      <c r="M173" s="57"/>
      <c r="N173" s="57"/>
      <c r="O173" s="57"/>
      <c r="P173" s="94"/>
      <c r="Q173" s="85"/>
      <c r="R173" s="76"/>
      <c r="S173" s="76"/>
      <c r="T173" s="76"/>
      <c r="U173" s="76"/>
      <c r="V173" s="76"/>
    </row>
    <row r="174" spans="1:22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7"/>
      <c r="M174" s="57"/>
      <c r="N174" s="57"/>
      <c r="O174" s="57"/>
      <c r="P174" s="94"/>
      <c r="Q174" s="85"/>
      <c r="R174" s="76"/>
      <c r="S174" s="76"/>
      <c r="T174" s="76"/>
      <c r="U174" s="76"/>
      <c r="V174" s="76"/>
    </row>
    <row r="175" spans="1:22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7"/>
      <c r="M175" s="57"/>
      <c r="N175" s="57"/>
      <c r="O175" s="57"/>
      <c r="P175" s="94"/>
      <c r="Q175" s="85"/>
      <c r="R175" s="76"/>
      <c r="S175" s="76"/>
      <c r="T175" s="76"/>
      <c r="U175" s="76"/>
      <c r="V175" s="76"/>
    </row>
    <row r="176" spans="1:22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7"/>
      <c r="M176" s="57"/>
      <c r="N176" s="57"/>
      <c r="O176" s="57"/>
      <c r="P176" s="94"/>
      <c r="Q176" s="85"/>
      <c r="R176" s="76"/>
      <c r="S176" s="76"/>
      <c r="T176" s="76"/>
      <c r="U176" s="76"/>
      <c r="V176" s="76"/>
    </row>
    <row r="177" spans="1:22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7"/>
      <c r="M177" s="57"/>
      <c r="N177" s="57"/>
      <c r="O177" s="57"/>
      <c r="P177" s="94"/>
      <c r="Q177" s="85"/>
      <c r="R177" s="76"/>
      <c r="S177" s="76"/>
      <c r="T177" s="76"/>
      <c r="U177" s="76"/>
      <c r="V177" s="76"/>
    </row>
    <row r="178" spans="1:22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7"/>
      <c r="M178" s="57"/>
      <c r="N178" s="57"/>
      <c r="O178" s="57"/>
      <c r="P178" s="94"/>
      <c r="Q178" s="85"/>
      <c r="R178" s="76"/>
      <c r="S178" s="76"/>
      <c r="T178" s="76"/>
      <c r="U178" s="76"/>
      <c r="V178" s="76"/>
    </row>
    <row r="179" spans="1:22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7"/>
      <c r="M179" s="57"/>
      <c r="N179" s="57"/>
      <c r="O179" s="57"/>
      <c r="P179" s="94"/>
      <c r="Q179" s="85"/>
      <c r="R179" s="76"/>
      <c r="S179" s="76"/>
      <c r="T179" s="76"/>
      <c r="U179" s="76"/>
      <c r="V179" s="76"/>
    </row>
    <row r="180" spans="1:22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7"/>
      <c r="M180" s="57"/>
      <c r="N180" s="57"/>
      <c r="O180" s="57"/>
      <c r="P180" s="94"/>
      <c r="Q180" s="85"/>
      <c r="R180" s="76"/>
      <c r="S180" s="76"/>
      <c r="T180" s="76"/>
      <c r="U180" s="76"/>
      <c r="V180" s="76"/>
    </row>
    <row r="181" spans="1:22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7"/>
      <c r="M181" s="57"/>
      <c r="N181" s="57"/>
      <c r="O181" s="57"/>
      <c r="P181" s="94"/>
      <c r="Q181" s="85"/>
      <c r="R181" s="76"/>
      <c r="S181" s="76"/>
      <c r="T181" s="76"/>
      <c r="U181" s="76"/>
      <c r="V181" s="76"/>
    </row>
    <row r="182" spans="1:2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7"/>
      <c r="M182" s="57"/>
      <c r="N182" s="57"/>
      <c r="O182" s="57"/>
      <c r="P182" s="94"/>
      <c r="Q182" s="85"/>
      <c r="R182" s="76"/>
      <c r="S182" s="76"/>
      <c r="T182" s="76"/>
      <c r="U182" s="76"/>
      <c r="V182" s="76"/>
    </row>
    <row r="183" spans="1:22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7"/>
      <c r="M183" s="57"/>
      <c r="N183" s="57"/>
      <c r="O183" s="57"/>
      <c r="P183" s="94"/>
      <c r="Q183" s="85"/>
      <c r="R183" s="76"/>
      <c r="S183" s="76"/>
      <c r="T183" s="76"/>
      <c r="U183" s="76"/>
      <c r="V183" s="76"/>
    </row>
    <row r="184" spans="1:22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7"/>
      <c r="M184" s="57"/>
      <c r="N184" s="57"/>
      <c r="O184" s="57"/>
      <c r="P184" s="94"/>
      <c r="Q184" s="85"/>
      <c r="R184" s="76"/>
      <c r="S184" s="76"/>
      <c r="T184" s="76"/>
      <c r="U184" s="76"/>
      <c r="V184" s="76"/>
    </row>
    <row r="185" spans="1:22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7"/>
      <c r="M185" s="92"/>
      <c r="N185" s="92"/>
      <c r="O185" s="92"/>
      <c r="P185" s="93"/>
      <c r="Q185" s="92"/>
      <c r="R185" s="76"/>
      <c r="S185" s="76"/>
      <c r="T185" s="76"/>
      <c r="U185" s="76"/>
      <c r="V185" s="76"/>
    </row>
    <row r="186" spans="1:22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</row>
    <row r="187" spans="1:22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</row>
    <row r="188" spans="1:22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</row>
    <row r="189" spans="1:22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</row>
    <row r="190" spans="1:22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</row>
    <row r="191" spans="1:22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</row>
    <row r="192" spans="1:2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</row>
    <row r="193" spans="1:22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</row>
    <row r="194" spans="1:22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</row>
    <row r="195" spans="1:22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</row>
    <row r="196" spans="1:22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</row>
    <row r="197" spans="1:22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</row>
    <row r="198" spans="1:22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</row>
    <row r="199" spans="1:22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</row>
    <row r="200" spans="1:22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</row>
    <row r="201" spans="1:22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</row>
    <row r="202" spans="1:2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</row>
    <row r="203" spans="1:22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</row>
    <row r="204" spans="1:22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</row>
    <row r="205" spans="1:22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</row>
    <row r="206" spans="1:22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</row>
    <row r="207" spans="1:22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</row>
    <row r="208" spans="1:22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</row>
    <row r="209" spans="1:22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</row>
    <row r="210" spans="1:22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</row>
    <row r="211" spans="1:22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</row>
    <row r="212" spans="1:2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</row>
    <row r="213" spans="1:22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</row>
    <row r="214" spans="1:22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</row>
    <row r="215" spans="1:22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</row>
    <row r="216" spans="1:22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</row>
    <row r="217" spans="1:22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</row>
    <row r="218" spans="1:22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</row>
    <row r="219" spans="1:22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</row>
    <row r="220" spans="1:22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</row>
    <row r="221" spans="1:22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</row>
    <row r="222" spans="1: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</row>
  </sheetData>
  <mergeCells count="8">
    <mergeCell ref="L126:Q130"/>
    <mergeCell ref="B1:E1"/>
    <mergeCell ref="F1:I1"/>
    <mergeCell ref="L1:Q1"/>
    <mergeCell ref="L59:Q63"/>
    <mergeCell ref="B68:E68"/>
    <mergeCell ref="F68:I68"/>
    <mergeCell ref="L68:Q6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showGridLines="0" zoomScaleNormal="100" workbookViewId="0">
      <selection activeCell="D4" sqref="D4"/>
    </sheetView>
  </sheetViews>
  <sheetFormatPr baseColWidth="10" defaultRowHeight="12.75"/>
  <cols>
    <col min="1" max="1" width="48.140625" style="54" customWidth="1"/>
    <col min="2" max="2" width="20" style="55" customWidth="1"/>
    <col min="3" max="3" width="15.42578125" style="54" customWidth="1"/>
    <col min="4" max="4" width="29.28515625" style="54" customWidth="1"/>
    <col min="5" max="16384" width="11.42578125" style="54"/>
  </cols>
  <sheetData>
    <row r="1" spans="1:4" ht="15.75">
      <c r="A1" s="431" t="s">
        <v>219</v>
      </c>
      <c r="B1" s="432"/>
      <c r="C1" s="432"/>
      <c r="D1" s="432"/>
    </row>
    <row r="2" spans="1:4" ht="15.75">
      <c r="A2" s="430" t="s">
        <v>354</v>
      </c>
      <c r="B2" s="430"/>
      <c r="C2" s="430"/>
      <c r="D2" s="430"/>
    </row>
    <row r="3" spans="1:4" ht="15.75">
      <c r="A3" s="137" t="s">
        <v>158</v>
      </c>
      <c r="B3" s="138" t="s">
        <v>349</v>
      </c>
      <c r="C3" s="139" t="s">
        <v>159</v>
      </c>
      <c r="D3" s="139" t="s">
        <v>355</v>
      </c>
    </row>
    <row r="4" spans="1:4" ht="15.75">
      <c r="A4" s="140" t="s">
        <v>160</v>
      </c>
      <c r="B4" s="141">
        <v>532855.17000000004</v>
      </c>
      <c r="C4" s="142">
        <f>+B4/$B$55</f>
        <v>1.6375614570886518E-4</v>
      </c>
      <c r="D4" s="143">
        <f t="shared" ref="D4:D54" si="0">+B$58*C4</f>
        <v>0</v>
      </c>
    </row>
    <row r="5" spans="1:4" ht="15.75">
      <c r="A5" s="144" t="s">
        <v>161</v>
      </c>
      <c r="B5" s="145">
        <v>500859.67</v>
      </c>
      <c r="C5" s="146">
        <f t="shared" ref="C5:C54" si="1">+B5/$B$55</f>
        <v>1.539233429980873E-4</v>
      </c>
      <c r="D5" s="147">
        <f t="shared" si="0"/>
        <v>0</v>
      </c>
    </row>
    <row r="6" spans="1:4" ht="15.75">
      <c r="A6" s="144" t="s">
        <v>162</v>
      </c>
      <c r="B6" s="145">
        <v>28654</v>
      </c>
      <c r="C6" s="146">
        <f t="shared" si="1"/>
        <v>8.805898606823732E-6</v>
      </c>
      <c r="D6" s="147">
        <f t="shared" si="0"/>
        <v>0</v>
      </c>
    </row>
    <row r="7" spans="1:4" ht="15.75">
      <c r="A7" s="144" t="s">
        <v>163</v>
      </c>
      <c r="B7" s="145">
        <v>37159802.159999996</v>
      </c>
      <c r="C7" s="146">
        <f t="shared" si="1"/>
        <v>1.1419887278236528E-2</v>
      </c>
      <c r="D7" s="147">
        <f t="shared" si="0"/>
        <v>0</v>
      </c>
    </row>
    <row r="8" spans="1:4" ht="15.75">
      <c r="A8" s="144" t="s">
        <v>164</v>
      </c>
      <c r="B8" s="145">
        <v>5443891</v>
      </c>
      <c r="C8" s="146">
        <f t="shared" si="1"/>
        <v>1.6730073348433115E-3</v>
      </c>
      <c r="D8" s="147">
        <f t="shared" si="0"/>
        <v>0</v>
      </c>
    </row>
    <row r="9" spans="1:4" ht="15.75">
      <c r="A9" s="148" t="s">
        <v>165</v>
      </c>
      <c r="B9" s="145">
        <v>437216011.37</v>
      </c>
      <c r="C9" s="146">
        <f t="shared" si="1"/>
        <v>0.13436448193634787</v>
      </c>
      <c r="D9" s="147">
        <f t="shared" si="0"/>
        <v>0</v>
      </c>
    </row>
    <row r="10" spans="1:4" ht="15.75">
      <c r="A10" s="144" t="s">
        <v>166</v>
      </c>
      <c r="B10" s="145">
        <v>1643390.2000000002</v>
      </c>
      <c r="C10" s="146">
        <f t="shared" si="1"/>
        <v>5.0504388471584339E-4</v>
      </c>
      <c r="D10" s="147">
        <f t="shared" si="0"/>
        <v>0</v>
      </c>
    </row>
    <row r="11" spans="1:4" ht="15.75">
      <c r="A11" s="144" t="s">
        <v>167</v>
      </c>
      <c r="B11" s="145">
        <v>262296.23</v>
      </c>
      <c r="C11" s="146">
        <f t="shared" si="1"/>
        <v>8.0608431853567282E-5</v>
      </c>
      <c r="D11" s="147">
        <f t="shared" si="0"/>
        <v>0</v>
      </c>
    </row>
    <row r="12" spans="1:4" ht="15.75">
      <c r="A12" s="144" t="s">
        <v>168</v>
      </c>
      <c r="B12" s="145">
        <v>27973312.5</v>
      </c>
      <c r="C12" s="146">
        <f t="shared" si="1"/>
        <v>8.5967108805749589E-3</v>
      </c>
      <c r="D12" s="147">
        <f t="shared" si="0"/>
        <v>0</v>
      </c>
    </row>
    <row r="13" spans="1:4" ht="15.75">
      <c r="A13" s="144" t="s">
        <v>169</v>
      </c>
      <c r="B13" s="145">
        <v>11926844</v>
      </c>
      <c r="C13" s="146">
        <f t="shared" si="1"/>
        <v>3.6653374385218112E-3</v>
      </c>
      <c r="D13" s="147">
        <f t="shared" si="0"/>
        <v>0</v>
      </c>
    </row>
    <row r="14" spans="1:4" ht="15.75">
      <c r="A14" s="144" t="s">
        <v>170</v>
      </c>
      <c r="B14" s="145">
        <v>1083458.81</v>
      </c>
      <c r="C14" s="146">
        <f t="shared" si="1"/>
        <v>3.3296672106965513E-4</v>
      </c>
      <c r="D14" s="147">
        <f t="shared" si="0"/>
        <v>0</v>
      </c>
    </row>
    <row r="15" spans="1:4" ht="15.75">
      <c r="A15" s="144" t="s">
        <v>171</v>
      </c>
      <c r="B15" s="149">
        <v>1158032.3600000001</v>
      </c>
      <c r="C15" s="146">
        <f t="shared" si="1"/>
        <v>3.5588453778114047E-4</v>
      </c>
      <c r="D15" s="147">
        <f t="shared" si="0"/>
        <v>0</v>
      </c>
    </row>
    <row r="16" spans="1:4" ht="15.75">
      <c r="A16" s="144" t="s">
        <v>172</v>
      </c>
      <c r="B16" s="145">
        <v>70814518</v>
      </c>
      <c r="C16" s="146">
        <f t="shared" si="1"/>
        <v>2.1762597382532771E-2</v>
      </c>
      <c r="D16" s="147">
        <f t="shared" si="0"/>
        <v>0</v>
      </c>
    </row>
    <row r="17" spans="1:7" ht="15.75">
      <c r="A17" s="144" t="s">
        <v>173</v>
      </c>
      <c r="B17" s="145">
        <v>242570</v>
      </c>
      <c r="C17" s="146">
        <f t="shared" si="1"/>
        <v>7.4546200357968607E-5</v>
      </c>
      <c r="D17" s="147">
        <f t="shared" si="0"/>
        <v>0</v>
      </c>
    </row>
    <row r="18" spans="1:7" ht="15.75">
      <c r="A18" s="144" t="s">
        <v>174</v>
      </c>
      <c r="B18" s="145">
        <v>50402.16</v>
      </c>
      <c r="C18" s="146">
        <f t="shared" si="1"/>
        <v>1.548950619546684E-5</v>
      </c>
      <c r="D18" s="147">
        <f t="shared" si="0"/>
        <v>0</v>
      </c>
    </row>
    <row r="19" spans="1:7" ht="15.75">
      <c r="A19" s="144" t="s">
        <v>175</v>
      </c>
      <c r="B19" s="150">
        <v>934148.74</v>
      </c>
      <c r="C19" s="146">
        <f t="shared" si="1"/>
        <v>2.8708100398311387E-4</v>
      </c>
      <c r="D19" s="147">
        <f t="shared" si="0"/>
        <v>0</v>
      </c>
    </row>
    <row r="20" spans="1:7" ht="15.75">
      <c r="A20" s="144" t="s">
        <v>176</v>
      </c>
      <c r="B20" s="145">
        <v>1427519</v>
      </c>
      <c r="C20" s="146">
        <f t="shared" si="1"/>
        <v>4.3870271422190294E-4</v>
      </c>
      <c r="D20" s="147">
        <f t="shared" si="0"/>
        <v>0</v>
      </c>
      <c r="G20" s="54" t="s">
        <v>157</v>
      </c>
    </row>
    <row r="21" spans="1:7" ht="15.75">
      <c r="A21" s="144" t="s">
        <v>177</v>
      </c>
      <c r="B21" s="145">
        <v>302546029.12</v>
      </c>
      <c r="C21" s="146">
        <f t="shared" si="1"/>
        <v>9.2977931748721307E-2</v>
      </c>
      <c r="D21" s="147">
        <f t="shared" si="0"/>
        <v>0</v>
      </c>
    </row>
    <row r="22" spans="1:7" ht="15.75">
      <c r="A22" s="144" t="s">
        <v>178</v>
      </c>
      <c r="B22" s="145">
        <v>569006</v>
      </c>
      <c r="C22" s="146">
        <f t="shared" si="1"/>
        <v>1.7486595737678314E-4</v>
      </c>
      <c r="D22" s="147">
        <f t="shared" si="0"/>
        <v>0</v>
      </c>
    </row>
    <row r="23" spans="1:7" ht="15.75">
      <c r="A23" s="144" t="s">
        <v>179</v>
      </c>
      <c r="B23" s="145">
        <v>154080926.87</v>
      </c>
      <c r="C23" s="146">
        <f t="shared" si="1"/>
        <v>4.7351888715803807E-2</v>
      </c>
      <c r="D23" s="147">
        <f t="shared" si="0"/>
        <v>0</v>
      </c>
    </row>
    <row r="24" spans="1:7" ht="15.75">
      <c r="A24" s="144" t="s">
        <v>180</v>
      </c>
      <c r="B24" s="145">
        <v>4946509.51</v>
      </c>
      <c r="C24" s="146">
        <f t="shared" si="1"/>
        <v>1.5201529002146065E-3</v>
      </c>
      <c r="D24" s="147">
        <f t="shared" si="0"/>
        <v>0</v>
      </c>
    </row>
    <row r="25" spans="1:7" ht="15.75">
      <c r="A25" s="144" t="s">
        <v>181</v>
      </c>
      <c r="B25" s="145">
        <v>47700</v>
      </c>
      <c r="C25" s="146">
        <f t="shared" si="1"/>
        <v>1.4659082974296502E-5</v>
      </c>
      <c r="D25" s="147">
        <f t="shared" si="0"/>
        <v>0</v>
      </c>
    </row>
    <row r="26" spans="1:7" ht="15.75">
      <c r="A26" s="144" t="s">
        <v>182</v>
      </c>
      <c r="B26" s="145">
        <v>4418</v>
      </c>
      <c r="C26" s="146">
        <f t="shared" si="1"/>
        <v>1.3577322553551772E-6</v>
      </c>
      <c r="D26" s="147">
        <f t="shared" si="0"/>
        <v>0</v>
      </c>
    </row>
    <row r="27" spans="1:7" ht="15.75">
      <c r="A27" s="144" t="s">
        <v>183</v>
      </c>
      <c r="B27" s="145">
        <v>6963081.0699999994</v>
      </c>
      <c r="C27" s="146">
        <f t="shared" si="1"/>
        <v>2.1398822465803621E-3</v>
      </c>
      <c r="D27" s="147">
        <f t="shared" si="0"/>
        <v>0</v>
      </c>
    </row>
    <row r="28" spans="1:7" ht="15.75">
      <c r="A28" s="144" t="s">
        <v>184</v>
      </c>
      <c r="B28" s="145">
        <v>183395793.04000002</v>
      </c>
      <c r="C28" s="146">
        <f t="shared" si="1"/>
        <v>5.6360883591410262E-2</v>
      </c>
      <c r="D28" s="147">
        <f t="shared" si="0"/>
        <v>0</v>
      </c>
    </row>
    <row r="29" spans="1:7" ht="15.75">
      <c r="A29" s="144" t="s">
        <v>185</v>
      </c>
      <c r="B29" s="145">
        <v>35168</v>
      </c>
      <c r="C29" s="146">
        <f t="shared" si="1"/>
        <v>1.0807770021804181E-5</v>
      </c>
      <c r="D29" s="147">
        <f t="shared" si="0"/>
        <v>0</v>
      </c>
    </row>
    <row r="30" spans="1:7" ht="15.75">
      <c r="A30" s="144" t="s">
        <v>186</v>
      </c>
      <c r="B30" s="145">
        <v>204866.33</v>
      </c>
      <c r="C30" s="146">
        <f t="shared" si="1"/>
        <v>6.2959172538985505E-5</v>
      </c>
      <c r="D30" s="147">
        <f t="shared" si="0"/>
        <v>0</v>
      </c>
    </row>
    <row r="31" spans="1:7" ht="15.75">
      <c r="A31" s="144" t="s">
        <v>187</v>
      </c>
      <c r="B31" s="145">
        <v>276953.89999999997</v>
      </c>
      <c r="C31" s="146">
        <f t="shared" si="1"/>
        <v>8.5113002099685859E-5</v>
      </c>
      <c r="D31" s="147">
        <f t="shared" si="0"/>
        <v>0</v>
      </c>
    </row>
    <row r="32" spans="1:7" ht="15.75">
      <c r="A32" s="151" t="s">
        <v>188</v>
      </c>
      <c r="B32" s="145">
        <v>1253398.98</v>
      </c>
      <c r="C32" s="146">
        <f t="shared" si="1"/>
        <v>3.8519244544483441E-4</v>
      </c>
      <c r="D32" s="147">
        <f t="shared" si="0"/>
        <v>0</v>
      </c>
    </row>
    <row r="33" spans="1:4" ht="15.75">
      <c r="A33" s="144" t="s">
        <v>189</v>
      </c>
      <c r="B33" s="145">
        <v>24273</v>
      </c>
      <c r="C33" s="146">
        <f t="shared" si="1"/>
        <v>7.4595371286184284E-6</v>
      </c>
      <c r="D33" s="147">
        <f t="shared" si="0"/>
        <v>0</v>
      </c>
    </row>
    <row r="34" spans="1:4" ht="15.75">
      <c r="A34" s="144" t="s">
        <v>190</v>
      </c>
      <c r="B34" s="152">
        <v>96713324.799999997</v>
      </c>
      <c r="C34" s="146">
        <f t="shared" si="1"/>
        <v>2.9721774695247123E-2</v>
      </c>
      <c r="D34" s="147">
        <f t="shared" si="0"/>
        <v>0</v>
      </c>
    </row>
    <row r="35" spans="1:4" ht="15.75">
      <c r="A35" s="144" t="s">
        <v>191</v>
      </c>
      <c r="B35" s="150">
        <v>2624214.0099999998</v>
      </c>
      <c r="C35" s="146">
        <f t="shared" si="1"/>
        <v>8.0646899192665308E-4</v>
      </c>
      <c r="D35" s="147">
        <f t="shared" si="0"/>
        <v>0</v>
      </c>
    </row>
    <row r="36" spans="1:4" ht="15.75">
      <c r="A36" s="151" t="s">
        <v>192</v>
      </c>
      <c r="B36" s="145">
        <v>10174486.800000001</v>
      </c>
      <c r="C36" s="146">
        <f t="shared" si="1"/>
        <v>3.1268060004629879E-3</v>
      </c>
      <c r="D36" s="147">
        <f t="shared" si="0"/>
        <v>0</v>
      </c>
    </row>
    <row r="37" spans="1:4" ht="15.75">
      <c r="A37" s="144" t="s">
        <v>193</v>
      </c>
      <c r="B37" s="145">
        <v>2990927.88</v>
      </c>
      <c r="C37" s="146">
        <f t="shared" si="1"/>
        <v>9.191668755357805E-4</v>
      </c>
      <c r="D37" s="147">
        <f t="shared" si="0"/>
        <v>0</v>
      </c>
    </row>
    <row r="38" spans="1:4" ht="15.75">
      <c r="A38" s="144" t="s">
        <v>194</v>
      </c>
      <c r="B38" s="145">
        <v>105901.43</v>
      </c>
      <c r="C38" s="146">
        <f t="shared" si="1"/>
        <v>3.2545447577917248E-5</v>
      </c>
      <c r="D38" s="147">
        <f t="shared" si="0"/>
        <v>0</v>
      </c>
    </row>
    <row r="39" spans="1:4" ht="15.75">
      <c r="A39" s="144" t="s">
        <v>195</v>
      </c>
      <c r="B39" s="145">
        <v>1884</v>
      </c>
      <c r="C39" s="146">
        <f t="shared" si="1"/>
        <v>5.7898767973950971E-7</v>
      </c>
      <c r="D39" s="147">
        <f t="shared" si="0"/>
        <v>0</v>
      </c>
    </row>
    <row r="40" spans="1:4" ht="15.75">
      <c r="A40" s="144" t="s">
        <v>196</v>
      </c>
      <c r="B40" s="145">
        <v>788755</v>
      </c>
      <c r="C40" s="146">
        <f t="shared" si="1"/>
        <v>2.4239884677969053E-4</v>
      </c>
      <c r="D40" s="147">
        <f t="shared" si="0"/>
        <v>0</v>
      </c>
    </row>
    <row r="41" spans="1:4" ht="15.75">
      <c r="A41" s="144" t="s">
        <v>197</v>
      </c>
      <c r="B41" s="145">
        <v>40444725</v>
      </c>
      <c r="C41" s="146">
        <f t="shared" si="1"/>
        <v>1.2429404185484364E-2</v>
      </c>
      <c r="D41" s="147">
        <f t="shared" si="0"/>
        <v>0</v>
      </c>
    </row>
    <row r="42" spans="1:4" ht="15.75">
      <c r="A42" s="151" t="s">
        <v>198</v>
      </c>
      <c r="B42" s="145">
        <v>838189118</v>
      </c>
      <c r="C42" s="146">
        <f t="shared" si="1"/>
        <v>0.25759085595208392</v>
      </c>
      <c r="D42" s="147">
        <f t="shared" si="0"/>
        <v>0</v>
      </c>
    </row>
    <row r="43" spans="1:4" ht="15.75">
      <c r="A43" s="144" t="s">
        <v>199</v>
      </c>
      <c r="B43" s="145">
        <v>166956</v>
      </c>
      <c r="C43" s="146">
        <f t="shared" si="1"/>
        <v>5.1308634319845846E-5</v>
      </c>
      <c r="D43" s="147">
        <f t="shared" si="0"/>
        <v>0</v>
      </c>
    </row>
    <row r="44" spans="1:4" ht="15.75">
      <c r="A44" s="144" t="s">
        <v>200</v>
      </c>
      <c r="B44" s="145">
        <v>31107299.859999999</v>
      </c>
      <c r="C44" s="146">
        <f t="shared" si="1"/>
        <v>9.5598425524960583E-3</v>
      </c>
      <c r="D44" s="147">
        <f t="shared" si="0"/>
        <v>0</v>
      </c>
    </row>
    <row r="45" spans="1:4" ht="15.75">
      <c r="A45" s="144" t="s">
        <v>201</v>
      </c>
      <c r="B45" s="145">
        <v>2720907.64</v>
      </c>
      <c r="C45" s="146">
        <f t="shared" si="1"/>
        <v>8.3618471404941889E-4</v>
      </c>
      <c r="D45" s="147">
        <f t="shared" si="0"/>
        <v>0</v>
      </c>
    </row>
    <row r="46" spans="1:4" ht="15.75">
      <c r="A46" s="144" t="s">
        <v>202</v>
      </c>
      <c r="B46" s="145">
        <v>126794.61</v>
      </c>
      <c r="C46" s="146">
        <f t="shared" si="1"/>
        <v>3.89663041652739E-5</v>
      </c>
      <c r="D46" s="147">
        <f t="shared" si="0"/>
        <v>0</v>
      </c>
    </row>
    <row r="47" spans="1:4" ht="15.75">
      <c r="A47" s="144" t="s">
        <v>203</v>
      </c>
      <c r="B47" s="145">
        <v>3898012.83</v>
      </c>
      <c r="C47" s="146">
        <f t="shared" si="1"/>
        <v>1.1979306815480572E-3</v>
      </c>
      <c r="D47" s="147">
        <f t="shared" si="0"/>
        <v>0</v>
      </c>
    </row>
    <row r="48" spans="1:4" ht="15.75">
      <c r="A48" s="144" t="s">
        <v>204</v>
      </c>
      <c r="B48" s="145">
        <v>44901466.049999997</v>
      </c>
      <c r="C48" s="146">
        <f t="shared" si="1"/>
        <v>1.3799042274517975E-2</v>
      </c>
      <c r="D48" s="147">
        <f t="shared" si="0"/>
        <v>0</v>
      </c>
    </row>
    <row r="49" spans="1:4" ht="15.75">
      <c r="A49" s="144" t="s">
        <v>205</v>
      </c>
      <c r="B49" s="153">
        <v>113461498</v>
      </c>
      <c r="C49" s="146">
        <f t="shared" si="1"/>
        <v>3.4868794833752131E-2</v>
      </c>
      <c r="D49" s="147">
        <f t="shared" si="0"/>
        <v>0</v>
      </c>
    </row>
    <row r="50" spans="1:4" ht="15.75">
      <c r="A50" s="154" t="s">
        <v>206</v>
      </c>
      <c r="B50" s="145">
        <v>476069452.07999998</v>
      </c>
      <c r="C50" s="146">
        <f t="shared" si="1"/>
        <v>0.14630485533686777</v>
      </c>
      <c r="D50" s="147">
        <f t="shared" si="0"/>
        <v>0</v>
      </c>
    </row>
    <row r="51" spans="1:4" ht="15.75">
      <c r="A51" s="144" t="s">
        <v>207</v>
      </c>
      <c r="B51" s="145">
        <v>171024852.19</v>
      </c>
      <c r="C51" s="146">
        <f t="shared" si="1"/>
        <v>5.2559067063312474E-2</v>
      </c>
      <c r="D51" s="147">
        <f t="shared" si="0"/>
        <v>0</v>
      </c>
    </row>
    <row r="52" spans="1:4" ht="15.75">
      <c r="A52" s="144" t="s">
        <v>208</v>
      </c>
      <c r="B52" s="145">
        <v>164398080.58000001</v>
      </c>
      <c r="C52" s="146">
        <f t="shared" si="1"/>
        <v>5.0522538868706557E-2</v>
      </c>
      <c r="D52" s="147">
        <f t="shared" si="0"/>
        <v>0</v>
      </c>
    </row>
    <row r="53" spans="1:4" ht="15.75">
      <c r="A53" s="144" t="s">
        <v>209</v>
      </c>
      <c r="B53" s="145">
        <v>724463.75</v>
      </c>
      <c r="C53" s="146">
        <f t="shared" si="1"/>
        <v>2.2264096903815511E-4</v>
      </c>
      <c r="D53" s="147">
        <f t="shared" si="0"/>
        <v>0</v>
      </c>
    </row>
    <row r="54" spans="1:4" ht="15.75">
      <c r="A54" s="155" t="s">
        <v>210</v>
      </c>
      <c r="B54" s="156">
        <v>575440</v>
      </c>
      <c r="C54" s="146">
        <f t="shared" si="1"/>
        <v>1.7684324332765575E-4</v>
      </c>
      <c r="D54" s="157">
        <f t="shared" si="0"/>
        <v>0</v>
      </c>
    </row>
    <row r="55" spans="1:4" ht="16.5" thickBot="1">
      <c r="A55" s="158" t="s">
        <v>211</v>
      </c>
      <c r="B55" s="389">
        <f>+SUM(B4:B54)</f>
        <v>3253955249.7000003</v>
      </c>
      <c r="C55" s="159">
        <f>SUM(C4:C54)</f>
        <v>1</v>
      </c>
      <c r="D55" s="160">
        <f>SUM(D4:D54)</f>
        <v>0</v>
      </c>
    </row>
    <row r="56" spans="1:4" ht="16.5" thickBot="1">
      <c r="A56" s="161"/>
      <c r="B56" s="162"/>
      <c r="C56" s="161"/>
      <c r="D56" s="161"/>
    </row>
    <row r="57" spans="1:4" ht="15.75">
      <c r="A57" s="163" t="s">
        <v>212</v>
      </c>
      <c r="B57" s="164">
        <f>+'PART MES'!B13</f>
        <v>0</v>
      </c>
      <c r="C57" s="161"/>
      <c r="D57" s="161"/>
    </row>
    <row r="58" spans="1:4" ht="16.5" thickBot="1">
      <c r="A58" s="165" t="s">
        <v>213</v>
      </c>
      <c r="B58" s="166">
        <f>+B57*0.2</f>
        <v>0</v>
      </c>
      <c r="C58" s="161"/>
      <c r="D58" s="161"/>
    </row>
  </sheetData>
  <mergeCells count="2">
    <mergeCell ref="A2:D2"/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2"/>
  <sheetViews>
    <sheetView zoomScaleNormal="100" workbookViewId="0">
      <selection activeCell="B6" sqref="B6:C56"/>
    </sheetView>
  </sheetViews>
  <sheetFormatPr baseColWidth="10" defaultColWidth="13" defaultRowHeight="12.75"/>
  <cols>
    <col min="1" max="1" width="31.7109375" style="96" customWidth="1"/>
    <col min="2" max="2" width="16" style="96" customWidth="1"/>
    <col min="3" max="3" width="16.5703125" style="96" customWidth="1"/>
    <col min="4" max="4" width="21" style="96" customWidth="1"/>
    <col min="5" max="16384" width="13" style="96"/>
  </cols>
  <sheetData>
    <row r="1" spans="1:41">
      <c r="A1" s="434" t="s">
        <v>110</v>
      </c>
      <c r="B1" s="434"/>
      <c r="C1" s="434"/>
      <c r="D1" s="434"/>
      <c r="E1" s="281"/>
      <c r="F1" s="281"/>
      <c r="G1" s="281"/>
      <c r="H1" s="281"/>
      <c r="I1" s="281"/>
      <c r="J1" s="281"/>
      <c r="K1" s="281"/>
    </row>
    <row r="2" spans="1:41">
      <c r="A2" s="434" t="s">
        <v>265</v>
      </c>
      <c r="B2" s="434"/>
      <c r="C2" s="434"/>
      <c r="D2" s="434"/>
      <c r="E2" s="281"/>
      <c r="F2" s="281"/>
      <c r="G2" s="281"/>
      <c r="H2" s="281"/>
      <c r="I2" s="281"/>
      <c r="J2" s="281"/>
      <c r="K2" s="281"/>
    </row>
    <row r="3" spans="1:41">
      <c r="A3" s="433" t="s">
        <v>356</v>
      </c>
      <c r="B3" s="433"/>
      <c r="C3" s="433"/>
      <c r="D3" s="433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1" ht="13.5" thickBot="1">
      <c r="A4" s="433" t="s">
        <v>222</v>
      </c>
      <c r="B4" s="433"/>
      <c r="C4" s="433"/>
      <c r="D4" s="433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1" ht="17.25" thickTop="1" thickBot="1">
      <c r="A5" s="97" t="s">
        <v>0</v>
      </c>
      <c r="B5" s="186" t="s">
        <v>227</v>
      </c>
      <c r="C5" s="98" t="s">
        <v>228</v>
      </c>
      <c r="D5" s="98" t="s">
        <v>53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1" ht="16.5" thickTop="1">
      <c r="A6" s="375" t="s">
        <v>1</v>
      </c>
      <c r="B6" s="376">
        <v>244115</v>
      </c>
      <c r="C6" s="376"/>
      <c r="D6" s="99">
        <f>SUM(B6:C6)</f>
        <v>244115</v>
      </c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7" spans="1:41" ht="15.75">
      <c r="A7" s="377" t="s">
        <v>2</v>
      </c>
      <c r="B7" s="378"/>
      <c r="C7" s="378"/>
      <c r="D7" s="99">
        <f t="shared" ref="D7:D56" si="0">SUM(B7:C7)</f>
        <v>0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</row>
    <row r="8" spans="1:41" ht="15.75">
      <c r="A8" s="377" t="s">
        <v>3</v>
      </c>
      <c r="B8" s="378"/>
      <c r="C8" s="378"/>
      <c r="D8" s="99">
        <f t="shared" si="0"/>
        <v>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</row>
    <row r="9" spans="1:41" ht="15.75">
      <c r="A9" s="377" t="s">
        <v>4</v>
      </c>
      <c r="B9" s="378">
        <v>1434936</v>
      </c>
      <c r="C9" s="378"/>
      <c r="D9" s="99">
        <f t="shared" si="0"/>
        <v>1434936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</row>
    <row r="10" spans="1:41" ht="15.75">
      <c r="A10" s="377" t="s">
        <v>5</v>
      </c>
      <c r="B10" s="378">
        <v>481749</v>
      </c>
      <c r="C10" s="378"/>
      <c r="D10" s="99">
        <f t="shared" si="0"/>
        <v>481749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</row>
    <row r="11" spans="1:41" ht="15.75">
      <c r="A11" s="377" t="s">
        <v>6</v>
      </c>
      <c r="B11" s="378">
        <v>8020737</v>
      </c>
      <c r="C11" s="378"/>
      <c r="D11" s="99">
        <f t="shared" si="0"/>
        <v>8020737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</row>
    <row r="12" spans="1:41" ht="15.75">
      <c r="A12" s="377" t="s">
        <v>7</v>
      </c>
      <c r="B12" s="378">
        <v>686822</v>
      </c>
      <c r="C12" s="378"/>
      <c r="D12" s="99">
        <f t="shared" si="0"/>
        <v>686822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</row>
    <row r="13" spans="1:41" ht="15.75">
      <c r="A13" s="377" t="s">
        <v>8</v>
      </c>
      <c r="B13" s="378">
        <v>3179596</v>
      </c>
      <c r="C13" s="378"/>
      <c r="D13" s="99">
        <f t="shared" si="0"/>
        <v>3179596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</row>
    <row r="14" spans="1:41" ht="15.75">
      <c r="A14" s="377" t="s">
        <v>9</v>
      </c>
      <c r="B14" s="378"/>
      <c r="C14" s="378"/>
      <c r="D14" s="99">
        <f t="shared" si="0"/>
        <v>0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</row>
    <row r="15" spans="1:41" ht="15.75">
      <c r="A15" s="377" t="s">
        <v>10</v>
      </c>
      <c r="B15" s="378"/>
      <c r="C15" s="378"/>
      <c r="D15" s="99">
        <f t="shared" si="0"/>
        <v>0</v>
      </c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</row>
    <row r="16" spans="1:41" ht="15.75">
      <c r="A16" s="377" t="s">
        <v>11</v>
      </c>
      <c r="B16" s="378"/>
      <c r="C16" s="378"/>
      <c r="D16" s="99">
        <f t="shared" si="0"/>
        <v>0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</row>
    <row r="17" spans="1:41" ht="15.75">
      <c r="A17" s="377" t="s">
        <v>12</v>
      </c>
      <c r="B17" s="378">
        <v>2076953</v>
      </c>
      <c r="C17" s="378"/>
      <c r="D17" s="99">
        <f t="shared" si="0"/>
        <v>2076953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</row>
    <row r="18" spans="1:41" ht="15.75">
      <c r="A18" s="377" t="s">
        <v>13</v>
      </c>
      <c r="B18" s="378"/>
      <c r="C18" s="378"/>
      <c r="D18" s="99">
        <f t="shared" si="0"/>
        <v>0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</row>
    <row r="19" spans="1:41" ht="15.75">
      <c r="A19" s="377" t="s">
        <v>14</v>
      </c>
      <c r="B19" s="378"/>
      <c r="C19" s="378"/>
      <c r="D19" s="99">
        <f t="shared" si="0"/>
        <v>0</v>
      </c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</row>
    <row r="20" spans="1:41" ht="15.75">
      <c r="A20" s="377" t="s">
        <v>15</v>
      </c>
      <c r="B20" s="378"/>
      <c r="C20" s="378"/>
      <c r="D20" s="99">
        <f t="shared" si="0"/>
        <v>0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</row>
    <row r="21" spans="1:41" ht="15.75">
      <c r="A21" s="377" t="s">
        <v>16</v>
      </c>
      <c r="B21" s="378">
        <v>95999</v>
      </c>
      <c r="C21" s="378"/>
      <c r="D21" s="99">
        <f t="shared" si="0"/>
        <v>95999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</row>
    <row r="22" spans="1:41" ht="15.75">
      <c r="A22" s="377" t="s">
        <v>17</v>
      </c>
      <c r="B22" s="378">
        <v>993561</v>
      </c>
      <c r="C22" s="378"/>
      <c r="D22" s="99">
        <f t="shared" si="0"/>
        <v>993561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</row>
    <row r="23" spans="1:41" ht="15.75">
      <c r="A23" s="377" t="s">
        <v>18</v>
      </c>
      <c r="B23" s="378">
        <v>21817466</v>
      </c>
      <c r="C23" s="378"/>
      <c r="D23" s="99">
        <f t="shared" si="0"/>
        <v>21817466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</row>
    <row r="24" spans="1:41" ht="15.75">
      <c r="A24" s="377" t="s">
        <v>19</v>
      </c>
      <c r="B24" s="378"/>
      <c r="C24" s="378"/>
      <c r="D24" s="99">
        <f t="shared" si="0"/>
        <v>0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</row>
    <row r="25" spans="1:41" ht="15.75">
      <c r="A25" s="377" t="s">
        <v>20</v>
      </c>
      <c r="B25" s="378">
        <v>3318094</v>
      </c>
      <c r="C25" s="378"/>
      <c r="D25" s="99">
        <f t="shared" si="0"/>
        <v>3318094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</row>
    <row r="26" spans="1:41" ht="15.75">
      <c r="A26" s="377" t="s">
        <v>21</v>
      </c>
      <c r="B26" s="378"/>
      <c r="C26" s="378"/>
      <c r="D26" s="99">
        <f t="shared" si="0"/>
        <v>0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</row>
    <row r="27" spans="1:41" ht="15.75">
      <c r="A27" s="377" t="s">
        <v>22</v>
      </c>
      <c r="B27" s="378"/>
      <c r="C27" s="378"/>
      <c r="D27" s="99">
        <f t="shared" si="0"/>
        <v>0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</row>
    <row r="28" spans="1:41" ht="15.75">
      <c r="A28" s="377" t="s">
        <v>23</v>
      </c>
      <c r="B28" s="378"/>
      <c r="C28" s="378"/>
      <c r="D28" s="99">
        <f t="shared" si="0"/>
        <v>0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</row>
    <row r="29" spans="1:41" ht="15.75">
      <c r="A29" s="377" t="s">
        <v>24</v>
      </c>
      <c r="B29" s="378"/>
      <c r="C29" s="378"/>
      <c r="D29" s="99">
        <f t="shared" si="0"/>
        <v>0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</row>
    <row r="30" spans="1:41" ht="15.75">
      <c r="A30" s="377" t="s">
        <v>25</v>
      </c>
      <c r="B30" s="378">
        <v>5161274</v>
      </c>
      <c r="C30" s="378"/>
      <c r="D30" s="99">
        <f t="shared" si="0"/>
        <v>5161274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</row>
    <row r="31" spans="1:41" ht="15.75">
      <c r="A31" s="377" t="s">
        <v>26</v>
      </c>
      <c r="B31" s="378"/>
      <c r="C31" s="378"/>
      <c r="D31" s="99">
        <f t="shared" si="0"/>
        <v>0</v>
      </c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</row>
    <row r="32" spans="1:41" ht="15.75">
      <c r="A32" s="377" t="s">
        <v>27</v>
      </c>
      <c r="B32" s="378">
        <v>841328</v>
      </c>
      <c r="C32" s="378"/>
      <c r="D32" s="99">
        <f t="shared" si="0"/>
        <v>841328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</row>
    <row r="33" spans="1:41" ht="15.75">
      <c r="A33" s="377" t="s">
        <v>28</v>
      </c>
      <c r="B33" s="378">
        <v>143716</v>
      </c>
      <c r="C33" s="378"/>
      <c r="D33" s="99">
        <f t="shared" si="0"/>
        <v>143716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</row>
    <row r="34" spans="1:41" ht="15.75">
      <c r="A34" s="377" t="s">
        <v>29</v>
      </c>
      <c r="B34" s="378">
        <v>79071</v>
      </c>
      <c r="C34" s="378"/>
      <c r="D34" s="99">
        <f t="shared" si="0"/>
        <v>79071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</row>
    <row r="35" spans="1:41" ht="15.75">
      <c r="A35" s="377" t="s">
        <v>30</v>
      </c>
      <c r="B35" s="378">
        <v>173970</v>
      </c>
      <c r="C35" s="378"/>
      <c r="D35" s="99">
        <f t="shared" si="0"/>
        <v>173970</v>
      </c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</row>
    <row r="36" spans="1:41" ht="15.75">
      <c r="A36" s="377" t="s">
        <v>31</v>
      </c>
      <c r="B36" s="378"/>
      <c r="C36" s="378"/>
      <c r="D36" s="99">
        <f t="shared" si="0"/>
        <v>0</v>
      </c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</row>
    <row r="37" spans="1:41" ht="15.75">
      <c r="A37" s="377" t="s">
        <v>32</v>
      </c>
      <c r="B37" s="378">
        <v>245553</v>
      </c>
      <c r="C37" s="378"/>
      <c r="D37" s="99">
        <f t="shared" si="0"/>
        <v>245553</v>
      </c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</row>
    <row r="38" spans="1:41" ht="15.75">
      <c r="A38" s="377" t="s">
        <v>33</v>
      </c>
      <c r="B38" s="378">
        <v>1734624</v>
      </c>
      <c r="C38" s="378"/>
      <c r="D38" s="99">
        <f t="shared" si="0"/>
        <v>1734624</v>
      </c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</row>
    <row r="39" spans="1:41" ht="15.75">
      <c r="A39" s="377" t="s">
        <v>34</v>
      </c>
      <c r="B39" s="378">
        <v>62841</v>
      </c>
      <c r="C39" s="378"/>
      <c r="D39" s="99">
        <f t="shared" si="0"/>
        <v>62841</v>
      </c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</row>
    <row r="40" spans="1:41" ht="15.75">
      <c r="A40" s="377" t="s">
        <v>35</v>
      </c>
      <c r="B40" s="378">
        <v>79537</v>
      </c>
      <c r="C40" s="378"/>
      <c r="D40" s="99">
        <f t="shared" si="0"/>
        <v>79537</v>
      </c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</row>
    <row r="41" spans="1:41" ht="15.75">
      <c r="A41" s="377" t="s">
        <v>36</v>
      </c>
      <c r="B41" s="378">
        <v>554287</v>
      </c>
      <c r="C41" s="378"/>
      <c r="D41" s="99">
        <f t="shared" si="0"/>
        <v>554287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</row>
    <row r="42" spans="1:41" ht="15.75">
      <c r="A42" s="377" t="s">
        <v>37</v>
      </c>
      <c r="B42" s="378"/>
      <c r="C42" s="378"/>
      <c r="D42" s="99">
        <f t="shared" si="0"/>
        <v>0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</row>
    <row r="43" spans="1:41" ht="15.75">
      <c r="A43" s="377" t="s">
        <v>38</v>
      </c>
      <c r="B43" s="378">
        <v>733199</v>
      </c>
      <c r="C43" s="378"/>
      <c r="D43" s="99">
        <f t="shared" si="0"/>
        <v>733199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</row>
    <row r="44" spans="1:41" ht="15.75">
      <c r="A44" s="377" t="s">
        <v>39</v>
      </c>
      <c r="B44" s="378">
        <v>803519</v>
      </c>
      <c r="C44" s="378">
        <v>203719</v>
      </c>
      <c r="D44" s="99">
        <f t="shared" si="0"/>
        <v>1007238</v>
      </c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</row>
    <row r="45" spans="1:41" ht="15.75">
      <c r="A45" s="377" t="s">
        <v>40</v>
      </c>
      <c r="B45" s="378">
        <v>22627</v>
      </c>
      <c r="C45" s="378"/>
      <c r="D45" s="99">
        <f t="shared" si="0"/>
        <v>22627</v>
      </c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</row>
    <row r="46" spans="1:41" ht="15.75">
      <c r="A46" s="377" t="s">
        <v>41</v>
      </c>
      <c r="B46" s="378">
        <v>1569040</v>
      </c>
      <c r="C46" s="378"/>
      <c r="D46" s="99">
        <f t="shared" si="0"/>
        <v>1569040</v>
      </c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</row>
    <row r="47" spans="1:41" ht="15.75">
      <c r="A47" s="377" t="s">
        <v>42</v>
      </c>
      <c r="B47" s="378">
        <v>169259</v>
      </c>
      <c r="C47" s="378"/>
      <c r="D47" s="99">
        <f t="shared" si="0"/>
        <v>169259</v>
      </c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</row>
    <row r="48" spans="1:41" ht="15.75">
      <c r="A48" s="377" t="s">
        <v>43</v>
      </c>
      <c r="B48" s="378"/>
      <c r="C48" s="378"/>
      <c r="D48" s="99">
        <f t="shared" si="0"/>
        <v>0</v>
      </c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</row>
    <row r="49" spans="1:41" ht="15.75">
      <c r="A49" s="377" t="s">
        <v>44</v>
      </c>
      <c r="B49" s="378">
        <v>880214</v>
      </c>
      <c r="C49" s="378"/>
      <c r="D49" s="99">
        <f t="shared" si="0"/>
        <v>880214</v>
      </c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</row>
    <row r="50" spans="1:41" ht="15.75">
      <c r="A50" s="377" t="s">
        <v>45</v>
      </c>
      <c r="B50" s="378">
        <v>3081007</v>
      </c>
      <c r="C50" s="378"/>
      <c r="D50" s="99">
        <f t="shared" si="0"/>
        <v>3081007</v>
      </c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</row>
    <row r="51" spans="1:41" ht="15.75">
      <c r="A51" s="377" t="s">
        <v>46</v>
      </c>
      <c r="B51" s="378">
        <v>6628047</v>
      </c>
      <c r="C51" s="378">
        <v>354561</v>
      </c>
      <c r="D51" s="99">
        <f t="shared" si="0"/>
        <v>6982608</v>
      </c>
      <c r="E51" s="95" t="s">
        <v>157</v>
      </c>
      <c r="F51" s="95" t="s">
        <v>157</v>
      </c>
      <c r="G51" s="95" t="s">
        <v>157</v>
      </c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</row>
    <row r="52" spans="1:41" ht="15.75">
      <c r="A52" s="377" t="s">
        <v>47</v>
      </c>
      <c r="B52" s="378">
        <v>23037341</v>
      </c>
      <c r="C52" s="378">
        <v>279057</v>
      </c>
      <c r="D52" s="99">
        <f t="shared" si="0"/>
        <v>23316398</v>
      </c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</row>
    <row r="53" spans="1:41" ht="15.75">
      <c r="A53" s="377" t="s">
        <v>48</v>
      </c>
      <c r="B53" s="378">
        <v>1198</v>
      </c>
      <c r="C53" s="378"/>
      <c r="D53" s="99">
        <f t="shared" si="0"/>
        <v>1198</v>
      </c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</row>
    <row r="54" spans="1:41" ht="15.75">
      <c r="A54" s="377" t="s">
        <v>49</v>
      </c>
      <c r="B54" s="378">
        <v>451742</v>
      </c>
      <c r="C54" s="378"/>
      <c r="D54" s="99">
        <f t="shared" si="0"/>
        <v>451742</v>
      </c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</row>
    <row r="55" spans="1:41" ht="15.75">
      <c r="A55" s="377" t="s">
        <v>50</v>
      </c>
      <c r="B55" s="378">
        <v>36765</v>
      </c>
      <c r="C55" s="378"/>
      <c r="D55" s="99">
        <f t="shared" si="0"/>
        <v>36765</v>
      </c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</row>
    <row r="56" spans="1:41" ht="16.5" thickBot="1">
      <c r="A56" s="379" t="s">
        <v>51</v>
      </c>
      <c r="B56" s="378"/>
      <c r="C56" s="380"/>
      <c r="D56" s="99">
        <f t="shared" si="0"/>
        <v>0</v>
      </c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</row>
    <row r="57" spans="1:41" ht="17.25" thickTop="1" thickBot="1">
      <c r="A57" s="100" t="s">
        <v>52</v>
      </c>
      <c r="B57" s="101">
        <f t="shared" ref="B57:D57" si="1">SUM(B6:B56)</f>
        <v>88840187</v>
      </c>
      <c r="C57" s="101">
        <f t="shared" si="1"/>
        <v>837337</v>
      </c>
      <c r="D57" s="102">
        <f t="shared" si="1"/>
        <v>89677524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</row>
    <row r="58" spans="1:41" ht="16.5" thickTop="1">
      <c r="A58" s="103"/>
      <c r="B58" s="103"/>
      <c r="C58" s="103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</row>
    <row r="59" spans="1:41" ht="15.75">
      <c r="A59" s="104"/>
      <c r="B59" s="104"/>
      <c r="C59" s="167" t="s">
        <v>157</v>
      </c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</row>
    <row r="60" spans="1:41" ht="15.75">
      <c r="A60" s="105"/>
      <c r="B60" s="105"/>
      <c r="C60" s="10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</row>
    <row r="61" spans="1:41" ht="15.75">
      <c r="A61" s="105"/>
      <c r="B61" s="105"/>
      <c r="C61" s="10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</row>
    <row r="62" spans="1:41" ht="15.75">
      <c r="A62" s="105"/>
      <c r="B62" s="105"/>
      <c r="C62" s="10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</row>
    <row r="63" spans="1:41" ht="15.75">
      <c r="A63" s="105"/>
      <c r="B63" s="105"/>
      <c r="C63" s="10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</row>
    <row r="64" spans="1:41" ht="15.75">
      <c r="A64" s="105"/>
      <c r="B64" s="105"/>
      <c r="C64" s="10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</row>
    <row r="65" spans="1:41" ht="15.75">
      <c r="A65" s="105"/>
      <c r="B65" s="105"/>
      <c r="C65" s="10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</row>
    <row r="66" spans="1:41" ht="15.75">
      <c r="A66" s="105"/>
      <c r="B66" s="105"/>
      <c r="C66" s="10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</row>
    <row r="67" spans="1:41" ht="15.75">
      <c r="A67" s="105"/>
      <c r="B67" s="105"/>
      <c r="C67" s="10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</row>
    <row r="68" spans="1:41" ht="15.75">
      <c r="A68" s="105"/>
      <c r="B68" s="105"/>
      <c r="C68" s="10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</row>
    <row r="69" spans="1:41" ht="15.75">
      <c r="A69" s="105"/>
      <c r="B69" s="105"/>
      <c r="C69" s="10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</row>
    <row r="70" spans="1:41" ht="15.75">
      <c r="A70" s="105"/>
      <c r="B70" s="105"/>
      <c r="C70" s="10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</row>
    <row r="71" spans="1:41" ht="15.75">
      <c r="A71" s="105"/>
      <c r="B71" s="105"/>
      <c r="C71" s="10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</row>
    <row r="72" spans="1:41" ht="15.75">
      <c r="A72" s="105"/>
      <c r="B72" s="105"/>
      <c r="C72" s="10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</row>
    <row r="73" spans="1:41" ht="15.75">
      <c r="A73" s="105"/>
      <c r="B73" s="105"/>
      <c r="C73" s="10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</row>
    <row r="74" spans="1:41" ht="15.75">
      <c r="A74" s="105"/>
      <c r="B74" s="105"/>
      <c r="C74" s="10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</row>
    <row r="75" spans="1:41" ht="15.75">
      <c r="A75" s="105"/>
      <c r="B75" s="105"/>
      <c r="C75" s="10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</row>
    <row r="76" spans="1:41" ht="15.75">
      <c r="A76" s="105"/>
      <c r="B76" s="105"/>
      <c r="C76" s="10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</row>
    <row r="77" spans="1:41" ht="15.75">
      <c r="A77" s="105"/>
      <c r="B77" s="105"/>
      <c r="C77" s="10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</row>
    <row r="78" spans="1:41" ht="15.75">
      <c r="A78" s="105"/>
      <c r="B78" s="105"/>
      <c r="C78" s="10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</row>
    <row r="79" spans="1:41" ht="15.75">
      <c r="A79" s="105"/>
      <c r="B79" s="105"/>
      <c r="C79" s="10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</row>
    <row r="80" spans="1:41" ht="15.75">
      <c r="A80" s="105"/>
      <c r="B80" s="105"/>
      <c r="C80" s="10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</row>
    <row r="81" spans="1:41" ht="15.75">
      <c r="A81" s="105"/>
      <c r="B81" s="105"/>
      <c r="C81" s="10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</row>
    <row r="82" spans="1:41" ht="15.75">
      <c r="A82" s="105"/>
      <c r="B82" s="105"/>
      <c r="C82" s="10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</row>
    <row r="83" spans="1:41" ht="15.75">
      <c r="A83" s="105"/>
      <c r="B83" s="105"/>
      <c r="C83" s="10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</row>
    <row r="84" spans="1:41" ht="15.75">
      <c r="A84" s="105"/>
      <c r="B84" s="105"/>
      <c r="C84" s="10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</row>
    <row r="85" spans="1:41" ht="15.75">
      <c r="A85" s="105"/>
      <c r="B85" s="105"/>
      <c r="C85" s="10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</row>
    <row r="86" spans="1:41" ht="15.75">
      <c r="A86" s="105"/>
      <c r="B86" s="105"/>
      <c r="C86" s="10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</row>
    <row r="87" spans="1:41" ht="15.75">
      <c r="A87" s="105"/>
      <c r="B87" s="105"/>
      <c r="C87" s="10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</row>
    <row r="88" spans="1:41" ht="15.75">
      <c r="A88" s="105"/>
      <c r="B88" s="105"/>
      <c r="C88" s="10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</row>
    <row r="89" spans="1:41" ht="15.75">
      <c r="A89" s="105"/>
      <c r="B89" s="105"/>
      <c r="C89" s="10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</row>
    <row r="90" spans="1:41" ht="15.75">
      <c r="A90" s="105"/>
      <c r="B90" s="105"/>
      <c r="C90" s="10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</row>
    <row r="91" spans="1:41" ht="15.75">
      <c r="A91" s="105"/>
      <c r="B91" s="105"/>
      <c r="C91" s="10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</row>
    <row r="92" spans="1:41" ht="15.75">
      <c r="A92" s="105"/>
      <c r="B92" s="105"/>
      <c r="C92" s="10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</row>
    <row r="93" spans="1:41" ht="15.75">
      <c r="A93" s="105"/>
      <c r="B93" s="105"/>
      <c r="C93" s="10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</row>
    <row r="94" spans="1:41" ht="15.75">
      <c r="A94" s="105"/>
      <c r="B94" s="105"/>
      <c r="C94" s="10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</row>
    <row r="95" spans="1:41" ht="15.75">
      <c r="A95" s="105"/>
      <c r="B95" s="105"/>
      <c r="C95" s="10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</row>
    <row r="96" spans="1:41" ht="15.75">
      <c r="A96" s="105"/>
      <c r="B96" s="105"/>
      <c r="C96" s="10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</row>
    <row r="97" spans="1:41" ht="15.75">
      <c r="A97" s="105"/>
      <c r="B97" s="105"/>
      <c r="C97" s="10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</row>
    <row r="98" spans="1:41" ht="15.75">
      <c r="A98" s="105"/>
      <c r="B98" s="105"/>
      <c r="C98" s="10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</row>
    <row r="99" spans="1:41" ht="15.75">
      <c r="A99" s="105"/>
      <c r="B99" s="105"/>
      <c r="C99" s="10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</row>
    <row r="100" spans="1:41" ht="15.75">
      <c r="A100" s="105"/>
      <c r="B100" s="105"/>
      <c r="C100" s="10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</row>
    <row r="101" spans="1:41" ht="15.75">
      <c r="A101" s="105"/>
      <c r="B101" s="105"/>
      <c r="C101" s="10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</row>
    <row r="102" spans="1:41" ht="15.75">
      <c r="A102" s="105"/>
      <c r="B102" s="105"/>
      <c r="C102" s="10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</row>
    <row r="103" spans="1:41" ht="15.75">
      <c r="A103" s="105"/>
      <c r="B103" s="105"/>
      <c r="C103" s="10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</row>
    <row r="104" spans="1:41" ht="15.75">
      <c r="A104" s="105"/>
      <c r="B104" s="105"/>
      <c r="C104" s="10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</row>
    <row r="105" spans="1:41" ht="15.75">
      <c r="A105" s="105"/>
      <c r="B105" s="105"/>
      <c r="C105" s="10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</row>
    <row r="106" spans="1:41" ht="15.75">
      <c r="A106" s="105"/>
      <c r="B106" s="105"/>
      <c r="C106" s="10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</row>
    <row r="107" spans="1:41" ht="15.75">
      <c r="A107" s="105"/>
      <c r="B107" s="105"/>
      <c r="C107" s="10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</row>
    <row r="108" spans="1:41" ht="15.75">
      <c r="A108" s="105"/>
      <c r="B108" s="105"/>
      <c r="C108" s="10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</row>
    <row r="109" spans="1:41" ht="15.75">
      <c r="A109" s="105"/>
      <c r="B109" s="105"/>
      <c r="C109" s="10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</row>
    <row r="110" spans="1:41" ht="15.75">
      <c r="A110" s="105"/>
      <c r="B110" s="105"/>
      <c r="C110" s="10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</row>
    <row r="111" spans="1:41" ht="15.75">
      <c r="A111" s="105"/>
      <c r="B111" s="105"/>
      <c r="C111" s="10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</row>
    <row r="112" spans="1:41" ht="15.75">
      <c r="A112" s="105"/>
      <c r="B112" s="105"/>
      <c r="C112" s="10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</row>
    <row r="113" spans="1:41" ht="15.75">
      <c r="A113" s="105"/>
      <c r="B113" s="105"/>
      <c r="C113" s="10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</row>
    <row r="114" spans="1:41" ht="15.75">
      <c r="A114" s="105"/>
      <c r="B114" s="105"/>
      <c r="C114" s="10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</row>
    <row r="115" spans="1:41" ht="15.75">
      <c r="A115" s="105"/>
      <c r="B115" s="105"/>
      <c r="C115" s="10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</row>
    <row r="116" spans="1:41" ht="15.75">
      <c r="A116" s="105"/>
      <c r="B116" s="105"/>
      <c r="C116" s="10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</row>
    <row r="117" spans="1:41" ht="15.75">
      <c r="A117" s="105"/>
      <c r="B117" s="105"/>
      <c r="C117" s="10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</row>
    <row r="118" spans="1:41" ht="15.75">
      <c r="A118" s="105"/>
      <c r="B118" s="105"/>
      <c r="C118" s="10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</row>
    <row r="119" spans="1:41" ht="15.75">
      <c r="A119" s="105"/>
      <c r="B119" s="105"/>
      <c r="C119" s="10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</row>
    <row r="120" spans="1:41" ht="15.75">
      <c r="A120" s="105"/>
      <c r="B120" s="105"/>
      <c r="C120" s="10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</row>
    <row r="121" spans="1:41" ht="15.75">
      <c r="A121" s="105"/>
      <c r="B121" s="105"/>
      <c r="C121" s="10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</row>
    <row r="122" spans="1:41" ht="15.75">
      <c r="A122" s="105"/>
      <c r="B122" s="105"/>
      <c r="C122" s="10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</row>
    <row r="123" spans="1:41" ht="15.75">
      <c r="A123" s="105"/>
      <c r="B123" s="105"/>
      <c r="C123" s="10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</row>
    <row r="124" spans="1:41" ht="15.75">
      <c r="A124" s="105"/>
      <c r="B124" s="105"/>
      <c r="C124" s="10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</row>
    <row r="125" spans="1:41" ht="15.75">
      <c r="A125" s="105"/>
      <c r="B125" s="105"/>
      <c r="C125" s="10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</row>
    <row r="126" spans="1:41" ht="15.75">
      <c r="A126" s="105"/>
      <c r="B126" s="105"/>
      <c r="C126" s="10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</row>
    <row r="127" spans="1:41" ht="15.75">
      <c r="A127" s="105"/>
      <c r="B127" s="105"/>
      <c r="C127" s="10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</row>
    <row r="128" spans="1:41" ht="15.75">
      <c r="A128" s="105"/>
      <c r="B128" s="105"/>
      <c r="C128" s="10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</row>
    <row r="129" spans="1:41" ht="15.75">
      <c r="A129" s="105"/>
      <c r="B129" s="105"/>
      <c r="C129" s="10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</row>
    <row r="130" spans="1:41" ht="15.75">
      <c r="A130" s="105"/>
      <c r="B130" s="105"/>
      <c r="C130" s="10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</row>
    <row r="131" spans="1:41" ht="15.75">
      <c r="A131" s="105"/>
      <c r="B131" s="105"/>
      <c r="C131" s="10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</row>
    <row r="132" spans="1:41" ht="15.75">
      <c r="A132" s="105"/>
      <c r="B132" s="105"/>
      <c r="C132" s="10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</row>
    <row r="133" spans="1:41" ht="15.75">
      <c r="A133" s="105"/>
      <c r="B133" s="105"/>
      <c r="C133" s="10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</row>
    <row r="134" spans="1:41" ht="15.75">
      <c r="A134" s="105"/>
      <c r="B134" s="105"/>
      <c r="C134" s="10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</row>
    <row r="135" spans="1:41" ht="15.75">
      <c r="A135" s="105"/>
      <c r="B135" s="105"/>
      <c r="C135" s="10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</row>
    <row r="136" spans="1:41" ht="15.75">
      <c r="A136" s="105"/>
      <c r="B136" s="105"/>
      <c r="C136" s="10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</row>
    <row r="137" spans="1:41" ht="15.75">
      <c r="A137" s="105"/>
      <c r="B137" s="105"/>
      <c r="C137" s="10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</row>
    <row r="138" spans="1:41" ht="15.75">
      <c r="A138" s="105"/>
      <c r="B138" s="105"/>
      <c r="C138" s="10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</row>
    <row r="139" spans="1:41" ht="15.75">
      <c r="A139" s="105"/>
      <c r="B139" s="105"/>
      <c r="C139" s="10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</row>
    <row r="140" spans="1:41" ht="15.75">
      <c r="A140" s="105"/>
      <c r="B140" s="105"/>
      <c r="C140" s="10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</row>
    <row r="141" spans="1:41" ht="15.75">
      <c r="A141" s="105"/>
      <c r="B141" s="105"/>
      <c r="C141" s="10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</row>
    <row r="142" spans="1:41" ht="15.75">
      <c r="A142" s="105"/>
      <c r="B142" s="105"/>
      <c r="C142" s="10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</row>
    <row r="143" spans="1:41" ht="15.75">
      <c r="A143" s="105"/>
      <c r="B143" s="105"/>
      <c r="C143" s="10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</row>
    <row r="144" spans="1:41" ht="15.75">
      <c r="A144" s="105"/>
      <c r="B144" s="105"/>
      <c r="C144" s="10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</row>
    <row r="145" spans="1:41" ht="15.75">
      <c r="A145" s="105"/>
      <c r="B145" s="105"/>
      <c r="C145" s="10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</row>
    <row r="146" spans="1:41" ht="15.75">
      <c r="A146" s="105"/>
      <c r="B146" s="105"/>
      <c r="C146" s="10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</row>
    <row r="147" spans="1:41" ht="15.75">
      <c r="A147" s="105"/>
      <c r="B147" s="105"/>
      <c r="C147" s="10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</row>
    <row r="148" spans="1:41" ht="15.75">
      <c r="A148" s="105"/>
      <c r="B148" s="105"/>
      <c r="C148" s="10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</row>
    <row r="149" spans="1:41" ht="15.75">
      <c r="A149" s="105"/>
      <c r="B149" s="105"/>
      <c r="C149" s="10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</row>
    <row r="150" spans="1:41" ht="15.75">
      <c r="A150" s="105"/>
      <c r="B150" s="105"/>
      <c r="C150" s="10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</row>
    <row r="151" spans="1:41" ht="15.75">
      <c r="A151" s="105"/>
      <c r="B151" s="105"/>
      <c r="C151" s="10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</row>
    <row r="152" spans="1:41" ht="15.75">
      <c r="A152" s="105"/>
      <c r="B152" s="105"/>
      <c r="C152" s="10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</row>
    <row r="153" spans="1:41" ht="15.75">
      <c r="A153" s="105"/>
      <c r="B153" s="105"/>
      <c r="C153" s="10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</row>
    <row r="154" spans="1:41" ht="15.75">
      <c r="A154" s="105"/>
      <c r="B154" s="105"/>
      <c r="C154" s="10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</row>
    <row r="155" spans="1:41" ht="15.75">
      <c r="A155" s="105"/>
      <c r="B155" s="105"/>
      <c r="C155" s="10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</row>
    <row r="156" spans="1:41" ht="15.75">
      <c r="A156" s="105"/>
      <c r="B156" s="105"/>
      <c r="C156" s="10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</row>
    <row r="157" spans="1:41" ht="15.75">
      <c r="A157" s="105"/>
      <c r="B157" s="105"/>
      <c r="C157" s="10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</row>
    <row r="158" spans="1:41" ht="15.75">
      <c r="A158" s="105"/>
      <c r="B158" s="105"/>
      <c r="C158" s="10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</row>
    <row r="159" spans="1:41" ht="15.75">
      <c r="A159" s="105"/>
      <c r="B159" s="105"/>
      <c r="C159" s="10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</row>
    <row r="160" spans="1:41" ht="15.75">
      <c r="A160" s="105"/>
      <c r="B160" s="105"/>
      <c r="C160" s="10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</row>
    <row r="161" spans="1:41" ht="15.75">
      <c r="A161" s="105"/>
      <c r="B161" s="105"/>
      <c r="C161" s="10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</row>
    <row r="162" spans="1:41" ht="15.75">
      <c r="A162" s="105"/>
      <c r="B162" s="105"/>
      <c r="C162" s="10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</row>
    <row r="163" spans="1:41" ht="15.75">
      <c r="A163" s="105"/>
      <c r="B163" s="105"/>
      <c r="C163" s="10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</row>
    <row r="164" spans="1:41" ht="15.75">
      <c r="A164" s="105"/>
      <c r="B164" s="105"/>
      <c r="C164" s="10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</row>
    <row r="165" spans="1:41" ht="15.75">
      <c r="A165" s="105"/>
      <c r="B165" s="105"/>
      <c r="C165" s="10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</row>
    <row r="166" spans="1:41" ht="15.75">
      <c r="A166" s="105"/>
      <c r="B166" s="105"/>
      <c r="C166" s="10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</row>
    <row r="167" spans="1:41" ht="15.75">
      <c r="A167" s="105"/>
      <c r="B167" s="105"/>
      <c r="C167" s="10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</row>
    <row r="168" spans="1:41" ht="15.75">
      <c r="A168" s="105"/>
      <c r="B168" s="105"/>
      <c r="C168" s="10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</row>
    <row r="169" spans="1:41" ht="15.75">
      <c r="A169" s="105"/>
      <c r="B169" s="105"/>
      <c r="C169" s="10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</row>
    <row r="170" spans="1:41" ht="15.75">
      <c r="A170" s="105"/>
      <c r="B170" s="105"/>
      <c r="C170" s="10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</row>
    <row r="171" spans="1:41" ht="15.75">
      <c r="A171" s="105"/>
      <c r="B171" s="105"/>
      <c r="C171" s="10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</row>
    <row r="172" spans="1:41" ht="15.75">
      <c r="A172" s="105"/>
      <c r="B172" s="105"/>
      <c r="C172" s="10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</row>
    <row r="173" spans="1:41" ht="15.75">
      <c r="A173" s="105"/>
      <c r="B173" s="105"/>
      <c r="C173" s="10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</row>
    <row r="174" spans="1:41" ht="15.75">
      <c r="A174" s="105"/>
      <c r="B174" s="105"/>
      <c r="C174" s="10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</row>
    <row r="175" spans="1:41" ht="15.75">
      <c r="A175" s="105"/>
      <c r="B175" s="105"/>
      <c r="C175" s="10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</row>
    <row r="176" spans="1:41" ht="15.75">
      <c r="A176" s="105"/>
      <c r="B176" s="105"/>
      <c r="C176" s="10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</row>
    <row r="177" spans="1:41" ht="15.75">
      <c r="A177" s="105"/>
      <c r="B177" s="105"/>
      <c r="C177" s="10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</row>
    <row r="178" spans="1:41" ht="15.75">
      <c r="A178" s="105"/>
      <c r="B178" s="105"/>
      <c r="C178" s="10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</row>
    <row r="179" spans="1:41" ht="15.75">
      <c r="A179" s="105"/>
      <c r="B179" s="105"/>
      <c r="C179" s="10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</row>
    <row r="180" spans="1:41" ht="15.75">
      <c r="A180" s="105"/>
      <c r="B180" s="105"/>
      <c r="C180" s="10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</row>
    <row r="181" spans="1:41" ht="15.75">
      <c r="A181" s="105"/>
      <c r="B181" s="105"/>
      <c r="C181" s="10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</row>
    <row r="182" spans="1:41" ht="15.75">
      <c r="A182" s="105"/>
      <c r="B182" s="105"/>
      <c r="C182" s="10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</row>
    <row r="183" spans="1:41" ht="15.75">
      <c r="A183" s="105"/>
      <c r="B183" s="105"/>
      <c r="C183" s="10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</row>
    <row r="184" spans="1:41" ht="15.75">
      <c r="A184" s="105"/>
      <c r="B184" s="105"/>
      <c r="C184" s="10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</row>
    <row r="185" spans="1:41" ht="15.75">
      <c r="A185" s="105"/>
      <c r="B185" s="105"/>
      <c r="C185" s="10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</row>
    <row r="186" spans="1:41" ht="15.75">
      <c r="A186" s="105"/>
      <c r="B186" s="105"/>
      <c r="C186" s="10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</row>
    <row r="187" spans="1:41" ht="15.75">
      <c r="A187" s="105"/>
      <c r="B187" s="105"/>
      <c r="C187" s="10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</row>
    <row r="188" spans="1:41" ht="15.75">
      <c r="A188" s="105"/>
      <c r="B188" s="105"/>
      <c r="C188" s="10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</row>
    <row r="189" spans="1:41" ht="15.75">
      <c r="A189" s="105"/>
      <c r="B189" s="105"/>
      <c r="C189" s="10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</row>
    <row r="190" spans="1:41" ht="15.75">
      <c r="A190" s="105"/>
      <c r="B190" s="105"/>
      <c r="C190" s="10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</row>
    <row r="191" spans="1:41" ht="15.75">
      <c r="A191" s="105"/>
      <c r="B191" s="105"/>
      <c r="C191" s="10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</row>
    <row r="192" spans="1:41" ht="15.75">
      <c r="A192" s="105"/>
      <c r="B192" s="105"/>
      <c r="C192" s="10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</row>
    <row r="193" spans="1:41" ht="15.75">
      <c r="A193" s="105"/>
      <c r="B193" s="105"/>
      <c r="C193" s="10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</row>
    <row r="194" spans="1:41" ht="15.75">
      <c r="A194" s="105"/>
      <c r="B194" s="105"/>
      <c r="C194" s="10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</row>
    <row r="195" spans="1:41" ht="15.75">
      <c r="A195" s="105"/>
      <c r="B195" s="105"/>
      <c r="C195" s="10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</row>
    <row r="196" spans="1:41" ht="15.75">
      <c r="A196" s="105"/>
      <c r="B196" s="105"/>
      <c r="C196" s="10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</row>
    <row r="197" spans="1:41" ht="15.75">
      <c r="A197" s="105"/>
      <c r="B197" s="105"/>
      <c r="C197" s="10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</row>
    <row r="198" spans="1:41" ht="15.75">
      <c r="A198" s="105"/>
      <c r="B198" s="105"/>
      <c r="C198" s="10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</row>
    <row r="199" spans="1:41" ht="15.75">
      <c r="A199" s="105"/>
      <c r="B199" s="105"/>
      <c r="C199" s="10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</row>
    <row r="200" spans="1:41" ht="15.75">
      <c r="A200" s="105"/>
      <c r="B200" s="105"/>
      <c r="C200" s="10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</row>
    <row r="201" spans="1:41" ht="15.75">
      <c r="A201" s="105"/>
      <c r="B201" s="105"/>
      <c r="C201" s="10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</row>
    <row r="202" spans="1:41" ht="15.75">
      <c r="A202" s="105"/>
      <c r="B202" s="105"/>
      <c r="C202" s="10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</row>
    <row r="203" spans="1:41" ht="15.75">
      <c r="A203" s="105"/>
      <c r="B203" s="105"/>
      <c r="C203" s="10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</row>
    <row r="204" spans="1:41" ht="15.75">
      <c r="A204" s="105"/>
      <c r="B204" s="105"/>
      <c r="C204" s="10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</row>
    <row r="205" spans="1:41" ht="15.75">
      <c r="A205" s="105"/>
      <c r="B205" s="105"/>
      <c r="C205" s="10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</row>
    <row r="206" spans="1:41" ht="15.75">
      <c r="A206" s="105"/>
      <c r="B206" s="105"/>
      <c r="C206" s="10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</row>
    <row r="207" spans="1:41" ht="15.75">
      <c r="A207" s="105"/>
      <c r="B207" s="105"/>
      <c r="C207" s="10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</row>
    <row r="208" spans="1:41" ht="15.75">
      <c r="A208" s="105"/>
      <c r="B208" s="105"/>
      <c r="C208" s="10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</row>
    <row r="209" spans="1:41" ht="15.75">
      <c r="A209" s="105"/>
      <c r="B209" s="105"/>
      <c r="C209" s="10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</row>
    <row r="210" spans="1:41" ht="15.75">
      <c r="A210" s="105"/>
      <c r="B210" s="105"/>
      <c r="C210" s="10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</row>
    <row r="211" spans="1:41" ht="15.75">
      <c r="A211" s="105"/>
      <c r="B211" s="105"/>
      <c r="C211" s="10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</row>
    <row r="212" spans="1:41" ht="15.75">
      <c r="A212" s="105"/>
      <c r="B212" s="105"/>
      <c r="C212" s="10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</row>
    <row r="213" spans="1:41" ht="15.75">
      <c r="A213" s="105"/>
      <c r="B213" s="105"/>
      <c r="C213" s="10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</row>
    <row r="214" spans="1:41" ht="15.75">
      <c r="A214" s="105"/>
      <c r="B214" s="105"/>
      <c r="C214" s="10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</row>
    <row r="215" spans="1:41" ht="15.75">
      <c r="A215" s="105"/>
      <c r="B215" s="105"/>
      <c r="C215" s="10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</row>
    <row r="216" spans="1:41" ht="15.75">
      <c r="A216" s="105"/>
      <c r="B216" s="105"/>
      <c r="C216" s="10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</row>
    <row r="217" spans="1:41" ht="16.5">
      <c r="A217" s="106"/>
      <c r="B217" s="106"/>
      <c r="C217" s="106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</row>
    <row r="218" spans="1:41" ht="16.5">
      <c r="A218" s="106"/>
      <c r="B218" s="106"/>
      <c r="C218" s="106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</row>
    <row r="219" spans="1:41" ht="16.5">
      <c r="A219" s="106"/>
      <c r="B219" s="106"/>
      <c r="C219" s="106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</row>
    <row r="220" spans="1:41" ht="16.5">
      <c r="A220" s="106"/>
      <c r="B220" s="106"/>
      <c r="C220" s="106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</row>
    <row r="221" spans="1:41" ht="16.5">
      <c r="A221" s="106"/>
      <c r="B221" s="106"/>
      <c r="C221" s="106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</row>
    <row r="222" spans="1:41" ht="16.5">
      <c r="A222" s="106"/>
      <c r="B222" s="106"/>
      <c r="C222" s="106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</row>
    <row r="223" spans="1:41" ht="16.5">
      <c r="A223" s="106"/>
      <c r="B223" s="106"/>
      <c r="C223" s="106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</row>
    <row r="224" spans="1:4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</row>
    <row r="225" spans="1:4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</row>
    <row r="226" spans="1:4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</row>
    <row r="227" spans="1:4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</row>
    <row r="228" spans="1:4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</row>
    <row r="229" spans="1:4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</row>
    <row r="230" spans="1:4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</row>
    <row r="231" spans="1:4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</row>
    <row r="232" spans="1:4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</row>
    <row r="233" spans="1:4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</row>
    <row r="234" spans="1:4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</row>
    <row r="235" spans="1:4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</row>
    <row r="236" spans="1:4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</row>
    <row r="237" spans="1:4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</row>
    <row r="238" spans="1:4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</row>
    <row r="239" spans="1:4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</row>
    <row r="240" spans="1:4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</row>
    <row r="241" spans="1: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</row>
    <row r="242" spans="1:4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  <c r="AO242" s="95"/>
    </row>
    <row r="243" spans="1:4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</row>
    <row r="244" spans="1:4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</row>
    <row r="245" spans="1:4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</row>
    <row r="246" spans="1:4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</row>
    <row r="247" spans="1:4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95"/>
    </row>
    <row r="248" spans="1:4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</row>
    <row r="249" spans="1:4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  <c r="AO249" s="95"/>
    </row>
    <row r="250" spans="1:4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/>
    </row>
    <row r="251" spans="1:4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</row>
    <row r="252" spans="1:4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  <c r="AO252" s="95"/>
    </row>
    <row r="253" spans="1:4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  <c r="AO253" s="95"/>
    </row>
    <row r="254" spans="1:4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</row>
    <row r="255" spans="1:4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</row>
    <row r="256" spans="1:4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</row>
    <row r="257" spans="1:4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</row>
    <row r="258" spans="1:4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</row>
    <row r="259" spans="1:4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</row>
    <row r="260" spans="1:4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</row>
    <row r="261" spans="1:4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</row>
    <row r="262" spans="1:4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</row>
    <row r="263" spans="1:4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</row>
    <row r="264" spans="1:4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</row>
    <row r="265" spans="1:4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</row>
    <row r="266" spans="1:4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</row>
    <row r="267" spans="1:4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</row>
    <row r="268" spans="1:4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</row>
    <row r="269" spans="1:4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</row>
    <row r="270" spans="1:4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</row>
    <row r="271" spans="1:4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</row>
    <row r="272" spans="1:4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</row>
    <row r="273" spans="1:4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</row>
    <row r="274" spans="1:4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</row>
    <row r="275" spans="1:4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</row>
    <row r="276" spans="1:4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</row>
    <row r="277" spans="1:4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</row>
    <row r="278" spans="1:4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</row>
    <row r="279" spans="1:4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</row>
    <row r="280" spans="1:4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</row>
    <row r="281" spans="1:4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</row>
    <row r="282" spans="1:4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</row>
    <row r="283" spans="1:4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</row>
    <row r="284" spans="1:4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</row>
    <row r="285" spans="1:4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</row>
    <row r="286" spans="1:4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</row>
    <row r="287" spans="1:4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</row>
    <row r="288" spans="1:4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</row>
    <row r="289" spans="1:4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</row>
    <row r="290" spans="1:4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</row>
    <row r="291" spans="1:4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</row>
    <row r="292" spans="1:4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</row>
    <row r="293" spans="1:4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</row>
    <row r="294" spans="1:4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</row>
    <row r="295" spans="1:4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</row>
    <row r="296" spans="1:4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</row>
    <row r="297" spans="1:4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</row>
    <row r="298" spans="1:4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</row>
    <row r="299" spans="1:4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</row>
    <row r="300" spans="1:4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</row>
    <row r="301" spans="1:4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</row>
    <row r="302" spans="1:4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</row>
    <row r="303" spans="1:4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</row>
    <row r="304" spans="1:4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</row>
    <row r="305" spans="1:4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</row>
    <row r="306" spans="1:4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</row>
    <row r="307" spans="1:4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</row>
    <row r="308" spans="1:4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</row>
    <row r="309" spans="1:4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</row>
    <row r="310" spans="1:4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</row>
    <row r="311" spans="1:4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</row>
    <row r="312" spans="1:4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</row>
    <row r="313" spans="1:4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</row>
    <row r="314" spans="1:4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</row>
    <row r="315" spans="1:4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</row>
    <row r="316" spans="1:4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</row>
    <row r="317" spans="1:4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</row>
    <row r="318" spans="1:4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</row>
    <row r="319" spans="1:4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</row>
    <row r="320" spans="1:4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</row>
    <row r="321" spans="1:4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</row>
    <row r="322" spans="1:4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</row>
    <row r="323" spans="1:4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</row>
    <row r="324" spans="1:4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</row>
    <row r="325" spans="1:4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</row>
    <row r="326" spans="1:4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</row>
    <row r="327" spans="1:4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</row>
    <row r="328" spans="1:4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</row>
    <row r="329" spans="1:4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</row>
    <row r="330" spans="1:4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</row>
    <row r="331" spans="1:4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</row>
    <row r="332" spans="1:4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</row>
    <row r="333" spans="1:4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  <c r="AO333" s="95"/>
    </row>
    <row r="334" spans="1:4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  <c r="AO334" s="95"/>
    </row>
    <row r="335" spans="1:4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</row>
    <row r="336" spans="1:4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</row>
    <row r="337" spans="1:4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</row>
    <row r="338" spans="1:4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</row>
    <row r="339" spans="1:4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</row>
    <row r="340" spans="1:4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5"/>
    </row>
    <row r="341" spans="1: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</row>
    <row r="342" spans="1:4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</row>
    <row r="343" spans="1:4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/>
    </row>
    <row r="344" spans="1:4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5"/>
    </row>
    <row r="345" spans="1:4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</row>
    <row r="346" spans="1:4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</row>
    <row r="347" spans="1:4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</row>
    <row r="348" spans="1:4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</row>
    <row r="349" spans="1:4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5"/>
    </row>
    <row r="350" spans="1:4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5"/>
    </row>
    <row r="351" spans="1:4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  <c r="AO351" s="95"/>
    </row>
    <row r="352" spans="1:4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</row>
    <row r="353" spans="1:4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</row>
    <row r="354" spans="1:4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</row>
    <row r="355" spans="1:4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</row>
    <row r="356" spans="1:4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5"/>
    </row>
    <row r="357" spans="1:4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5"/>
    </row>
    <row r="358" spans="1:4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</row>
    <row r="359" spans="1:4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</row>
    <row r="360" spans="1:4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</row>
    <row r="361" spans="1:4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5"/>
    </row>
    <row r="362" spans="1:4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</row>
    <row r="363" spans="1:4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</row>
    <row r="364" spans="1:4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</row>
    <row r="365" spans="1:4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5"/>
    </row>
    <row r="366" spans="1:4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5"/>
    </row>
    <row r="367" spans="1:4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</row>
    <row r="368" spans="1:4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</row>
    <row r="369" spans="1:4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</row>
    <row r="370" spans="1:4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</row>
    <row r="371" spans="1:4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</row>
    <row r="372" spans="1:4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</row>
    <row r="373" spans="1:4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  <c r="AO373" s="95"/>
    </row>
    <row r="374" spans="1:4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</row>
    <row r="375" spans="1:4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</row>
    <row r="376" spans="1:4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</row>
    <row r="377" spans="1:4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</row>
    <row r="378" spans="1:4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</row>
    <row r="379" spans="1:4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</row>
    <row r="380" spans="1:4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</row>
    <row r="381" spans="1:4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</row>
    <row r="382" spans="1:4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</row>
    <row r="383" spans="1:4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5"/>
    </row>
    <row r="384" spans="1:4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</row>
    <row r="385" spans="1:4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</row>
    <row r="386" spans="1:4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</row>
    <row r="387" spans="1:4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</row>
    <row r="388" spans="1:4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</row>
    <row r="389" spans="1:4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</row>
    <row r="390" spans="1:4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</row>
    <row r="391" spans="1:4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</row>
    <row r="392" spans="1:4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</row>
    <row r="393" spans="1:4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</row>
    <row r="394" spans="1:4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</row>
    <row r="395" spans="1:4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</row>
    <row r="396" spans="1:4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</row>
    <row r="397" spans="1:4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</row>
    <row r="398" spans="1:4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5"/>
    </row>
    <row r="399" spans="1:4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</row>
    <row r="400" spans="1:4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</row>
    <row r="401" spans="1:4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</row>
    <row r="402" spans="1:4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</row>
    <row r="403" spans="1:4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5"/>
    </row>
    <row r="404" spans="1:4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</row>
    <row r="405" spans="1:4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5"/>
    </row>
    <row r="406" spans="1:4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</row>
    <row r="407" spans="1:4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</row>
    <row r="408" spans="1:4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</row>
    <row r="409" spans="1:4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</row>
    <row r="410" spans="1:4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</row>
    <row r="411" spans="1:4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</row>
    <row r="412" spans="1:4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</row>
    <row r="413" spans="1:4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</row>
    <row r="414" spans="1:4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</row>
    <row r="415" spans="1:4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</row>
    <row r="416" spans="1:4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</row>
    <row r="417" spans="1:4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</row>
    <row r="418" spans="1:4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</row>
    <row r="419" spans="1:4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</row>
    <row r="420" spans="1:4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</row>
    <row r="421" spans="1:4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</row>
    <row r="422" spans="1:4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</row>
  </sheetData>
  <mergeCells count="4">
    <mergeCell ref="A3:D3"/>
    <mergeCell ref="A4:D4"/>
    <mergeCell ref="A1:D1"/>
    <mergeCell ref="A2:D2"/>
  </mergeCells>
  <printOptions horizontalCentered="1"/>
  <pageMargins left="0.70866141732283472" right="0.70866141732283472" top="0.35433070866141736" bottom="0.35433070866141736" header="0.31496062992125984" footer="0.31496062992125984"/>
  <pageSetup scale="5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31"/>
  <sheetViews>
    <sheetView workbookViewId="0">
      <selection activeCell="N66" sqref="N66"/>
    </sheetView>
  </sheetViews>
  <sheetFormatPr baseColWidth="10" defaultRowHeight="12.75"/>
  <cols>
    <col min="1" max="1" width="28.140625" style="16" customWidth="1"/>
    <col min="2" max="2" width="12.7109375" style="16" customWidth="1"/>
    <col min="3" max="4" width="12.5703125" style="16" customWidth="1"/>
    <col min="5" max="5" width="11.7109375" style="16" customWidth="1"/>
    <col min="6" max="7" width="12.5703125" style="16" customWidth="1"/>
    <col min="8" max="8" width="11.7109375" style="16" customWidth="1"/>
    <col min="9" max="9" width="18" style="16" customWidth="1"/>
    <col min="10" max="10" width="14.28515625" style="16" customWidth="1"/>
    <col min="11" max="11" width="16.42578125" style="16" customWidth="1"/>
    <col min="12" max="12" width="11.42578125" style="16"/>
    <col min="13" max="13" width="28.140625" style="16" customWidth="1"/>
    <col min="14" max="14" width="12.7109375" style="16" customWidth="1"/>
    <col min="15" max="16" width="12.5703125" style="16" customWidth="1"/>
    <col min="17" max="17" width="11.7109375" style="16" customWidth="1"/>
    <col min="18" max="19" width="12.5703125" style="16" customWidth="1"/>
    <col min="20" max="20" width="11.7109375" style="16" customWidth="1"/>
    <col min="21" max="21" width="18" style="16" customWidth="1"/>
    <col min="22" max="22" width="14.28515625" style="16" customWidth="1"/>
    <col min="23" max="23" width="16.42578125" style="16" customWidth="1"/>
    <col min="24" max="24" width="11.42578125" style="16"/>
    <col min="25" max="25" width="28.140625" style="16" customWidth="1"/>
    <col min="26" max="26" width="12.7109375" style="16" customWidth="1"/>
    <col min="27" max="28" width="12.5703125" style="16" customWidth="1"/>
    <col min="29" max="29" width="11.7109375" style="16" customWidth="1"/>
    <col min="30" max="31" width="12.5703125" style="16" customWidth="1"/>
    <col min="32" max="32" width="11.7109375" style="16" customWidth="1"/>
    <col min="33" max="33" width="18" style="16" customWidth="1"/>
    <col min="34" max="34" width="14.28515625" style="16" customWidth="1"/>
    <col min="35" max="35" width="16.42578125" style="16" customWidth="1"/>
    <col min="36" max="36" width="11.42578125" style="16"/>
    <col min="37" max="37" width="28.140625" style="16" customWidth="1"/>
    <col min="38" max="38" width="12.7109375" style="16" customWidth="1"/>
    <col min="39" max="40" width="12.5703125" style="16" customWidth="1"/>
    <col min="41" max="41" width="11.7109375" style="16" customWidth="1"/>
    <col min="42" max="43" width="12.5703125" style="16" customWidth="1"/>
    <col min="44" max="44" width="11.7109375" style="16" customWidth="1"/>
    <col min="45" max="45" width="18" style="16" customWidth="1"/>
    <col min="46" max="46" width="14.28515625" style="16" customWidth="1"/>
    <col min="47" max="47" width="16.42578125" style="16" customWidth="1"/>
    <col min="48" max="16384" width="11.42578125" style="217"/>
  </cols>
  <sheetData>
    <row r="1" spans="1:146">
      <c r="A1" s="435" t="s">
        <v>110</v>
      </c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280"/>
      <c r="M1" s="435" t="s">
        <v>110</v>
      </c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19"/>
      <c r="Y1" s="435" t="s">
        <v>110</v>
      </c>
      <c r="Z1" s="435"/>
      <c r="AA1" s="435"/>
      <c r="AB1" s="435"/>
      <c r="AC1" s="435"/>
      <c r="AD1" s="435"/>
      <c r="AE1" s="435"/>
      <c r="AF1" s="435"/>
      <c r="AG1" s="435"/>
      <c r="AH1" s="435"/>
      <c r="AI1" s="435"/>
      <c r="AJ1" s="19"/>
      <c r="AK1" s="435" t="s">
        <v>110</v>
      </c>
      <c r="AL1" s="435"/>
      <c r="AM1" s="435"/>
      <c r="AN1" s="435"/>
      <c r="AO1" s="435"/>
      <c r="AP1" s="435"/>
      <c r="AQ1" s="435"/>
      <c r="AR1" s="435"/>
      <c r="AS1" s="435"/>
      <c r="AT1" s="435"/>
      <c r="AU1" s="435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</row>
    <row r="2" spans="1:146">
      <c r="A2" s="435" t="s">
        <v>265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280"/>
      <c r="M2" s="435" t="s">
        <v>265</v>
      </c>
      <c r="N2" s="435"/>
      <c r="O2" s="435"/>
      <c r="P2" s="435"/>
      <c r="Q2" s="435"/>
      <c r="R2" s="435"/>
      <c r="S2" s="435"/>
      <c r="T2" s="435"/>
      <c r="U2" s="435"/>
      <c r="V2" s="435"/>
      <c r="W2" s="435"/>
      <c r="X2" s="19"/>
      <c r="Y2" s="435" t="s">
        <v>265</v>
      </c>
      <c r="Z2" s="435"/>
      <c r="AA2" s="435"/>
      <c r="AB2" s="435"/>
      <c r="AC2" s="435"/>
      <c r="AD2" s="435"/>
      <c r="AE2" s="435"/>
      <c r="AF2" s="435"/>
      <c r="AG2" s="435"/>
      <c r="AH2" s="435"/>
      <c r="AI2" s="435"/>
      <c r="AJ2" s="19"/>
      <c r="AK2" s="435" t="s">
        <v>265</v>
      </c>
      <c r="AL2" s="435"/>
      <c r="AM2" s="435"/>
      <c r="AN2" s="435"/>
      <c r="AO2" s="435"/>
      <c r="AP2" s="435"/>
      <c r="AQ2" s="435"/>
      <c r="AR2" s="435"/>
      <c r="AS2" s="435"/>
      <c r="AT2" s="435"/>
      <c r="AU2" s="435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</row>
    <row r="3" spans="1:146">
      <c r="A3" s="435" t="s">
        <v>231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215"/>
      <c r="M3" s="435" t="s">
        <v>231</v>
      </c>
      <c r="N3" s="435"/>
      <c r="O3" s="435"/>
      <c r="P3" s="435"/>
      <c r="Q3" s="435"/>
      <c r="R3" s="435"/>
      <c r="S3" s="435"/>
      <c r="T3" s="435"/>
      <c r="U3" s="435"/>
      <c r="V3" s="435"/>
      <c r="W3" s="435"/>
      <c r="X3" s="215"/>
      <c r="Y3" s="435" t="s">
        <v>232</v>
      </c>
      <c r="Z3" s="435"/>
      <c r="AA3" s="435"/>
      <c r="AB3" s="435"/>
      <c r="AC3" s="435"/>
      <c r="AD3" s="435"/>
      <c r="AE3" s="435"/>
      <c r="AF3" s="435"/>
      <c r="AG3" s="435"/>
      <c r="AH3" s="435"/>
      <c r="AI3" s="435"/>
      <c r="AJ3" s="215"/>
      <c r="AK3" s="435" t="s">
        <v>232</v>
      </c>
      <c r="AL3" s="435"/>
      <c r="AM3" s="435"/>
      <c r="AN3" s="435"/>
      <c r="AO3" s="435"/>
      <c r="AP3" s="435"/>
      <c r="AQ3" s="435"/>
      <c r="AR3" s="435"/>
      <c r="AS3" s="435"/>
      <c r="AT3" s="435"/>
      <c r="AU3" s="435"/>
      <c r="AV3" s="216"/>
      <c r="AW3" s="216"/>
      <c r="AX3" s="216"/>
      <c r="AY3" s="216"/>
      <c r="AZ3" s="216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</row>
    <row r="4" spans="1:146">
      <c r="A4" s="436" t="s">
        <v>340</v>
      </c>
      <c r="B4" s="436"/>
      <c r="C4" s="436"/>
      <c r="D4" s="436"/>
      <c r="E4" s="436"/>
      <c r="F4" s="436"/>
      <c r="G4" s="436"/>
      <c r="H4" s="436"/>
      <c r="I4" s="436"/>
      <c r="J4" s="436"/>
      <c r="K4" s="436"/>
      <c r="L4" s="215"/>
      <c r="M4" s="436" t="s">
        <v>233</v>
      </c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215"/>
      <c r="Y4" s="436" t="s">
        <v>234</v>
      </c>
      <c r="Z4" s="436"/>
      <c r="AA4" s="436"/>
      <c r="AB4" s="436"/>
      <c r="AC4" s="436"/>
      <c r="AD4" s="436"/>
      <c r="AE4" s="436"/>
      <c r="AF4" s="436"/>
      <c r="AG4" s="436"/>
      <c r="AH4" s="436"/>
      <c r="AI4" s="436"/>
      <c r="AJ4" s="215"/>
      <c r="AK4" s="436" t="s">
        <v>235</v>
      </c>
      <c r="AL4" s="436"/>
      <c r="AM4" s="436"/>
      <c r="AN4" s="436"/>
      <c r="AO4" s="436"/>
      <c r="AP4" s="436"/>
      <c r="AQ4" s="436"/>
      <c r="AR4" s="436"/>
      <c r="AS4" s="436"/>
      <c r="AT4" s="436"/>
      <c r="AU4" s="436"/>
      <c r="AV4" s="216"/>
      <c r="AW4" s="216"/>
      <c r="AX4" s="216"/>
      <c r="AY4" s="216"/>
      <c r="AZ4" s="216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</row>
    <row r="5" spans="1:146" ht="13.5" thickBot="1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5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5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5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6"/>
      <c r="AW5" s="216"/>
      <c r="AX5" s="216"/>
      <c r="AY5" s="216"/>
      <c r="AZ5" s="216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</row>
    <row r="6" spans="1:146" ht="14.25" thickTop="1" thickBot="1">
      <c r="A6" s="219" t="s">
        <v>0</v>
      </c>
      <c r="B6" s="220" t="s">
        <v>96</v>
      </c>
      <c r="C6" s="220" t="s">
        <v>236</v>
      </c>
      <c r="D6" s="220" t="s">
        <v>237</v>
      </c>
      <c r="E6" s="220" t="s">
        <v>98</v>
      </c>
      <c r="F6" s="220" t="s">
        <v>112</v>
      </c>
      <c r="G6" s="220" t="s">
        <v>111</v>
      </c>
      <c r="H6" s="220" t="s">
        <v>124</v>
      </c>
      <c r="I6" s="220" t="s">
        <v>238</v>
      </c>
      <c r="J6" s="220" t="s">
        <v>239</v>
      </c>
      <c r="K6" s="221" t="s">
        <v>53</v>
      </c>
      <c r="L6" s="215"/>
      <c r="M6" s="219" t="s">
        <v>0</v>
      </c>
      <c r="N6" s="220" t="s">
        <v>96</v>
      </c>
      <c r="O6" s="220" t="s">
        <v>97</v>
      </c>
      <c r="P6" s="220" t="s">
        <v>237</v>
      </c>
      <c r="Q6" s="220" t="s">
        <v>98</v>
      </c>
      <c r="R6" s="220" t="s">
        <v>112</v>
      </c>
      <c r="S6" s="220" t="s">
        <v>111</v>
      </c>
      <c r="T6" s="220" t="s">
        <v>124</v>
      </c>
      <c r="U6" s="220" t="s">
        <v>238</v>
      </c>
      <c r="V6" s="220" t="s">
        <v>239</v>
      </c>
      <c r="W6" s="221" t="s">
        <v>53</v>
      </c>
      <c r="X6" s="215"/>
      <c r="Y6" s="219" t="s">
        <v>0</v>
      </c>
      <c r="Z6" s="220" t="s">
        <v>96</v>
      </c>
      <c r="AA6" s="220" t="s">
        <v>97</v>
      </c>
      <c r="AB6" s="220" t="s">
        <v>237</v>
      </c>
      <c r="AC6" s="220" t="s">
        <v>98</v>
      </c>
      <c r="AD6" s="220" t="s">
        <v>112</v>
      </c>
      <c r="AE6" s="220" t="s">
        <v>111</v>
      </c>
      <c r="AF6" s="220" t="s">
        <v>124</v>
      </c>
      <c r="AG6" s="220" t="s">
        <v>238</v>
      </c>
      <c r="AH6" s="220" t="s">
        <v>239</v>
      </c>
      <c r="AI6" s="221" t="s">
        <v>53</v>
      </c>
      <c r="AJ6" s="215"/>
      <c r="AK6" s="219" t="s">
        <v>0</v>
      </c>
      <c r="AL6" s="220" t="s">
        <v>96</v>
      </c>
      <c r="AM6" s="220" t="s">
        <v>97</v>
      </c>
      <c r="AN6" s="220" t="s">
        <v>237</v>
      </c>
      <c r="AO6" s="220" t="s">
        <v>98</v>
      </c>
      <c r="AP6" s="220" t="s">
        <v>112</v>
      </c>
      <c r="AQ6" s="220" t="s">
        <v>111</v>
      </c>
      <c r="AR6" s="220" t="s">
        <v>124</v>
      </c>
      <c r="AS6" s="220" t="s">
        <v>238</v>
      </c>
      <c r="AT6" s="220" t="s">
        <v>239</v>
      </c>
      <c r="AU6" s="221" t="s">
        <v>53</v>
      </c>
      <c r="AV6" s="216"/>
      <c r="AW6" s="216"/>
      <c r="AX6" s="216"/>
      <c r="AY6" s="216"/>
      <c r="AZ6" s="216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</row>
    <row r="7" spans="1:146" ht="13.5" thickTop="1">
      <c r="A7" s="222" t="s">
        <v>1</v>
      </c>
      <c r="B7" s="223">
        <v>8230214.9927999042</v>
      </c>
      <c r="C7" s="223">
        <v>1124014.9573736647</v>
      </c>
      <c r="D7" s="223">
        <v>10414353.344565028</v>
      </c>
      <c r="E7" s="223">
        <v>276370.04543902609</v>
      </c>
      <c r="F7" s="223">
        <v>465890.72452071623</v>
      </c>
      <c r="G7" s="223">
        <v>-10371.315030131147</v>
      </c>
      <c r="H7" s="223">
        <v>229133.52476809497</v>
      </c>
      <c r="I7" s="223">
        <v>49103.577737418876</v>
      </c>
      <c r="J7" s="223">
        <v>172959.52590450901</v>
      </c>
      <c r="K7" s="224">
        <f t="shared" ref="K7:K57" si="0">SUM(B7:J7)</f>
        <v>20951669.378078233</v>
      </c>
      <c r="L7" s="215"/>
      <c r="M7" s="222" t="s">
        <v>1</v>
      </c>
      <c r="N7" s="223">
        <v>8456683.2094232384</v>
      </c>
      <c r="O7" s="223">
        <v>1154944.1205944379</v>
      </c>
      <c r="P7" s="223">
        <v>10414353.344565032</v>
      </c>
      <c r="Q7" s="223">
        <v>283974.83235813346</v>
      </c>
      <c r="R7" s="223">
        <v>478710.49187987554</v>
      </c>
      <c r="S7" s="223">
        <v>-10656.699217660556</v>
      </c>
      <c r="T7" s="223">
        <v>235438.51932391705</v>
      </c>
      <c r="U7" s="223">
        <v>50454.745318064939</v>
      </c>
      <c r="V7" s="223">
        <v>172948.3778168695</v>
      </c>
      <c r="W7" s="224">
        <f t="shared" ref="W7:W57" si="1">SUM(N7:V7)</f>
        <v>21236850.942061909</v>
      </c>
      <c r="X7" s="215"/>
      <c r="Y7" s="222" t="s">
        <v>1</v>
      </c>
      <c r="Z7" s="223">
        <f>N7-B7</f>
        <v>226468.21662333421</v>
      </c>
      <c r="AA7" s="223">
        <f t="shared" ref="AA7:AH22" si="2">O7-C7</f>
        <v>30929.163220773218</v>
      </c>
      <c r="AB7" s="223">
        <f t="shared" si="2"/>
        <v>0</v>
      </c>
      <c r="AC7" s="223">
        <f t="shared" si="2"/>
        <v>7604.7869191073696</v>
      </c>
      <c r="AD7" s="223">
        <f t="shared" si="2"/>
        <v>12819.767359159305</v>
      </c>
      <c r="AE7" s="223">
        <f t="shared" si="2"/>
        <v>-285.38418752940925</v>
      </c>
      <c r="AF7" s="223">
        <f t="shared" si="2"/>
        <v>6304.9945558220788</v>
      </c>
      <c r="AG7" s="223">
        <f t="shared" si="2"/>
        <v>1351.1675806460626</v>
      </c>
      <c r="AH7" s="223">
        <f t="shared" si="2"/>
        <v>-11.148087639507139</v>
      </c>
      <c r="AI7" s="224">
        <f t="shared" ref="AI7:AI57" si="3">SUM(Z7:AH7)</f>
        <v>285181.56398367335</v>
      </c>
      <c r="AJ7" s="215"/>
      <c r="AK7" s="222" t="s">
        <v>1</v>
      </c>
      <c r="AL7" s="223">
        <f>Z7/3</f>
        <v>75489.40554111141</v>
      </c>
      <c r="AM7" s="223">
        <f t="shared" ref="AM7:AT22" si="4">AA7/3</f>
        <v>10309.721073591072</v>
      </c>
      <c r="AN7" s="223">
        <f t="shared" si="4"/>
        <v>0</v>
      </c>
      <c r="AO7" s="223">
        <f t="shared" si="4"/>
        <v>2534.92897303579</v>
      </c>
      <c r="AP7" s="223">
        <f t="shared" si="4"/>
        <v>4273.2557863864349</v>
      </c>
      <c r="AQ7" s="223">
        <f t="shared" si="4"/>
        <v>-95.128062509803087</v>
      </c>
      <c r="AR7" s="223">
        <f t="shared" si="4"/>
        <v>2101.6648519406931</v>
      </c>
      <c r="AS7" s="223">
        <f t="shared" si="4"/>
        <v>450.3891935486875</v>
      </c>
      <c r="AT7" s="223">
        <f t="shared" si="4"/>
        <v>-3.7160292131690462</v>
      </c>
      <c r="AU7" s="224">
        <f t="shared" ref="AU7:AU57" si="5">SUM(AL7:AT7)</f>
        <v>95060.521327891111</v>
      </c>
      <c r="AV7" s="216"/>
      <c r="AW7" s="216"/>
      <c r="AX7" s="216"/>
      <c r="AY7" s="216"/>
      <c r="AZ7" s="216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</row>
    <row r="8" spans="1:146">
      <c r="A8" s="222" t="s">
        <v>2</v>
      </c>
      <c r="B8" s="223">
        <v>16302223.869109847</v>
      </c>
      <c r="C8" s="223">
        <v>2226423.4267712198</v>
      </c>
      <c r="D8" s="223">
        <v>2737645.8162669968</v>
      </c>
      <c r="E8" s="223">
        <v>547427.54052045941</v>
      </c>
      <c r="F8" s="223">
        <v>922825.81880581914</v>
      </c>
      <c r="G8" s="223">
        <v>-20543.26643789684</v>
      </c>
      <c r="H8" s="223">
        <v>453862.50783917098</v>
      </c>
      <c r="I8" s="223">
        <v>97263.257126326032</v>
      </c>
      <c r="J8" s="223">
        <v>118467.56224541379</v>
      </c>
      <c r="K8" s="224">
        <f t="shared" si="0"/>
        <v>23385596.532247353</v>
      </c>
      <c r="L8" s="215"/>
      <c r="M8" s="222" t="s">
        <v>2</v>
      </c>
      <c r="N8" s="223">
        <v>16270246.952815348</v>
      </c>
      <c r="O8" s="223">
        <v>2222056.2829922126</v>
      </c>
      <c r="P8" s="223">
        <v>2737645.8162669973</v>
      </c>
      <c r="Q8" s="223">
        <v>546353.75790153153</v>
      </c>
      <c r="R8" s="223">
        <v>921015.69006514654</v>
      </c>
      <c r="S8" s="223">
        <v>-20502.970689502356</v>
      </c>
      <c r="T8" s="223">
        <v>452972.25362975092</v>
      </c>
      <c r="U8" s="223">
        <v>97072.474625936506</v>
      </c>
      <c r="V8" s="223">
        <v>118531.44137155396</v>
      </c>
      <c r="W8" s="224">
        <f t="shared" si="1"/>
        <v>23345391.698978975</v>
      </c>
      <c r="X8" s="215"/>
      <c r="Y8" s="222" t="s">
        <v>2</v>
      </c>
      <c r="Z8" s="223">
        <f t="shared" ref="Z8:AH49" si="6">N8-B8</f>
        <v>-31976.916294498369</v>
      </c>
      <c r="AA8" s="223">
        <f t="shared" si="2"/>
        <v>-4367.1437790072523</v>
      </c>
      <c r="AB8" s="223">
        <f t="shared" si="2"/>
        <v>0</v>
      </c>
      <c r="AC8" s="223">
        <f t="shared" si="2"/>
        <v>-1073.7826189278858</v>
      </c>
      <c r="AD8" s="223">
        <f t="shared" si="2"/>
        <v>-1810.1287406726042</v>
      </c>
      <c r="AE8" s="223">
        <f t="shared" si="2"/>
        <v>40.29574839448469</v>
      </c>
      <c r="AF8" s="223">
        <f t="shared" si="2"/>
        <v>-890.25420942006167</v>
      </c>
      <c r="AG8" s="223">
        <f t="shared" si="2"/>
        <v>-190.78250038952683</v>
      </c>
      <c r="AH8" s="223">
        <f t="shared" si="2"/>
        <v>63.879126140163862</v>
      </c>
      <c r="AI8" s="224">
        <f t="shared" si="3"/>
        <v>-40204.833268381051</v>
      </c>
      <c r="AJ8" s="215"/>
      <c r="AK8" s="222" t="s">
        <v>2</v>
      </c>
      <c r="AL8" s="223">
        <f t="shared" ref="AL8:AT49" si="7">Z8/3</f>
        <v>-10658.972098166123</v>
      </c>
      <c r="AM8" s="223">
        <f t="shared" si="4"/>
        <v>-1455.7145930024174</v>
      </c>
      <c r="AN8" s="223">
        <f t="shared" si="4"/>
        <v>0</v>
      </c>
      <c r="AO8" s="223">
        <f t="shared" si="4"/>
        <v>-357.92753964262857</v>
      </c>
      <c r="AP8" s="223">
        <f t="shared" si="4"/>
        <v>-603.37624689086806</v>
      </c>
      <c r="AQ8" s="223">
        <f t="shared" si="4"/>
        <v>13.431916131494896</v>
      </c>
      <c r="AR8" s="223">
        <f t="shared" si="4"/>
        <v>-296.75140314002056</v>
      </c>
      <c r="AS8" s="223">
        <f t="shared" si="4"/>
        <v>-63.594166796508944</v>
      </c>
      <c r="AT8" s="223">
        <f t="shared" si="4"/>
        <v>21.293042046721286</v>
      </c>
      <c r="AU8" s="224">
        <f t="shared" si="5"/>
        <v>-13401.611089460352</v>
      </c>
      <c r="AV8" s="216"/>
      <c r="AW8" s="216"/>
      <c r="AX8" s="216"/>
      <c r="AY8" s="216"/>
      <c r="AZ8" s="216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</row>
    <row r="9" spans="1:146">
      <c r="A9" s="222" t="s">
        <v>3</v>
      </c>
      <c r="B9" s="223">
        <v>16959123.694198288</v>
      </c>
      <c r="C9" s="223">
        <v>2316137.392875568</v>
      </c>
      <c r="D9" s="223">
        <v>2228684.6735023893</v>
      </c>
      <c r="E9" s="223">
        <v>569486.1908312235</v>
      </c>
      <c r="F9" s="223">
        <v>960011.18221561133</v>
      </c>
      <c r="G9" s="223">
        <v>-21371.059519267186</v>
      </c>
      <c r="H9" s="223">
        <v>472150.94531908346</v>
      </c>
      <c r="I9" s="223">
        <v>101182.49030008225</v>
      </c>
      <c r="J9" s="223">
        <v>182313.33975819033</v>
      </c>
      <c r="K9" s="224">
        <f t="shared" si="0"/>
        <v>23767718.849481169</v>
      </c>
      <c r="L9" s="215"/>
      <c r="M9" s="222" t="s">
        <v>3</v>
      </c>
      <c r="N9" s="223">
        <v>17073492.169046383</v>
      </c>
      <c r="O9" s="223">
        <v>2331756.896921786</v>
      </c>
      <c r="P9" s="223">
        <v>2228684.6735023898</v>
      </c>
      <c r="Q9" s="223">
        <v>573326.67623995396</v>
      </c>
      <c r="R9" s="223">
        <v>966485.27938754729</v>
      </c>
      <c r="S9" s="223">
        <v>-21515.181086346896</v>
      </c>
      <c r="T9" s="223">
        <v>475335.02395946189</v>
      </c>
      <c r="U9" s="223">
        <v>101864.84201268351</v>
      </c>
      <c r="V9" s="223">
        <v>182278.79277927431</v>
      </c>
      <c r="W9" s="224">
        <f t="shared" si="1"/>
        <v>23911709.172763135</v>
      </c>
      <c r="X9" s="215"/>
      <c r="Y9" s="222" t="s">
        <v>3</v>
      </c>
      <c r="Z9" s="223">
        <f t="shared" si="6"/>
        <v>114368.47484809533</v>
      </c>
      <c r="AA9" s="223">
        <f t="shared" si="2"/>
        <v>15619.504046218004</v>
      </c>
      <c r="AB9" s="223">
        <f t="shared" si="2"/>
        <v>0</v>
      </c>
      <c r="AC9" s="223">
        <f t="shared" si="2"/>
        <v>3840.4854087304557</v>
      </c>
      <c r="AD9" s="223">
        <f t="shared" si="2"/>
        <v>6474.0971719359513</v>
      </c>
      <c r="AE9" s="223">
        <f t="shared" si="2"/>
        <v>-144.12156707971008</v>
      </c>
      <c r="AF9" s="223">
        <f t="shared" si="2"/>
        <v>3184.0786403784296</v>
      </c>
      <c r="AG9" s="223">
        <f t="shared" si="2"/>
        <v>682.35171260125935</v>
      </c>
      <c r="AH9" s="223">
        <f t="shared" si="2"/>
        <v>-34.546978916012449</v>
      </c>
      <c r="AI9" s="224">
        <f t="shared" si="3"/>
        <v>143990.32328196371</v>
      </c>
      <c r="AJ9" s="215"/>
      <c r="AK9" s="222" t="s">
        <v>3</v>
      </c>
      <c r="AL9" s="223">
        <f t="shared" si="7"/>
        <v>38122.824949365109</v>
      </c>
      <c r="AM9" s="223">
        <f t="shared" si="4"/>
        <v>5206.5013487393344</v>
      </c>
      <c r="AN9" s="223">
        <f t="shared" si="4"/>
        <v>0</v>
      </c>
      <c r="AO9" s="223">
        <f t="shared" si="4"/>
        <v>1280.1618029101519</v>
      </c>
      <c r="AP9" s="223">
        <f t="shared" si="4"/>
        <v>2158.0323906453173</v>
      </c>
      <c r="AQ9" s="223">
        <f t="shared" si="4"/>
        <v>-48.040522359903356</v>
      </c>
      <c r="AR9" s="223">
        <f t="shared" si="4"/>
        <v>1061.3595467928099</v>
      </c>
      <c r="AS9" s="223">
        <f t="shared" si="4"/>
        <v>227.45057086708644</v>
      </c>
      <c r="AT9" s="223">
        <f t="shared" si="4"/>
        <v>-11.515659638670817</v>
      </c>
      <c r="AU9" s="224">
        <f t="shared" si="5"/>
        <v>47996.774427321237</v>
      </c>
      <c r="AV9" s="216"/>
      <c r="AW9" s="216"/>
      <c r="AX9" s="216"/>
      <c r="AY9" s="216"/>
      <c r="AZ9" s="216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</row>
    <row r="10" spans="1:146">
      <c r="A10" s="222" t="s">
        <v>4</v>
      </c>
      <c r="B10" s="223">
        <v>46907822.945264407</v>
      </c>
      <c r="C10" s="223">
        <v>6406283.9979804438</v>
      </c>
      <c r="D10" s="223">
        <v>11539265.918210864</v>
      </c>
      <c r="E10" s="223">
        <v>1575161.4228996234</v>
      </c>
      <c r="F10" s="223">
        <v>2655327.9151003137</v>
      </c>
      <c r="G10" s="223">
        <v>-59110.947838975757</v>
      </c>
      <c r="H10" s="223">
        <v>1305938.5228756522</v>
      </c>
      <c r="I10" s="223">
        <v>279864.12657517695</v>
      </c>
      <c r="J10" s="223">
        <v>1090476.1558129548</v>
      </c>
      <c r="K10" s="224">
        <f t="shared" si="0"/>
        <v>71701030.056880444</v>
      </c>
      <c r="L10" s="215"/>
      <c r="M10" s="222" t="s">
        <v>4</v>
      </c>
      <c r="N10" s="223">
        <v>47100062.160482042</v>
      </c>
      <c r="O10" s="223">
        <v>6432538.4461919954</v>
      </c>
      <c r="P10" s="223">
        <v>11539265.918210864</v>
      </c>
      <c r="Q10" s="223">
        <v>1581616.8023388414</v>
      </c>
      <c r="R10" s="223">
        <v>2666210.0691312095</v>
      </c>
      <c r="S10" s="223">
        <v>-59353.198310428983</v>
      </c>
      <c r="T10" s="223">
        <v>1311290.5639851498</v>
      </c>
      <c r="U10" s="223">
        <v>281011.07513689465</v>
      </c>
      <c r="V10" s="223">
        <v>1090479.9042212656</v>
      </c>
      <c r="W10" s="224">
        <f t="shared" si="1"/>
        <v>71943121.741387829</v>
      </c>
      <c r="X10" s="215"/>
      <c r="Y10" s="222" t="s">
        <v>4</v>
      </c>
      <c r="Z10" s="223">
        <f t="shared" si="6"/>
        <v>192239.21521763504</v>
      </c>
      <c r="AA10" s="223">
        <f t="shared" si="2"/>
        <v>26254.448211551644</v>
      </c>
      <c r="AB10" s="223">
        <f t="shared" si="2"/>
        <v>0</v>
      </c>
      <c r="AC10" s="223">
        <f t="shared" si="2"/>
        <v>6455.3794392179698</v>
      </c>
      <c r="AD10" s="223">
        <f t="shared" si="2"/>
        <v>10882.154030895792</v>
      </c>
      <c r="AE10" s="223">
        <f t="shared" si="2"/>
        <v>-242.25047145322606</v>
      </c>
      <c r="AF10" s="223">
        <f t="shared" si="2"/>
        <v>5352.0411094976589</v>
      </c>
      <c r="AG10" s="223">
        <f t="shared" si="2"/>
        <v>1146.9485617176979</v>
      </c>
      <c r="AH10" s="223">
        <f t="shared" si="2"/>
        <v>3.7484083108138293</v>
      </c>
      <c r="AI10" s="224">
        <f t="shared" si="3"/>
        <v>242091.68450737337</v>
      </c>
      <c r="AJ10" s="215"/>
      <c r="AK10" s="222" t="s">
        <v>4</v>
      </c>
      <c r="AL10" s="223">
        <f t="shared" si="7"/>
        <v>64079.738405878343</v>
      </c>
      <c r="AM10" s="223">
        <f t="shared" si="4"/>
        <v>8751.4827371838819</v>
      </c>
      <c r="AN10" s="223">
        <f t="shared" si="4"/>
        <v>0</v>
      </c>
      <c r="AO10" s="223">
        <f t="shared" si="4"/>
        <v>2151.7931464059898</v>
      </c>
      <c r="AP10" s="223">
        <f t="shared" si="4"/>
        <v>3627.3846769652641</v>
      </c>
      <c r="AQ10" s="223">
        <f t="shared" si="4"/>
        <v>-80.750157151075356</v>
      </c>
      <c r="AR10" s="223">
        <f t="shared" si="4"/>
        <v>1784.0137031658862</v>
      </c>
      <c r="AS10" s="223">
        <f t="shared" si="4"/>
        <v>382.31618723923265</v>
      </c>
      <c r="AT10" s="223">
        <f t="shared" si="4"/>
        <v>1.2494694369379431</v>
      </c>
      <c r="AU10" s="224">
        <f t="shared" si="5"/>
        <v>80697.228169124457</v>
      </c>
      <c r="AV10" s="216"/>
      <c r="AW10" s="216"/>
      <c r="AX10" s="216"/>
      <c r="AY10" s="216"/>
      <c r="AZ10" s="216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</row>
    <row r="11" spans="1:146">
      <c r="A11" s="222" t="s">
        <v>5</v>
      </c>
      <c r="B11" s="223">
        <v>59243462.486712553</v>
      </c>
      <c r="C11" s="223">
        <v>8090984.0168119976</v>
      </c>
      <c r="D11" s="223">
        <v>13773807.297830477</v>
      </c>
      <c r="E11" s="223">
        <v>1989391.3383480008</v>
      </c>
      <c r="F11" s="223">
        <v>3353615.8757938575</v>
      </c>
      <c r="G11" s="223">
        <v>-74655.718406260465</v>
      </c>
      <c r="H11" s="223">
        <v>1649369.2316570673</v>
      </c>
      <c r="I11" s="223">
        <v>353461.7222265891</v>
      </c>
      <c r="J11" s="223">
        <v>694313.22701173113</v>
      </c>
      <c r="K11" s="224">
        <f t="shared" si="0"/>
        <v>89073749.477986023</v>
      </c>
      <c r="L11" s="215"/>
      <c r="M11" s="222" t="s">
        <v>5</v>
      </c>
      <c r="N11" s="223">
        <v>59127256.056464493</v>
      </c>
      <c r="O11" s="223">
        <v>8075113.4999596318</v>
      </c>
      <c r="P11" s="223">
        <v>13773807.297830481</v>
      </c>
      <c r="Q11" s="223">
        <v>1985489.1345251291</v>
      </c>
      <c r="R11" s="223">
        <v>3347037.7368230531</v>
      </c>
      <c r="S11" s="223">
        <v>-74509.28073753808</v>
      </c>
      <c r="T11" s="223">
        <v>1646133.983369295</v>
      </c>
      <c r="U11" s="223">
        <v>352768.40479973383</v>
      </c>
      <c r="V11" s="223">
        <v>693667.46160394547</v>
      </c>
      <c r="W11" s="224">
        <f t="shared" si="1"/>
        <v>88926764.294638216</v>
      </c>
      <c r="X11" s="215"/>
      <c r="Y11" s="222" t="s">
        <v>5</v>
      </c>
      <c r="Z11" s="223">
        <f t="shared" si="6"/>
        <v>-116206.43024805933</v>
      </c>
      <c r="AA11" s="223">
        <f t="shared" si="2"/>
        <v>-15870.516852365807</v>
      </c>
      <c r="AB11" s="223">
        <f t="shared" si="2"/>
        <v>0</v>
      </c>
      <c r="AC11" s="223">
        <f t="shared" si="2"/>
        <v>-3902.2038228716701</v>
      </c>
      <c r="AD11" s="223">
        <f t="shared" si="2"/>
        <v>-6578.1389708044007</v>
      </c>
      <c r="AE11" s="223">
        <f t="shared" si="2"/>
        <v>146.43766872238484</v>
      </c>
      <c r="AF11" s="223">
        <f t="shared" si="2"/>
        <v>-3235.2482877722941</v>
      </c>
      <c r="AG11" s="223">
        <f t="shared" si="2"/>
        <v>-693.31742685526842</v>
      </c>
      <c r="AH11" s="223">
        <f t="shared" si="2"/>
        <v>-645.76540778565686</v>
      </c>
      <c r="AI11" s="224">
        <f t="shared" si="3"/>
        <v>-146985.18334779204</v>
      </c>
      <c r="AJ11" s="215"/>
      <c r="AK11" s="222" t="s">
        <v>5</v>
      </c>
      <c r="AL11" s="223">
        <f t="shared" si="7"/>
        <v>-38735.476749353111</v>
      </c>
      <c r="AM11" s="223">
        <f t="shared" si="4"/>
        <v>-5290.1722841219353</v>
      </c>
      <c r="AN11" s="223">
        <f t="shared" si="4"/>
        <v>0</v>
      </c>
      <c r="AO11" s="223">
        <f t="shared" si="4"/>
        <v>-1300.73460762389</v>
      </c>
      <c r="AP11" s="223">
        <f t="shared" si="4"/>
        <v>-2192.7129902681336</v>
      </c>
      <c r="AQ11" s="223">
        <f t="shared" si="4"/>
        <v>48.812556240794947</v>
      </c>
      <c r="AR11" s="223">
        <f t="shared" si="4"/>
        <v>-1078.416095924098</v>
      </c>
      <c r="AS11" s="223">
        <f t="shared" si="4"/>
        <v>-231.10580895175613</v>
      </c>
      <c r="AT11" s="223">
        <f t="shared" si="4"/>
        <v>-215.25513592855228</v>
      </c>
      <c r="AU11" s="224">
        <f t="shared" si="5"/>
        <v>-48995.061115930679</v>
      </c>
      <c r="AV11" s="216"/>
      <c r="AW11" s="216"/>
      <c r="AX11" s="216"/>
      <c r="AY11" s="216"/>
      <c r="AZ11" s="216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</row>
    <row r="12" spans="1:146">
      <c r="A12" s="222" t="s">
        <v>6</v>
      </c>
      <c r="B12" s="223">
        <v>404184810.36659199</v>
      </c>
      <c r="C12" s="223">
        <v>55200231.439000614</v>
      </c>
      <c r="D12" s="223">
        <v>11798774.956882618</v>
      </c>
      <c r="E12" s="223">
        <v>13572497.742100593</v>
      </c>
      <c r="F12" s="223">
        <v>22879834.160674643</v>
      </c>
      <c r="G12" s="223">
        <v>-509333.96057976561</v>
      </c>
      <c r="H12" s="223">
        <v>11252718.226442676</v>
      </c>
      <c r="I12" s="223">
        <v>2411470.4504660782</v>
      </c>
      <c r="J12" s="223">
        <v>15906492.799094236</v>
      </c>
      <c r="K12" s="224">
        <f t="shared" si="0"/>
        <v>536697496.18067372</v>
      </c>
      <c r="L12" s="215"/>
      <c r="M12" s="222" t="s">
        <v>6</v>
      </c>
      <c r="N12" s="223">
        <v>405989025.02593166</v>
      </c>
      <c r="O12" s="223">
        <v>55446636.212774418</v>
      </c>
      <c r="P12" s="223">
        <v>11798774.956882624</v>
      </c>
      <c r="Q12" s="223">
        <v>13633083.144525647</v>
      </c>
      <c r="R12" s="223">
        <v>22981965.985367682</v>
      </c>
      <c r="S12" s="223">
        <v>-511607.54378875374</v>
      </c>
      <c r="T12" s="223">
        <v>11302948.513828175</v>
      </c>
      <c r="U12" s="223">
        <v>2422234.8587904512</v>
      </c>
      <c r="V12" s="223">
        <v>15906187.027619462</v>
      </c>
      <c r="W12" s="224">
        <f t="shared" si="1"/>
        <v>538969248.18193126</v>
      </c>
      <c r="X12" s="215"/>
      <c r="Y12" s="222" t="s">
        <v>6</v>
      </c>
      <c r="Z12" s="223">
        <f t="shared" si="6"/>
        <v>1804214.6593396664</v>
      </c>
      <c r="AA12" s="223">
        <f t="shared" si="2"/>
        <v>246404.77377380431</v>
      </c>
      <c r="AB12" s="223">
        <f t="shared" si="2"/>
        <v>0</v>
      </c>
      <c r="AC12" s="223">
        <f t="shared" si="2"/>
        <v>60585.402425054461</v>
      </c>
      <c r="AD12" s="223">
        <f t="shared" si="2"/>
        <v>102131.82469303906</v>
      </c>
      <c r="AE12" s="223">
        <f t="shared" si="2"/>
        <v>-2273.5832089881296</v>
      </c>
      <c r="AF12" s="223">
        <f t="shared" si="2"/>
        <v>50230.287385499105</v>
      </c>
      <c r="AG12" s="223">
        <f t="shared" si="2"/>
        <v>10764.408324372955</v>
      </c>
      <c r="AH12" s="223">
        <f t="shared" si="2"/>
        <v>-305.77147477306426</v>
      </c>
      <c r="AI12" s="224">
        <f t="shared" si="3"/>
        <v>2271752.0012576752</v>
      </c>
      <c r="AJ12" s="215"/>
      <c r="AK12" s="222" t="s">
        <v>6</v>
      </c>
      <c r="AL12" s="223">
        <f t="shared" si="7"/>
        <v>601404.88644655549</v>
      </c>
      <c r="AM12" s="223">
        <f t="shared" si="4"/>
        <v>82134.924591268107</v>
      </c>
      <c r="AN12" s="223">
        <f t="shared" si="4"/>
        <v>0</v>
      </c>
      <c r="AO12" s="223">
        <f t="shared" si="4"/>
        <v>20195.134141684819</v>
      </c>
      <c r="AP12" s="223">
        <f t="shared" si="4"/>
        <v>34043.941564346351</v>
      </c>
      <c r="AQ12" s="223">
        <f t="shared" si="4"/>
        <v>-757.86106966270984</v>
      </c>
      <c r="AR12" s="223">
        <f t="shared" si="4"/>
        <v>16743.429128499702</v>
      </c>
      <c r="AS12" s="223">
        <f t="shared" si="4"/>
        <v>3588.1361081243181</v>
      </c>
      <c r="AT12" s="223">
        <f t="shared" si="4"/>
        <v>-101.92382492435475</v>
      </c>
      <c r="AU12" s="224">
        <f t="shared" si="5"/>
        <v>757250.66708589159</v>
      </c>
      <c r="AV12" s="216"/>
      <c r="AW12" s="216"/>
      <c r="AX12" s="216"/>
      <c r="AY12" s="216"/>
      <c r="AZ12" s="216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</row>
    <row r="13" spans="1:146">
      <c r="A13" s="222" t="s">
        <v>7</v>
      </c>
      <c r="B13" s="223">
        <v>67626794.431132525</v>
      </c>
      <c r="C13" s="223">
        <v>9235910.4259519875</v>
      </c>
      <c r="D13" s="223">
        <v>0</v>
      </c>
      <c r="E13" s="223">
        <v>2270903.0403432343</v>
      </c>
      <c r="F13" s="223">
        <v>3828174.1463737097</v>
      </c>
      <c r="G13" s="223">
        <v>-85219.98394170581</v>
      </c>
      <c r="H13" s="223">
        <v>1882765.6130889491</v>
      </c>
      <c r="I13" s="223">
        <v>403478.83504703682</v>
      </c>
      <c r="J13" s="223">
        <v>757287.68459223385</v>
      </c>
      <c r="K13" s="224">
        <f t="shared" si="0"/>
        <v>85920094.192587972</v>
      </c>
      <c r="L13" s="215"/>
      <c r="M13" s="222" t="s">
        <v>7</v>
      </c>
      <c r="N13" s="223">
        <v>67494144.041703939</v>
      </c>
      <c r="O13" s="223">
        <v>9217794.1286317334</v>
      </c>
      <c r="P13" s="223">
        <v>0</v>
      </c>
      <c r="Q13" s="223">
        <v>2266448.6495179702</v>
      </c>
      <c r="R13" s="223">
        <v>3820665.1583226188</v>
      </c>
      <c r="S13" s="223">
        <v>-85052.824398627388</v>
      </c>
      <c r="T13" s="223">
        <v>1879072.5563075377</v>
      </c>
      <c r="U13" s="223">
        <v>402687.40873376263</v>
      </c>
      <c r="V13" s="223">
        <v>757873.89857822342</v>
      </c>
      <c r="W13" s="224">
        <f t="shared" si="1"/>
        <v>85753633.017397165</v>
      </c>
      <c r="X13" s="215"/>
      <c r="Y13" s="222" t="s">
        <v>7</v>
      </c>
      <c r="Z13" s="223">
        <f t="shared" si="6"/>
        <v>-132650.38942858577</v>
      </c>
      <c r="AA13" s="223">
        <f t="shared" si="2"/>
        <v>-18116.297320254147</v>
      </c>
      <c r="AB13" s="223">
        <f t="shared" si="2"/>
        <v>0</v>
      </c>
      <c r="AC13" s="223">
        <f t="shared" si="2"/>
        <v>-4454.3908252641559</v>
      </c>
      <c r="AD13" s="223">
        <f t="shared" si="2"/>
        <v>-7508.9880510908552</v>
      </c>
      <c r="AE13" s="223">
        <f t="shared" si="2"/>
        <v>167.15954307842185</v>
      </c>
      <c r="AF13" s="223">
        <f t="shared" si="2"/>
        <v>-3693.0567814114038</v>
      </c>
      <c r="AG13" s="223">
        <f t="shared" si="2"/>
        <v>-791.42631327419076</v>
      </c>
      <c r="AH13" s="223">
        <f t="shared" si="2"/>
        <v>586.21398598956876</v>
      </c>
      <c r="AI13" s="224">
        <f t="shared" si="3"/>
        <v>-166461.17519081253</v>
      </c>
      <c r="AJ13" s="215"/>
      <c r="AK13" s="222" t="s">
        <v>7</v>
      </c>
      <c r="AL13" s="223">
        <f t="shared" si="7"/>
        <v>-44216.796476195253</v>
      </c>
      <c r="AM13" s="223">
        <f t="shared" si="4"/>
        <v>-6038.7657734180493</v>
      </c>
      <c r="AN13" s="223">
        <f t="shared" si="4"/>
        <v>0</v>
      </c>
      <c r="AO13" s="223">
        <f t="shared" si="4"/>
        <v>-1484.7969417547185</v>
      </c>
      <c r="AP13" s="223">
        <f t="shared" si="4"/>
        <v>-2502.9960170302852</v>
      </c>
      <c r="AQ13" s="223">
        <f t="shared" si="4"/>
        <v>55.719847692807285</v>
      </c>
      <c r="AR13" s="223">
        <f t="shared" si="4"/>
        <v>-1231.0189271371346</v>
      </c>
      <c r="AS13" s="223">
        <f t="shared" si="4"/>
        <v>-263.80877109139692</v>
      </c>
      <c r="AT13" s="223">
        <f t="shared" si="4"/>
        <v>195.40466199652292</v>
      </c>
      <c r="AU13" s="224">
        <f t="shared" si="5"/>
        <v>-55487.058396937507</v>
      </c>
      <c r="AV13" s="216"/>
      <c r="AW13" s="216"/>
      <c r="AX13" s="216"/>
      <c r="AY13" s="216"/>
      <c r="AZ13" s="216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</row>
    <row r="14" spans="1:146">
      <c r="A14" s="222" t="s">
        <v>8</v>
      </c>
      <c r="B14" s="223">
        <v>10753018.787513593</v>
      </c>
      <c r="C14" s="223">
        <v>1468558.7150103692</v>
      </c>
      <c r="D14" s="223">
        <v>3382688.4276656546</v>
      </c>
      <c r="E14" s="223">
        <v>361085.62091168738</v>
      </c>
      <c r="F14" s="223">
        <v>608699.9814807123</v>
      </c>
      <c r="G14" s="223">
        <v>-13550.429176854641</v>
      </c>
      <c r="H14" s="223">
        <v>299369.71255745162</v>
      </c>
      <c r="I14" s="223">
        <v>64155.27351430351</v>
      </c>
      <c r="J14" s="223">
        <v>119521.31772758435</v>
      </c>
      <c r="K14" s="224">
        <f t="shared" si="0"/>
        <v>17043547.407204501</v>
      </c>
      <c r="L14" s="215"/>
      <c r="M14" s="222" t="s">
        <v>8</v>
      </c>
      <c r="N14" s="223">
        <v>10731926.672447437</v>
      </c>
      <c r="O14" s="223">
        <v>1465678.1277064234</v>
      </c>
      <c r="P14" s="223">
        <v>3382688.4276656555</v>
      </c>
      <c r="Q14" s="223">
        <v>360377.34915884287</v>
      </c>
      <c r="R14" s="223">
        <v>607506.01257729449</v>
      </c>
      <c r="S14" s="223">
        <v>-13523.849923433647</v>
      </c>
      <c r="T14" s="223">
        <v>298782.49695322377</v>
      </c>
      <c r="U14" s="223">
        <v>64029.432535337146</v>
      </c>
      <c r="V14" s="223">
        <v>119555.50292521103</v>
      </c>
      <c r="W14" s="224">
        <f t="shared" si="1"/>
        <v>17017020.172045991</v>
      </c>
      <c r="X14" s="215"/>
      <c r="Y14" s="222" t="s">
        <v>8</v>
      </c>
      <c r="Z14" s="223">
        <f t="shared" si="6"/>
        <v>-21092.115066155791</v>
      </c>
      <c r="AA14" s="223">
        <f t="shared" si="2"/>
        <v>-2880.5873039457947</v>
      </c>
      <c r="AB14" s="223">
        <f t="shared" si="2"/>
        <v>0</v>
      </c>
      <c r="AC14" s="223">
        <f t="shared" si="2"/>
        <v>-708.27175284450641</v>
      </c>
      <c r="AD14" s="223">
        <f t="shared" si="2"/>
        <v>-1193.9689034178155</v>
      </c>
      <c r="AE14" s="223">
        <f t="shared" si="2"/>
        <v>26.579253420994064</v>
      </c>
      <c r="AF14" s="223">
        <f t="shared" si="2"/>
        <v>-587.21560422785114</v>
      </c>
      <c r="AG14" s="223">
        <f t="shared" si="2"/>
        <v>-125.84097896636376</v>
      </c>
      <c r="AH14" s="223">
        <f t="shared" si="2"/>
        <v>34.185197626677109</v>
      </c>
      <c r="AI14" s="224">
        <f t="shared" si="3"/>
        <v>-26527.235158510452</v>
      </c>
      <c r="AJ14" s="215"/>
      <c r="AK14" s="222" t="s">
        <v>8</v>
      </c>
      <c r="AL14" s="223">
        <f t="shared" si="7"/>
        <v>-7030.7050220519304</v>
      </c>
      <c r="AM14" s="223">
        <f t="shared" si="4"/>
        <v>-960.19576798193157</v>
      </c>
      <c r="AN14" s="223">
        <f t="shared" si="4"/>
        <v>0</v>
      </c>
      <c r="AO14" s="223">
        <f t="shared" si="4"/>
        <v>-236.09058428150215</v>
      </c>
      <c r="AP14" s="223">
        <f t="shared" si="4"/>
        <v>-397.98963447260513</v>
      </c>
      <c r="AQ14" s="223">
        <f t="shared" si="4"/>
        <v>8.8597511403313547</v>
      </c>
      <c r="AR14" s="223">
        <f t="shared" si="4"/>
        <v>-195.73853474261705</v>
      </c>
      <c r="AS14" s="223">
        <f t="shared" si="4"/>
        <v>-41.946992988787919</v>
      </c>
      <c r="AT14" s="223">
        <f t="shared" si="4"/>
        <v>11.395065875559036</v>
      </c>
      <c r="AU14" s="224">
        <f t="shared" si="5"/>
        <v>-8842.4117195034851</v>
      </c>
      <c r="AV14" s="216"/>
      <c r="AW14" s="216"/>
      <c r="AX14" s="216"/>
      <c r="AY14" s="216"/>
      <c r="AZ14" s="216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</row>
    <row r="15" spans="1:146">
      <c r="A15" s="222" t="s">
        <v>9</v>
      </c>
      <c r="B15" s="223">
        <v>106887110.72995405</v>
      </c>
      <c r="C15" s="223">
        <v>14597760.971739952</v>
      </c>
      <c r="D15" s="223">
        <v>2957828.3168392973</v>
      </c>
      <c r="E15" s="223">
        <v>3589261.7234333046</v>
      </c>
      <c r="F15" s="223">
        <v>6050596.9167839717</v>
      </c>
      <c r="G15" s="223">
        <v>-134693.91735339523</v>
      </c>
      <c r="H15" s="223">
        <v>2975793.5187911894</v>
      </c>
      <c r="I15" s="223">
        <v>637715.97162990435</v>
      </c>
      <c r="J15" s="223">
        <v>2726362.2668278143</v>
      </c>
      <c r="K15" s="224">
        <f t="shared" si="0"/>
        <v>140287736.49864611</v>
      </c>
      <c r="L15" s="215"/>
      <c r="M15" s="222" t="s">
        <v>9</v>
      </c>
      <c r="N15" s="223">
        <v>106677450.97922218</v>
      </c>
      <c r="O15" s="223">
        <v>14569127.37031058</v>
      </c>
      <c r="P15" s="223">
        <v>2957828.3168392973</v>
      </c>
      <c r="Q15" s="223">
        <v>3582221.3636265215</v>
      </c>
      <c r="R15" s="223">
        <v>6038728.6322668903</v>
      </c>
      <c r="S15" s="223">
        <v>-134429.71437377908</v>
      </c>
      <c r="T15" s="223">
        <v>2969956.4807880246</v>
      </c>
      <c r="U15" s="223">
        <v>636465.08767638961</v>
      </c>
      <c r="V15" s="223">
        <v>2726385.8183437819</v>
      </c>
      <c r="W15" s="224">
        <f t="shared" si="1"/>
        <v>140023734.33469987</v>
      </c>
      <c r="X15" s="215"/>
      <c r="Y15" s="222" t="s">
        <v>9</v>
      </c>
      <c r="Z15" s="223">
        <f t="shared" si="6"/>
        <v>-209659.75073187053</v>
      </c>
      <c r="AA15" s="223">
        <f t="shared" si="2"/>
        <v>-28633.601429371163</v>
      </c>
      <c r="AB15" s="223">
        <f t="shared" si="2"/>
        <v>0</v>
      </c>
      <c r="AC15" s="223">
        <f t="shared" si="2"/>
        <v>-7040.3598067830317</v>
      </c>
      <c r="AD15" s="223">
        <f t="shared" si="2"/>
        <v>-11868.284517081454</v>
      </c>
      <c r="AE15" s="223">
        <f t="shared" si="2"/>
        <v>264.20297961615142</v>
      </c>
      <c r="AF15" s="223">
        <f t="shared" si="2"/>
        <v>-5837.0380031648092</v>
      </c>
      <c r="AG15" s="223">
        <f t="shared" si="2"/>
        <v>-1250.8839535147417</v>
      </c>
      <c r="AH15" s="223">
        <f t="shared" si="2"/>
        <v>23.551515967585146</v>
      </c>
      <c r="AI15" s="224">
        <f t="shared" si="3"/>
        <v>-264002.16394620202</v>
      </c>
      <c r="AJ15" s="215"/>
      <c r="AK15" s="222" t="s">
        <v>9</v>
      </c>
      <c r="AL15" s="223">
        <f t="shared" si="7"/>
        <v>-69886.583577290177</v>
      </c>
      <c r="AM15" s="223">
        <f t="shared" si="4"/>
        <v>-9544.5338097903877</v>
      </c>
      <c r="AN15" s="223">
        <f t="shared" si="4"/>
        <v>0</v>
      </c>
      <c r="AO15" s="223">
        <f t="shared" si="4"/>
        <v>-2346.7866022610106</v>
      </c>
      <c r="AP15" s="223">
        <f t="shared" si="4"/>
        <v>-3956.0948390271515</v>
      </c>
      <c r="AQ15" s="223">
        <f t="shared" si="4"/>
        <v>88.06765987205047</v>
      </c>
      <c r="AR15" s="223">
        <f t="shared" si="4"/>
        <v>-1945.6793343882698</v>
      </c>
      <c r="AS15" s="223">
        <f t="shared" si="4"/>
        <v>-416.96131783824723</v>
      </c>
      <c r="AT15" s="223">
        <f t="shared" si="4"/>
        <v>7.8505053225283818</v>
      </c>
      <c r="AU15" s="224">
        <f t="shared" si="5"/>
        <v>-88000.721315400675</v>
      </c>
      <c r="AV15" s="216"/>
      <c r="AW15" s="216"/>
      <c r="AX15" s="216"/>
      <c r="AY15" s="216"/>
      <c r="AZ15" s="216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</row>
    <row r="16" spans="1:146">
      <c r="A16" s="222" t="s">
        <v>10</v>
      </c>
      <c r="B16" s="223">
        <v>17759166.786069464</v>
      </c>
      <c r="C16" s="223">
        <v>2425400.6870414419</v>
      </c>
      <c r="D16" s="223">
        <v>1506365.6158656636</v>
      </c>
      <c r="E16" s="223">
        <v>596351.58205697522</v>
      </c>
      <c r="F16" s="223">
        <v>1005299.5077387883</v>
      </c>
      <c r="G16" s="223">
        <v>-22379.234755361867</v>
      </c>
      <c r="H16" s="223">
        <v>494424.56681830063</v>
      </c>
      <c r="I16" s="223">
        <v>105955.75298998153</v>
      </c>
      <c r="J16" s="223">
        <v>1728889.8830070896</v>
      </c>
      <c r="K16" s="224">
        <f t="shared" si="0"/>
        <v>25599475.146832343</v>
      </c>
      <c r="L16" s="215"/>
      <c r="M16" s="222" t="s">
        <v>10</v>
      </c>
      <c r="N16" s="223">
        <v>18469977.027782053</v>
      </c>
      <c r="O16" s="223">
        <v>2522477.2936961041</v>
      </c>
      <c r="P16" s="223">
        <v>1506365.6158656639</v>
      </c>
      <c r="Q16" s="223">
        <v>620220.54039797757</v>
      </c>
      <c r="R16" s="223">
        <v>1045536.5973892942</v>
      </c>
      <c r="S16" s="223">
        <v>-23274.963111169629</v>
      </c>
      <c r="T16" s="223">
        <v>514213.89872121601</v>
      </c>
      <c r="U16" s="223">
        <v>110196.62956380399</v>
      </c>
      <c r="V16" s="223">
        <v>1728934.6969323782</v>
      </c>
      <c r="W16" s="224">
        <f t="shared" si="1"/>
        <v>26494647.337237325</v>
      </c>
      <c r="X16" s="215"/>
      <c r="Y16" s="222" t="s">
        <v>10</v>
      </c>
      <c r="Z16" s="223">
        <f t="shared" si="6"/>
        <v>710810.24171258882</v>
      </c>
      <c r="AA16" s="223">
        <f t="shared" si="2"/>
        <v>97076.606654662173</v>
      </c>
      <c r="AB16" s="223">
        <f t="shared" si="2"/>
        <v>0</v>
      </c>
      <c r="AC16" s="223">
        <f t="shared" si="2"/>
        <v>23868.958341002348</v>
      </c>
      <c r="AD16" s="223">
        <f t="shared" si="2"/>
        <v>40237.089650505921</v>
      </c>
      <c r="AE16" s="223">
        <f t="shared" si="2"/>
        <v>-895.72835580776155</v>
      </c>
      <c r="AF16" s="223">
        <f t="shared" si="2"/>
        <v>19789.331902915379</v>
      </c>
      <c r="AG16" s="223">
        <f t="shared" si="2"/>
        <v>4240.8765738224611</v>
      </c>
      <c r="AH16" s="223">
        <f t="shared" si="2"/>
        <v>44.813925288617611</v>
      </c>
      <c r="AI16" s="224">
        <f t="shared" si="3"/>
        <v>895172.190404978</v>
      </c>
      <c r="AJ16" s="215"/>
      <c r="AK16" s="222" t="s">
        <v>10</v>
      </c>
      <c r="AL16" s="223">
        <f t="shared" si="7"/>
        <v>236936.74723752961</v>
      </c>
      <c r="AM16" s="223">
        <f t="shared" si="4"/>
        <v>32358.86888488739</v>
      </c>
      <c r="AN16" s="223">
        <f t="shared" si="4"/>
        <v>0</v>
      </c>
      <c r="AO16" s="223">
        <f t="shared" si="4"/>
        <v>7956.3194470007829</v>
      </c>
      <c r="AP16" s="223">
        <f t="shared" si="4"/>
        <v>13412.363216835307</v>
      </c>
      <c r="AQ16" s="223">
        <f t="shared" si="4"/>
        <v>-298.5761186025872</v>
      </c>
      <c r="AR16" s="223">
        <f t="shared" si="4"/>
        <v>6596.44396763846</v>
      </c>
      <c r="AS16" s="223">
        <f t="shared" si="4"/>
        <v>1413.625524607487</v>
      </c>
      <c r="AT16" s="223">
        <f t="shared" si="4"/>
        <v>14.93797509620587</v>
      </c>
      <c r="AU16" s="224">
        <f t="shared" si="5"/>
        <v>298390.73013499269</v>
      </c>
      <c r="AV16" s="216"/>
      <c r="AW16" s="216"/>
      <c r="AX16" s="216"/>
      <c r="AY16" s="216"/>
      <c r="AZ16" s="216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</row>
    <row r="17" spans="1:126">
      <c r="A17" s="222" t="s">
        <v>11</v>
      </c>
      <c r="B17" s="223">
        <v>25801433.094717696</v>
      </c>
      <c r="C17" s="223">
        <v>3523747.1615881096</v>
      </c>
      <c r="D17" s="223">
        <v>16467600.185874075</v>
      </c>
      <c r="E17" s="223">
        <v>866410.32379073428</v>
      </c>
      <c r="F17" s="223">
        <v>1460550.9538556309</v>
      </c>
      <c r="G17" s="223">
        <v>-32513.706031770816</v>
      </c>
      <c r="H17" s="223">
        <v>718325.50112395058</v>
      </c>
      <c r="I17" s="223">
        <v>153937.98057664966</v>
      </c>
      <c r="J17" s="223">
        <v>247890.47466622578</v>
      </c>
      <c r="K17" s="224">
        <f t="shared" si="0"/>
        <v>49207381.970161304</v>
      </c>
      <c r="L17" s="215"/>
      <c r="M17" s="222" t="s">
        <v>11</v>
      </c>
      <c r="N17" s="223">
        <v>25750823.418824874</v>
      </c>
      <c r="O17" s="223">
        <v>3516835.3090130393</v>
      </c>
      <c r="P17" s="223">
        <v>16467600.185874082</v>
      </c>
      <c r="Q17" s="223">
        <v>864710.85440404282</v>
      </c>
      <c r="R17" s="223">
        <v>1457686.0738263617</v>
      </c>
      <c r="S17" s="223">
        <v>-32449.930189618877</v>
      </c>
      <c r="T17" s="223">
        <v>716916.50106321846</v>
      </c>
      <c r="U17" s="223">
        <v>153636.03024404682</v>
      </c>
      <c r="V17" s="223">
        <v>247923.93328786793</v>
      </c>
      <c r="W17" s="224">
        <f t="shared" si="1"/>
        <v>49143682.376347914</v>
      </c>
      <c r="X17" s="215"/>
      <c r="Y17" s="222" t="s">
        <v>11</v>
      </c>
      <c r="Z17" s="223">
        <f t="shared" si="6"/>
        <v>-50609.675892822444</v>
      </c>
      <c r="AA17" s="223">
        <f t="shared" si="2"/>
        <v>-6911.8525750702247</v>
      </c>
      <c r="AB17" s="223">
        <f t="shared" si="2"/>
        <v>0</v>
      </c>
      <c r="AC17" s="223">
        <f t="shared" si="2"/>
        <v>-1699.4693866914604</v>
      </c>
      <c r="AD17" s="223">
        <f t="shared" si="2"/>
        <v>-2864.8800292692613</v>
      </c>
      <c r="AE17" s="223">
        <f t="shared" si="2"/>
        <v>63.775842151939287</v>
      </c>
      <c r="AF17" s="223">
        <f t="shared" si="2"/>
        <v>-1409.0000607321272</v>
      </c>
      <c r="AG17" s="223">
        <f t="shared" si="2"/>
        <v>-301.95033260283526</v>
      </c>
      <c r="AH17" s="223">
        <f t="shared" si="2"/>
        <v>33.458621642144863</v>
      </c>
      <c r="AI17" s="224">
        <f t="shared" si="3"/>
        <v>-63699.593813394269</v>
      </c>
      <c r="AJ17" s="215"/>
      <c r="AK17" s="222" t="s">
        <v>11</v>
      </c>
      <c r="AL17" s="223">
        <f t="shared" si="7"/>
        <v>-16869.891964274149</v>
      </c>
      <c r="AM17" s="223">
        <f t="shared" si="4"/>
        <v>-2303.9508583567417</v>
      </c>
      <c r="AN17" s="223">
        <f t="shared" si="4"/>
        <v>0</v>
      </c>
      <c r="AO17" s="223">
        <f t="shared" si="4"/>
        <v>-566.48979556382017</v>
      </c>
      <c r="AP17" s="223">
        <f t="shared" si="4"/>
        <v>-954.96000975642039</v>
      </c>
      <c r="AQ17" s="223">
        <f t="shared" si="4"/>
        <v>21.258614050646429</v>
      </c>
      <c r="AR17" s="223">
        <f t="shared" si="4"/>
        <v>-469.66668691070907</v>
      </c>
      <c r="AS17" s="223">
        <f t="shared" si="4"/>
        <v>-100.65011086761176</v>
      </c>
      <c r="AT17" s="223">
        <f t="shared" si="4"/>
        <v>11.152873880714955</v>
      </c>
      <c r="AU17" s="224">
        <f t="shared" si="5"/>
        <v>-21233.197937798093</v>
      </c>
      <c r="AV17" s="216"/>
      <c r="AW17" s="216"/>
      <c r="AX17" s="216"/>
      <c r="AY17" s="216"/>
      <c r="AZ17" s="216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</row>
    <row r="18" spans="1:126">
      <c r="A18" s="222" t="s">
        <v>12</v>
      </c>
      <c r="B18" s="223">
        <v>54264189.070388146</v>
      </c>
      <c r="C18" s="223">
        <v>7410955.8763930695</v>
      </c>
      <c r="D18" s="223">
        <v>2771893.3753920798</v>
      </c>
      <c r="E18" s="223">
        <v>1822187.6843089764</v>
      </c>
      <c r="F18" s="223">
        <v>3071752.3641422712</v>
      </c>
      <c r="G18" s="223">
        <v>-68381.08119847966</v>
      </c>
      <c r="H18" s="223">
        <v>1510743.6344321345</v>
      </c>
      <c r="I18" s="223">
        <v>323754.09739683114</v>
      </c>
      <c r="J18" s="223">
        <v>501446.17442216061</v>
      </c>
      <c r="K18" s="224">
        <f t="shared" si="0"/>
        <v>71608541.195677191</v>
      </c>
      <c r="L18" s="215"/>
      <c r="M18" s="222" t="s">
        <v>12</v>
      </c>
      <c r="N18" s="223">
        <v>54157749.516764998</v>
      </c>
      <c r="O18" s="223">
        <v>7396419.239083684</v>
      </c>
      <c r="P18" s="223">
        <v>2771893.3753920812</v>
      </c>
      <c r="Q18" s="223">
        <v>1818613.4515219745</v>
      </c>
      <c r="R18" s="223">
        <v>3065727.1022507488</v>
      </c>
      <c r="S18" s="223">
        <v>-68246.951270736812</v>
      </c>
      <c r="T18" s="223">
        <v>1507780.3011391705</v>
      </c>
      <c r="U18" s="223">
        <v>323119.05166591849</v>
      </c>
      <c r="V18" s="223">
        <v>500956.4958282336</v>
      </c>
      <c r="W18" s="224">
        <f t="shared" si="1"/>
        <v>71474011.582376063</v>
      </c>
      <c r="X18" s="215"/>
      <c r="Y18" s="222" t="s">
        <v>12</v>
      </c>
      <c r="Z18" s="223">
        <f t="shared" si="6"/>
        <v>-106439.55362314731</v>
      </c>
      <c r="AA18" s="223">
        <f t="shared" si="2"/>
        <v>-14536.637309385464</v>
      </c>
      <c r="AB18" s="223">
        <f t="shared" si="2"/>
        <v>0</v>
      </c>
      <c r="AC18" s="223">
        <f t="shared" si="2"/>
        <v>-3574.232787001878</v>
      </c>
      <c r="AD18" s="223">
        <f t="shared" si="2"/>
        <v>-6025.2618915224448</v>
      </c>
      <c r="AE18" s="223">
        <f t="shared" si="2"/>
        <v>134.12992774284794</v>
      </c>
      <c r="AF18" s="223">
        <f t="shared" si="2"/>
        <v>-2963.3332929639146</v>
      </c>
      <c r="AG18" s="223">
        <f t="shared" si="2"/>
        <v>-635.04573091265047</v>
      </c>
      <c r="AH18" s="223">
        <f t="shared" si="2"/>
        <v>-489.67859392700484</v>
      </c>
      <c r="AI18" s="224">
        <f t="shared" si="3"/>
        <v>-134529.61330111782</v>
      </c>
      <c r="AJ18" s="215"/>
      <c r="AK18" s="222" t="s">
        <v>12</v>
      </c>
      <c r="AL18" s="223">
        <f t="shared" si="7"/>
        <v>-35479.851207715772</v>
      </c>
      <c r="AM18" s="223">
        <f t="shared" si="4"/>
        <v>-4845.5457697951542</v>
      </c>
      <c r="AN18" s="223">
        <f t="shared" si="4"/>
        <v>0</v>
      </c>
      <c r="AO18" s="223">
        <f t="shared" si="4"/>
        <v>-1191.4109290006261</v>
      </c>
      <c r="AP18" s="223">
        <f t="shared" si="4"/>
        <v>-2008.4206305074815</v>
      </c>
      <c r="AQ18" s="223">
        <f t="shared" si="4"/>
        <v>44.709975914282644</v>
      </c>
      <c r="AR18" s="223">
        <f t="shared" si="4"/>
        <v>-987.77776432130486</v>
      </c>
      <c r="AS18" s="223">
        <f t="shared" si="4"/>
        <v>-211.68191030421681</v>
      </c>
      <c r="AT18" s="223">
        <f t="shared" si="4"/>
        <v>-163.22619797566827</v>
      </c>
      <c r="AU18" s="224">
        <f t="shared" si="5"/>
        <v>-44843.204433705941</v>
      </c>
      <c r="AV18" s="216"/>
      <c r="AW18" s="216"/>
      <c r="AX18" s="216"/>
      <c r="AY18" s="216"/>
      <c r="AZ18" s="216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</row>
    <row r="19" spans="1:126">
      <c r="A19" s="222" t="s">
        <v>13</v>
      </c>
      <c r="B19" s="223">
        <v>27610137.940987296</v>
      </c>
      <c r="C19" s="223">
        <v>3770765.1680994597</v>
      </c>
      <c r="D19" s="223">
        <v>2710434.2273094216</v>
      </c>
      <c r="E19" s="223">
        <v>927146.50637972145</v>
      </c>
      <c r="F19" s="223">
        <v>1562936.9561666108</v>
      </c>
      <c r="G19" s="223">
        <v>-34792.947555060025</v>
      </c>
      <c r="H19" s="223">
        <v>768680.79768102115</v>
      </c>
      <c r="I19" s="223">
        <v>164729.17851018396</v>
      </c>
      <c r="J19" s="223">
        <v>1364216.9753113296</v>
      </c>
      <c r="K19" s="224">
        <f t="shared" si="0"/>
        <v>38844254.802889988</v>
      </c>
      <c r="L19" s="215"/>
      <c r="M19" s="222" t="s">
        <v>13</v>
      </c>
      <c r="N19" s="223">
        <v>27763180.210928172</v>
      </c>
      <c r="O19" s="223">
        <v>3791666.4204573212</v>
      </c>
      <c r="P19" s="223">
        <v>2710434.2273094216</v>
      </c>
      <c r="Q19" s="223">
        <v>932285.65513035026</v>
      </c>
      <c r="R19" s="223">
        <v>1571600.2746932141</v>
      </c>
      <c r="S19" s="223">
        <v>-34985.803950168985</v>
      </c>
      <c r="T19" s="223">
        <v>772941.57516748318</v>
      </c>
      <c r="U19" s="223">
        <v>165642.26802312222</v>
      </c>
      <c r="V19" s="223">
        <v>1364045.9641622074</v>
      </c>
      <c r="W19" s="224">
        <f t="shared" si="1"/>
        <v>39036810.791921131</v>
      </c>
      <c r="X19" s="215"/>
      <c r="Y19" s="222" t="s">
        <v>13</v>
      </c>
      <c r="Z19" s="223">
        <f t="shared" si="6"/>
        <v>153042.26994087547</v>
      </c>
      <c r="AA19" s="223">
        <f t="shared" si="2"/>
        <v>20901.252357861493</v>
      </c>
      <c r="AB19" s="223">
        <f t="shared" si="2"/>
        <v>0</v>
      </c>
      <c r="AC19" s="223">
        <f t="shared" si="2"/>
        <v>5139.1487506288104</v>
      </c>
      <c r="AD19" s="223">
        <f t="shared" si="2"/>
        <v>8663.3185266032815</v>
      </c>
      <c r="AE19" s="223">
        <f t="shared" si="2"/>
        <v>-192.85639510895999</v>
      </c>
      <c r="AF19" s="223">
        <f t="shared" si="2"/>
        <v>4260.7774864620296</v>
      </c>
      <c r="AG19" s="223">
        <f t="shared" si="2"/>
        <v>913.08951293825521</v>
      </c>
      <c r="AH19" s="223">
        <f t="shared" si="2"/>
        <v>-171.01114912214689</v>
      </c>
      <c r="AI19" s="224">
        <f t="shared" si="3"/>
        <v>192555.98903113822</v>
      </c>
      <c r="AJ19" s="215"/>
      <c r="AK19" s="222" t="s">
        <v>13</v>
      </c>
      <c r="AL19" s="223">
        <f t="shared" si="7"/>
        <v>51014.089980291821</v>
      </c>
      <c r="AM19" s="223">
        <f t="shared" si="4"/>
        <v>6967.084119287164</v>
      </c>
      <c r="AN19" s="223">
        <f t="shared" si="4"/>
        <v>0</v>
      </c>
      <c r="AO19" s="223">
        <f t="shared" si="4"/>
        <v>1713.0495835429367</v>
      </c>
      <c r="AP19" s="223">
        <f t="shared" si="4"/>
        <v>2887.7728422010937</v>
      </c>
      <c r="AQ19" s="223">
        <f t="shared" si="4"/>
        <v>-64.285465036319991</v>
      </c>
      <c r="AR19" s="223">
        <f t="shared" si="4"/>
        <v>1420.2591621540098</v>
      </c>
      <c r="AS19" s="223">
        <f t="shared" si="4"/>
        <v>304.36317097941838</v>
      </c>
      <c r="AT19" s="223">
        <f t="shared" si="4"/>
        <v>-57.003716374048963</v>
      </c>
      <c r="AU19" s="224">
        <f t="shared" si="5"/>
        <v>64185.32967704608</v>
      </c>
      <c r="AV19" s="216"/>
      <c r="AW19" s="216"/>
      <c r="AX19" s="216"/>
      <c r="AY19" s="216"/>
      <c r="AZ19" s="216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</row>
    <row r="20" spans="1:126">
      <c r="A20" s="222" t="s">
        <v>14</v>
      </c>
      <c r="B20" s="223">
        <v>151231018.09018213</v>
      </c>
      <c r="C20" s="223">
        <v>20653886.50246948</v>
      </c>
      <c r="D20" s="223">
        <v>964477.64345233864</v>
      </c>
      <c r="E20" s="223">
        <v>5078327.0398085881</v>
      </c>
      <c r="F20" s="223">
        <v>8560788.3451014329</v>
      </c>
      <c r="G20" s="223">
        <v>-190573.94397508347</v>
      </c>
      <c r="H20" s="223">
        <v>4210351.2799587734</v>
      </c>
      <c r="I20" s="223">
        <v>902283.11892177572</v>
      </c>
      <c r="J20" s="223">
        <v>1994309.6815640242</v>
      </c>
      <c r="K20" s="224">
        <f t="shared" si="0"/>
        <v>193404867.75748351</v>
      </c>
      <c r="L20" s="215"/>
      <c r="M20" s="222" t="s">
        <v>14</v>
      </c>
      <c r="N20" s="223">
        <v>151914214.52818698</v>
      </c>
      <c r="O20" s="223">
        <v>20747191.843315825</v>
      </c>
      <c r="P20" s="223">
        <v>964477.64345233876</v>
      </c>
      <c r="Q20" s="223">
        <v>5101268.7285470208</v>
      </c>
      <c r="R20" s="223">
        <v>8599462.2902864031</v>
      </c>
      <c r="S20" s="223">
        <v>-191434.87476391593</v>
      </c>
      <c r="T20" s="223">
        <v>4229371.8290071283</v>
      </c>
      <c r="U20" s="223">
        <v>906359.24444618158</v>
      </c>
      <c r="V20" s="223">
        <v>1993590.8620674426</v>
      </c>
      <c r="W20" s="224">
        <f t="shared" si="1"/>
        <v>194264502.09454539</v>
      </c>
      <c r="X20" s="215"/>
      <c r="Y20" s="222" t="s">
        <v>14</v>
      </c>
      <c r="Z20" s="223">
        <f t="shared" si="6"/>
        <v>683196.43800485134</v>
      </c>
      <c r="AA20" s="223">
        <f t="shared" si="2"/>
        <v>93305.340846344829</v>
      </c>
      <c r="AB20" s="223">
        <f t="shared" si="2"/>
        <v>0</v>
      </c>
      <c r="AC20" s="223">
        <f t="shared" si="2"/>
        <v>22941.688738432713</v>
      </c>
      <c r="AD20" s="223">
        <f t="shared" si="2"/>
        <v>38673.945184970275</v>
      </c>
      <c r="AE20" s="223">
        <f t="shared" si="2"/>
        <v>-860.93078883245471</v>
      </c>
      <c r="AF20" s="223">
        <f t="shared" si="2"/>
        <v>19020.549048354849</v>
      </c>
      <c r="AG20" s="223">
        <f t="shared" si="2"/>
        <v>4076.1255244058557</v>
      </c>
      <c r="AH20" s="223">
        <f t="shared" si="2"/>
        <v>-718.81949658156373</v>
      </c>
      <c r="AI20" s="224">
        <f t="shared" si="3"/>
        <v>859634.33706194581</v>
      </c>
      <c r="AJ20" s="215"/>
      <c r="AK20" s="222" t="s">
        <v>14</v>
      </c>
      <c r="AL20" s="223">
        <f t="shared" si="7"/>
        <v>227732.1460016171</v>
      </c>
      <c r="AM20" s="223">
        <f t="shared" si="4"/>
        <v>31101.780282114942</v>
      </c>
      <c r="AN20" s="223">
        <f t="shared" si="4"/>
        <v>0</v>
      </c>
      <c r="AO20" s="223">
        <f t="shared" si="4"/>
        <v>7647.229579477571</v>
      </c>
      <c r="AP20" s="223">
        <f t="shared" si="4"/>
        <v>12891.315061656758</v>
      </c>
      <c r="AQ20" s="223">
        <f t="shared" si="4"/>
        <v>-286.97692961081822</v>
      </c>
      <c r="AR20" s="223">
        <f t="shared" si="4"/>
        <v>6340.1830161182834</v>
      </c>
      <c r="AS20" s="223">
        <f t="shared" si="4"/>
        <v>1358.7085081352852</v>
      </c>
      <c r="AT20" s="223">
        <f t="shared" si="4"/>
        <v>-239.60649886052124</v>
      </c>
      <c r="AU20" s="224">
        <f t="shared" si="5"/>
        <v>286544.77902064862</v>
      </c>
      <c r="AV20" s="216"/>
      <c r="AW20" s="216"/>
      <c r="AX20" s="216"/>
      <c r="AY20" s="216"/>
      <c r="AZ20" s="216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</row>
    <row r="21" spans="1:126">
      <c r="A21" s="222" t="s">
        <v>15</v>
      </c>
      <c r="B21" s="223">
        <v>19306274.310337823</v>
      </c>
      <c r="C21" s="223">
        <v>2636691.8865379668</v>
      </c>
      <c r="D21" s="223">
        <v>2016084.2524103422</v>
      </c>
      <c r="E21" s="223">
        <v>648303.34481835668</v>
      </c>
      <c r="F21" s="223">
        <v>1092877.1768547723</v>
      </c>
      <c r="G21" s="223">
        <v>-24328.824107974258</v>
      </c>
      <c r="H21" s="223">
        <v>537496.85600406001</v>
      </c>
      <c r="I21" s="223">
        <v>115186.1940723247</v>
      </c>
      <c r="J21" s="223">
        <v>66913.590535082709</v>
      </c>
      <c r="K21" s="224">
        <f t="shared" si="0"/>
        <v>26395498.787462749</v>
      </c>
      <c r="L21" s="215"/>
      <c r="M21" s="222" t="s">
        <v>15</v>
      </c>
      <c r="N21" s="223">
        <v>19268404.929906227</v>
      </c>
      <c r="O21" s="223">
        <v>2631519.9985534092</v>
      </c>
      <c r="P21" s="223">
        <v>2016084.2524103427</v>
      </c>
      <c r="Q21" s="223">
        <v>647031.69366467686</v>
      </c>
      <c r="R21" s="223">
        <v>1090733.4912886163</v>
      </c>
      <c r="S21" s="223">
        <v>-24281.102964019261</v>
      </c>
      <c r="T21" s="223">
        <v>536442.55248627032</v>
      </c>
      <c r="U21" s="223">
        <v>114960.25561658356</v>
      </c>
      <c r="V21" s="223">
        <v>66928.561315456303</v>
      </c>
      <c r="W21" s="224">
        <f t="shared" si="1"/>
        <v>26347824.632277563</v>
      </c>
      <c r="X21" s="215"/>
      <c r="Y21" s="222" t="s">
        <v>15</v>
      </c>
      <c r="Z21" s="223">
        <f t="shared" si="6"/>
        <v>-37869.38043159619</v>
      </c>
      <c r="AA21" s="223">
        <f t="shared" si="2"/>
        <v>-5171.8879845575429</v>
      </c>
      <c r="AB21" s="223">
        <f t="shared" si="2"/>
        <v>0</v>
      </c>
      <c r="AC21" s="223">
        <f t="shared" si="2"/>
        <v>-1271.6511536798207</v>
      </c>
      <c r="AD21" s="223">
        <f t="shared" si="2"/>
        <v>-2143.6855661559384</v>
      </c>
      <c r="AE21" s="223">
        <f t="shared" si="2"/>
        <v>47.721143954997387</v>
      </c>
      <c r="AF21" s="223">
        <f t="shared" si="2"/>
        <v>-1054.3035177896963</v>
      </c>
      <c r="AG21" s="223">
        <f t="shared" si="2"/>
        <v>-225.93845574113948</v>
      </c>
      <c r="AH21" s="223">
        <f t="shared" si="2"/>
        <v>14.970780373594607</v>
      </c>
      <c r="AI21" s="224">
        <f t="shared" si="3"/>
        <v>-47674.155185191732</v>
      </c>
      <c r="AJ21" s="215"/>
      <c r="AK21" s="222" t="s">
        <v>15</v>
      </c>
      <c r="AL21" s="223">
        <f t="shared" si="7"/>
        <v>-12623.126810532063</v>
      </c>
      <c r="AM21" s="223">
        <f t="shared" si="4"/>
        <v>-1723.962661519181</v>
      </c>
      <c r="AN21" s="223">
        <f t="shared" si="4"/>
        <v>0</v>
      </c>
      <c r="AO21" s="223">
        <f t="shared" si="4"/>
        <v>-423.88371789327357</v>
      </c>
      <c r="AP21" s="223">
        <f t="shared" si="4"/>
        <v>-714.56185538531281</v>
      </c>
      <c r="AQ21" s="223">
        <f t="shared" si="4"/>
        <v>15.90704798499913</v>
      </c>
      <c r="AR21" s="223">
        <f t="shared" si="4"/>
        <v>-351.43450592989876</v>
      </c>
      <c r="AS21" s="223">
        <f t="shared" si="4"/>
        <v>-75.312818580379826</v>
      </c>
      <c r="AT21" s="223">
        <f t="shared" si="4"/>
        <v>4.9902601245315354</v>
      </c>
      <c r="AU21" s="224">
        <f t="shared" si="5"/>
        <v>-15891.385061730578</v>
      </c>
      <c r="AV21" s="216"/>
      <c r="AW21" s="216"/>
      <c r="AX21" s="216"/>
      <c r="AY21" s="216"/>
      <c r="AZ21" s="216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</row>
    <row r="22" spans="1:126">
      <c r="A22" s="222" t="s">
        <v>16</v>
      </c>
      <c r="B22" s="223">
        <v>13444372.218882002</v>
      </c>
      <c r="C22" s="223">
        <v>1836121.5933900368</v>
      </c>
      <c r="D22" s="223">
        <v>2666034.3180637765</v>
      </c>
      <c r="E22" s="223">
        <v>451461.08142766159</v>
      </c>
      <c r="F22" s="223">
        <v>761050.38802276272</v>
      </c>
      <c r="G22" s="223">
        <v>-16941.941344952975</v>
      </c>
      <c r="H22" s="223">
        <v>374298.41109881958</v>
      </c>
      <c r="I22" s="223">
        <v>80212.579739193359</v>
      </c>
      <c r="J22" s="223">
        <v>177169.03116113349</v>
      </c>
      <c r="K22" s="224">
        <f t="shared" si="0"/>
        <v>19773777.68044043</v>
      </c>
      <c r="L22" s="215"/>
      <c r="M22" s="222" t="s">
        <v>16</v>
      </c>
      <c r="N22" s="223">
        <v>13505798.101365058</v>
      </c>
      <c r="O22" s="223">
        <v>1844510.6343496272</v>
      </c>
      <c r="P22" s="223">
        <v>2666034.3180637769</v>
      </c>
      <c r="Q22" s="223">
        <v>453523.75827727321</v>
      </c>
      <c r="R22" s="223">
        <v>764527.54492806725</v>
      </c>
      <c r="S22" s="223">
        <v>-17019.347242465119</v>
      </c>
      <c r="T22" s="223">
        <v>376008.54005385254</v>
      </c>
      <c r="U22" s="223">
        <v>80579.062339980228</v>
      </c>
      <c r="V22" s="223">
        <v>177158.63855815426</v>
      </c>
      <c r="W22" s="224">
        <f t="shared" si="1"/>
        <v>19851121.250693325</v>
      </c>
      <c r="X22" s="215"/>
      <c r="Y22" s="222" t="s">
        <v>16</v>
      </c>
      <c r="Z22" s="223">
        <f t="shared" si="6"/>
        <v>61425.882483055815</v>
      </c>
      <c r="AA22" s="223">
        <f t="shared" si="2"/>
        <v>8389.0409595903475</v>
      </c>
      <c r="AB22" s="223">
        <f t="shared" si="2"/>
        <v>0</v>
      </c>
      <c r="AC22" s="223">
        <f t="shared" si="2"/>
        <v>2062.6768496116274</v>
      </c>
      <c r="AD22" s="223">
        <f t="shared" si="2"/>
        <v>3477.1569053045241</v>
      </c>
      <c r="AE22" s="223">
        <f t="shared" si="2"/>
        <v>-77.405897512144293</v>
      </c>
      <c r="AF22" s="223">
        <f t="shared" si="2"/>
        <v>1710.1289550329675</v>
      </c>
      <c r="AG22" s="223">
        <f t="shared" si="2"/>
        <v>366.48260078686872</v>
      </c>
      <c r="AH22" s="223">
        <f t="shared" si="2"/>
        <v>-10.392602979234653</v>
      </c>
      <c r="AI22" s="224">
        <f t="shared" si="3"/>
        <v>77343.570252890771</v>
      </c>
      <c r="AJ22" s="215"/>
      <c r="AK22" s="222" t="s">
        <v>16</v>
      </c>
      <c r="AL22" s="223">
        <f t="shared" si="7"/>
        <v>20475.294161018606</v>
      </c>
      <c r="AM22" s="223">
        <f t="shared" si="4"/>
        <v>2796.3469865301158</v>
      </c>
      <c r="AN22" s="223">
        <f t="shared" si="4"/>
        <v>0</v>
      </c>
      <c r="AO22" s="223">
        <f t="shared" si="4"/>
        <v>687.55894987054251</v>
      </c>
      <c r="AP22" s="223">
        <f t="shared" si="4"/>
        <v>1159.0523017681746</v>
      </c>
      <c r="AQ22" s="223">
        <f t="shared" si="4"/>
        <v>-25.801965837381431</v>
      </c>
      <c r="AR22" s="223">
        <f t="shared" si="4"/>
        <v>570.04298501098913</v>
      </c>
      <c r="AS22" s="223">
        <f t="shared" si="4"/>
        <v>122.16086692895624</v>
      </c>
      <c r="AT22" s="223">
        <f t="shared" si="4"/>
        <v>-3.4642009930782174</v>
      </c>
      <c r="AU22" s="224">
        <f t="shared" si="5"/>
        <v>25781.190084296923</v>
      </c>
      <c r="AV22" s="216"/>
      <c r="AW22" s="216"/>
      <c r="AX22" s="216"/>
      <c r="AY22" s="216"/>
      <c r="AZ22" s="216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</row>
    <row r="23" spans="1:126">
      <c r="A23" s="222" t="s">
        <v>17</v>
      </c>
      <c r="B23" s="223">
        <v>117908945.50618327</v>
      </c>
      <c r="C23" s="223">
        <v>16103032.359792503</v>
      </c>
      <c r="D23" s="223">
        <v>1120985.0503827636</v>
      </c>
      <c r="E23" s="223">
        <v>3959374.1664973986</v>
      </c>
      <c r="F23" s="223">
        <v>6674513.8611089149</v>
      </c>
      <c r="G23" s="223">
        <v>-148583.09531221303</v>
      </c>
      <c r="H23" s="223">
        <v>3282647.2102073124</v>
      </c>
      <c r="I23" s="223">
        <v>703475.07041614875</v>
      </c>
      <c r="J23" s="223">
        <v>1551126.3278144237</v>
      </c>
      <c r="K23" s="224">
        <f t="shared" si="0"/>
        <v>151155516.45709056</v>
      </c>
      <c r="L23" s="215"/>
      <c r="M23" s="222" t="s">
        <v>17</v>
      </c>
      <c r="N23" s="223">
        <v>117677666.35610558</v>
      </c>
      <c r="O23" s="223">
        <v>16071446.158916414</v>
      </c>
      <c r="P23" s="223">
        <v>1120985.0503827636</v>
      </c>
      <c r="Q23" s="223">
        <v>3951607.8287684349</v>
      </c>
      <c r="R23" s="223">
        <v>6661421.7595185572</v>
      </c>
      <c r="S23" s="223">
        <v>-148291.64862127538</v>
      </c>
      <c r="T23" s="223">
        <v>3276208.2767275637</v>
      </c>
      <c r="U23" s="223">
        <v>702095.19957014779</v>
      </c>
      <c r="V23" s="223">
        <v>1552555.4236253127</v>
      </c>
      <c r="W23" s="224">
        <f t="shared" si="1"/>
        <v>150865694.40499353</v>
      </c>
      <c r="X23" s="215"/>
      <c r="Y23" s="222" t="s">
        <v>17</v>
      </c>
      <c r="Z23" s="223">
        <f t="shared" si="6"/>
        <v>-231279.15007768571</v>
      </c>
      <c r="AA23" s="223">
        <f t="shared" si="6"/>
        <v>-31586.200876088813</v>
      </c>
      <c r="AB23" s="223">
        <f t="shared" si="6"/>
        <v>0</v>
      </c>
      <c r="AC23" s="223">
        <f t="shared" si="6"/>
        <v>-7766.3377289636992</v>
      </c>
      <c r="AD23" s="223">
        <f t="shared" si="6"/>
        <v>-13092.101590357721</v>
      </c>
      <c r="AE23" s="223">
        <f t="shared" si="6"/>
        <v>291.44669093764969</v>
      </c>
      <c r="AF23" s="223">
        <f t="shared" si="6"/>
        <v>-6438.9334797486663</v>
      </c>
      <c r="AG23" s="223">
        <f t="shared" si="6"/>
        <v>-1379.8708460009657</v>
      </c>
      <c r="AH23" s="223">
        <f t="shared" si="6"/>
        <v>1429.0958108890336</v>
      </c>
      <c r="AI23" s="224">
        <f t="shared" si="3"/>
        <v>-289822.05209701892</v>
      </c>
      <c r="AJ23" s="215"/>
      <c r="AK23" s="222" t="s">
        <v>17</v>
      </c>
      <c r="AL23" s="223">
        <f t="shared" si="7"/>
        <v>-77093.050025895238</v>
      </c>
      <c r="AM23" s="223">
        <f t="shared" si="7"/>
        <v>-10528.733625362938</v>
      </c>
      <c r="AN23" s="223">
        <f t="shared" si="7"/>
        <v>0</v>
      </c>
      <c r="AO23" s="223">
        <f t="shared" si="7"/>
        <v>-2588.7792429878996</v>
      </c>
      <c r="AP23" s="223">
        <f t="shared" si="7"/>
        <v>-4364.0338634525733</v>
      </c>
      <c r="AQ23" s="223">
        <f t="shared" si="7"/>
        <v>97.148896979216559</v>
      </c>
      <c r="AR23" s="223">
        <f t="shared" si="7"/>
        <v>-2146.3111599162221</v>
      </c>
      <c r="AS23" s="223">
        <f t="shared" si="7"/>
        <v>-459.95694866698858</v>
      </c>
      <c r="AT23" s="223">
        <f t="shared" si="7"/>
        <v>476.36527029634453</v>
      </c>
      <c r="AU23" s="224">
        <f t="shared" si="5"/>
        <v>-96607.350699006303</v>
      </c>
      <c r="AV23" s="216"/>
      <c r="AW23" s="216"/>
      <c r="AX23" s="216"/>
      <c r="AY23" s="216"/>
      <c r="AZ23" s="216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</row>
    <row r="24" spans="1:126">
      <c r="A24" s="222" t="s">
        <v>18</v>
      </c>
      <c r="B24" s="223">
        <v>144619370.77886</v>
      </c>
      <c r="C24" s="223">
        <v>19750922.184124596</v>
      </c>
      <c r="D24" s="223">
        <v>4205842.842085042</v>
      </c>
      <c r="E24" s="223">
        <v>4856308.3842260232</v>
      </c>
      <c r="F24" s="223">
        <v>8186520.4603812816</v>
      </c>
      <c r="G24" s="223">
        <v>-182242.26889808607</v>
      </c>
      <c r="H24" s="223">
        <v>4026279.5328304088</v>
      </c>
      <c r="I24" s="223">
        <v>862836.33192922175</v>
      </c>
      <c r="J24" s="223">
        <v>7897426.8712033192</v>
      </c>
      <c r="K24" s="224">
        <f t="shared" si="0"/>
        <v>194223265.11674181</v>
      </c>
      <c r="L24" s="215"/>
      <c r="M24" s="222" t="s">
        <v>18</v>
      </c>
      <c r="N24" s="223">
        <v>145685695.5578433</v>
      </c>
      <c r="O24" s="223">
        <v>19896552.037299018</v>
      </c>
      <c r="P24" s="223">
        <v>4205842.842085043</v>
      </c>
      <c r="Q24" s="223">
        <v>4892115.4959330922</v>
      </c>
      <c r="R24" s="223">
        <v>8246882.2886311542</v>
      </c>
      <c r="S24" s="223">
        <v>-183585.99931302003</v>
      </c>
      <c r="T24" s="223">
        <v>4055966.5768954488</v>
      </c>
      <c r="U24" s="223">
        <v>869198.29959640279</v>
      </c>
      <c r="V24" s="223">
        <v>7897272.1923279166</v>
      </c>
      <c r="W24" s="224">
        <f t="shared" si="1"/>
        <v>195565939.2912983</v>
      </c>
      <c r="X24" s="215"/>
      <c r="Y24" s="222" t="s">
        <v>18</v>
      </c>
      <c r="Z24" s="223">
        <f t="shared" si="6"/>
        <v>1066324.778983295</v>
      </c>
      <c r="AA24" s="223">
        <f t="shared" si="6"/>
        <v>145629.85317442194</v>
      </c>
      <c r="AB24" s="223">
        <f t="shared" si="6"/>
        <v>0</v>
      </c>
      <c r="AC24" s="223">
        <f t="shared" si="6"/>
        <v>35807.11170706898</v>
      </c>
      <c r="AD24" s="223">
        <f t="shared" si="6"/>
        <v>60361.828249872662</v>
      </c>
      <c r="AE24" s="223">
        <f t="shared" si="6"/>
        <v>-1343.7304149339616</v>
      </c>
      <c r="AF24" s="223">
        <f t="shared" si="6"/>
        <v>29687.044065040071</v>
      </c>
      <c r="AG24" s="223">
        <f t="shared" si="6"/>
        <v>6361.9676671810448</v>
      </c>
      <c r="AH24" s="223">
        <f t="shared" si="6"/>
        <v>-154.67887540254742</v>
      </c>
      <c r="AI24" s="224">
        <f t="shared" si="3"/>
        <v>1342674.1745565431</v>
      </c>
      <c r="AJ24" s="215"/>
      <c r="AK24" s="222" t="s">
        <v>18</v>
      </c>
      <c r="AL24" s="223">
        <f t="shared" si="7"/>
        <v>355441.59299443167</v>
      </c>
      <c r="AM24" s="223">
        <f t="shared" si="7"/>
        <v>48543.284391473979</v>
      </c>
      <c r="AN24" s="223">
        <f t="shared" si="7"/>
        <v>0</v>
      </c>
      <c r="AO24" s="223">
        <f t="shared" si="7"/>
        <v>11935.703902356327</v>
      </c>
      <c r="AP24" s="223">
        <f t="shared" si="7"/>
        <v>20120.609416624222</v>
      </c>
      <c r="AQ24" s="223">
        <f t="shared" si="7"/>
        <v>-447.91013831132051</v>
      </c>
      <c r="AR24" s="223">
        <f t="shared" si="7"/>
        <v>9895.6813550133575</v>
      </c>
      <c r="AS24" s="223">
        <f t="shared" si="7"/>
        <v>2120.6558890603483</v>
      </c>
      <c r="AT24" s="223">
        <f t="shared" si="7"/>
        <v>-51.559625134182475</v>
      </c>
      <c r="AU24" s="224">
        <f t="shared" si="5"/>
        <v>447558.05818551441</v>
      </c>
      <c r="AV24" s="216"/>
      <c r="AW24" s="216"/>
      <c r="AX24" s="216"/>
      <c r="AY24" s="216"/>
      <c r="AZ24" s="216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</row>
    <row r="25" spans="1:126">
      <c r="A25" s="222" t="s">
        <v>19</v>
      </c>
      <c r="B25" s="223">
        <v>22662140.267507583</v>
      </c>
      <c r="C25" s="223">
        <v>3095008.41096653</v>
      </c>
      <c r="D25" s="223">
        <v>1476883.9745658336</v>
      </c>
      <c r="E25" s="223">
        <v>760993.08960408391</v>
      </c>
      <c r="F25" s="223">
        <v>1282843.8816793738</v>
      </c>
      <c r="G25" s="223">
        <v>-28557.722511132462</v>
      </c>
      <c r="H25" s="223">
        <v>630925.93362697307</v>
      </c>
      <c r="I25" s="223">
        <v>135208.15279981881</v>
      </c>
      <c r="J25" s="223">
        <v>263978.02453997009</v>
      </c>
      <c r="K25" s="224">
        <f t="shared" si="0"/>
        <v>30279424.012779035</v>
      </c>
      <c r="L25" s="215"/>
      <c r="M25" s="222" t="s">
        <v>19</v>
      </c>
      <c r="N25" s="223">
        <v>22617688.334556192</v>
      </c>
      <c r="O25" s="223">
        <v>3088937.5321905506</v>
      </c>
      <c r="P25" s="223">
        <v>1476883.974565834</v>
      </c>
      <c r="Q25" s="223">
        <v>759500.39679589192</v>
      </c>
      <c r="R25" s="223">
        <v>1280327.5752077703</v>
      </c>
      <c r="S25" s="223">
        <v>-28501.706355935967</v>
      </c>
      <c r="T25" s="223">
        <v>629688.36837639124</v>
      </c>
      <c r="U25" s="223">
        <v>134942.94114408849</v>
      </c>
      <c r="V25" s="223">
        <v>263882.27544524689</v>
      </c>
      <c r="W25" s="224">
        <f t="shared" si="1"/>
        <v>30223349.691926029</v>
      </c>
      <c r="X25" s="215"/>
      <c r="Y25" s="222" t="s">
        <v>19</v>
      </c>
      <c r="Z25" s="223">
        <f t="shared" si="6"/>
        <v>-44451.932951390743</v>
      </c>
      <c r="AA25" s="223">
        <f t="shared" si="6"/>
        <v>-6070.8787759793922</v>
      </c>
      <c r="AB25" s="223">
        <f t="shared" si="6"/>
        <v>0</v>
      </c>
      <c r="AC25" s="223">
        <f t="shared" si="6"/>
        <v>-1492.6928081919905</v>
      </c>
      <c r="AD25" s="223">
        <f t="shared" si="6"/>
        <v>-2516.3064716034569</v>
      </c>
      <c r="AE25" s="223">
        <f t="shared" si="6"/>
        <v>56.016155196495674</v>
      </c>
      <c r="AF25" s="223">
        <f t="shared" si="6"/>
        <v>-1237.5652505818289</v>
      </c>
      <c r="AG25" s="223">
        <f t="shared" si="6"/>
        <v>-265.2116557303234</v>
      </c>
      <c r="AH25" s="223">
        <f t="shared" si="6"/>
        <v>-95.74909472319996</v>
      </c>
      <c r="AI25" s="224">
        <f t="shared" si="3"/>
        <v>-56074.320853004436</v>
      </c>
      <c r="AJ25" s="215"/>
      <c r="AK25" s="222" t="s">
        <v>19</v>
      </c>
      <c r="AL25" s="223">
        <f t="shared" si="7"/>
        <v>-14817.310983796915</v>
      </c>
      <c r="AM25" s="223">
        <f t="shared" si="7"/>
        <v>-2023.6262586597975</v>
      </c>
      <c r="AN25" s="223">
        <f t="shared" si="7"/>
        <v>0</v>
      </c>
      <c r="AO25" s="223">
        <f t="shared" si="7"/>
        <v>-497.56426939733018</v>
      </c>
      <c r="AP25" s="223">
        <f t="shared" si="7"/>
        <v>-838.76882386781892</v>
      </c>
      <c r="AQ25" s="223">
        <f t="shared" si="7"/>
        <v>18.672051732165226</v>
      </c>
      <c r="AR25" s="223">
        <f t="shared" si="7"/>
        <v>-412.52175019394298</v>
      </c>
      <c r="AS25" s="223">
        <f t="shared" si="7"/>
        <v>-88.403885243441138</v>
      </c>
      <c r="AT25" s="223">
        <f t="shared" si="7"/>
        <v>-31.916364907733321</v>
      </c>
      <c r="AU25" s="224">
        <f t="shared" si="5"/>
        <v>-18691.440284334818</v>
      </c>
      <c r="AV25" s="216"/>
      <c r="AW25" s="216"/>
      <c r="AX25" s="216"/>
      <c r="AY25" s="216"/>
      <c r="AZ25" s="216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</row>
    <row r="26" spans="1:126">
      <c r="A26" s="222" t="s">
        <v>20</v>
      </c>
      <c r="B26" s="223">
        <v>309778045.72649455</v>
      </c>
      <c r="C26" s="223">
        <v>42306933.314278759</v>
      </c>
      <c r="D26" s="223">
        <v>5804285.7999638738</v>
      </c>
      <c r="E26" s="223">
        <v>10402325.169918614</v>
      </c>
      <c r="F26" s="223">
        <v>17535716.659939863</v>
      </c>
      <c r="G26" s="223">
        <v>-390367.16591954493</v>
      </c>
      <c r="H26" s="223">
        <v>8624384.1230369043</v>
      </c>
      <c r="I26" s="223">
        <v>1848215.4309436572</v>
      </c>
      <c r="J26" s="223">
        <v>10833065.869407613</v>
      </c>
      <c r="K26" s="224">
        <f t="shared" si="0"/>
        <v>406742604.92806435</v>
      </c>
      <c r="L26" s="215"/>
      <c r="M26" s="222" t="s">
        <v>20</v>
      </c>
      <c r="N26" s="223">
        <v>309170414.1102438</v>
      </c>
      <c r="O26" s="223">
        <v>42223947.994231045</v>
      </c>
      <c r="P26" s="223">
        <v>5804285.7999638738</v>
      </c>
      <c r="Q26" s="223">
        <v>10381920.942624392</v>
      </c>
      <c r="R26" s="223">
        <v>17501320.239653829</v>
      </c>
      <c r="S26" s="223">
        <v>-389601.45822905103</v>
      </c>
      <c r="T26" s="223">
        <v>8607467.3384676222</v>
      </c>
      <c r="U26" s="223">
        <v>1844590.1445653078</v>
      </c>
      <c r="V26" s="223">
        <v>10833027.744572947</v>
      </c>
      <c r="W26" s="224">
        <f t="shared" si="1"/>
        <v>405977372.8560937</v>
      </c>
      <c r="X26" s="215"/>
      <c r="Y26" s="222" t="s">
        <v>20</v>
      </c>
      <c r="Z26" s="223">
        <f t="shared" si="6"/>
        <v>-607631.6162507534</v>
      </c>
      <c r="AA26" s="223">
        <f t="shared" si="6"/>
        <v>-82985.320047713816</v>
      </c>
      <c r="AB26" s="223">
        <f t="shared" si="6"/>
        <v>0</v>
      </c>
      <c r="AC26" s="223">
        <f t="shared" si="6"/>
        <v>-20404.22729422152</v>
      </c>
      <c r="AD26" s="223">
        <f t="shared" si="6"/>
        <v>-34396.420286033303</v>
      </c>
      <c r="AE26" s="223">
        <f t="shared" si="6"/>
        <v>765.70769049390219</v>
      </c>
      <c r="AF26" s="223">
        <f t="shared" si="6"/>
        <v>-16916.784569282085</v>
      </c>
      <c r="AG26" s="223">
        <f t="shared" si="6"/>
        <v>-3625.2863783494104</v>
      </c>
      <c r="AH26" s="223">
        <f t="shared" si="6"/>
        <v>-38.124834666028619</v>
      </c>
      <c r="AI26" s="224">
        <f t="shared" si="3"/>
        <v>-765232.07197052566</v>
      </c>
      <c r="AJ26" s="215"/>
      <c r="AK26" s="222" t="s">
        <v>20</v>
      </c>
      <c r="AL26" s="223">
        <f t="shared" si="7"/>
        <v>-202543.87208358446</v>
      </c>
      <c r="AM26" s="223">
        <f t="shared" si="7"/>
        <v>-27661.773349237938</v>
      </c>
      <c r="AN26" s="223">
        <f t="shared" si="7"/>
        <v>0</v>
      </c>
      <c r="AO26" s="223">
        <f t="shared" si="7"/>
        <v>-6801.4090980738401</v>
      </c>
      <c r="AP26" s="223">
        <f t="shared" si="7"/>
        <v>-11465.473428677768</v>
      </c>
      <c r="AQ26" s="223">
        <f t="shared" si="7"/>
        <v>255.23589683130072</v>
      </c>
      <c r="AR26" s="223">
        <f t="shared" si="7"/>
        <v>-5638.9281897606952</v>
      </c>
      <c r="AS26" s="223">
        <f t="shared" si="7"/>
        <v>-1208.4287927831367</v>
      </c>
      <c r="AT26" s="223">
        <f t="shared" si="7"/>
        <v>-12.70827822200954</v>
      </c>
      <c r="AU26" s="224">
        <f t="shared" si="5"/>
        <v>-255077.35732350856</v>
      </c>
      <c r="AV26" s="216"/>
      <c r="AW26" s="216"/>
      <c r="AX26" s="216"/>
      <c r="AY26" s="216"/>
      <c r="AZ26" s="216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</row>
    <row r="27" spans="1:126">
      <c r="A27" s="222" t="s">
        <v>21</v>
      </c>
      <c r="B27" s="223">
        <v>45737557.435431592</v>
      </c>
      <c r="C27" s="223">
        <v>6246458.7761239856</v>
      </c>
      <c r="D27" s="223">
        <v>2771747.8081094362</v>
      </c>
      <c r="E27" s="223">
        <v>1535863.988700011</v>
      </c>
      <c r="F27" s="223">
        <v>2589082.276713639</v>
      </c>
      <c r="G27" s="223">
        <v>-57636.23639073399</v>
      </c>
      <c r="H27" s="223">
        <v>1273357.7140611671</v>
      </c>
      <c r="I27" s="223">
        <v>272882.02179592545</v>
      </c>
      <c r="J27" s="223">
        <v>590799.50115406979</v>
      </c>
      <c r="K27" s="224">
        <f t="shared" si="0"/>
        <v>60960113.285699107</v>
      </c>
      <c r="L27" s="215"/>
      <c r="M27" s="222" t="s">
        <v>21</v>
      </c>
      <c r="N27" s="223">
        <v>45647842.924247697</v>
      </c>
      <c r="O27" s="223">
        <v>6234206.3073182032</v>
      </c>
      <c r="P27" s="223">
        <v>2771747.8081094371</v>
      </c>
      <c r="Q27" s="223">
        <v>1532851.3816716259</v>
      </c>
      <c r="R27" s="223">
        <v>2584003.7752829893</v>
      </c>
      <c r="S27" s="223">
        <v>-57523.182544743759</v>
      </c>
      <c r="T27" s="223">
        <v>1270860.0147679655</v>
      </c>
      <c r="U27" s="223">
        <v>272346.7619663892</v>
      </c>
      <c r="V27" s="223">
        <v>590846.06652674859</v>
      </c>
      <c r="W27" s="224">
        <f t="shared" si="1"/>
        <v>60847181.857346311</v>
      </c>
      <c r="X27" s="215"/>
      <c r="Y27" s="222" t="s">
        <v>21</v>
      </c>
      <c r="Z27" s="223">
        <f t="shared" si="6"/>
        <v>-89714.511183895171</v>
      </c>
      <c r="AA27" s="223">
        <f t="shared" si="6"/>
        <v>-12252.468805782497</v>
      </c>
      <c r="AB27" s="223">
        <f t="shared" si="6"/>
        <v>0</v>
      </c>
      <c r="AC27" s="223">
        <f t="shared" si="6"/>
        <v>-3012.6070283851586</v>
      </c>
      <c r="AD27" s="223">
        <f t="shared" si="6"/>
        <v>-5078.501430649776</v>
      </c>
      <c r="AE27" s="223">
        <f t="shared" si="6"/>
        <v>113.05384599023091</v>
      </c>
      <c r="AF27" s="223">
        <f t="shared" si="6"/>
        <v>-2497.6992932015564</v>
      </c>
      <c r="AG27" s="223">
        <f t="shared" si="6"/>
        <v>-535.25982953625498</v>
      </c>
      <c r="AH27" s="223">
        <f t="shared" si="6"/>
        <v>46.565372678800486</v>
      </c>
      <c r="AI27" s="224">
        <f t="shared" si="3"/>
        <v>-112931.42835278138</v>
      </c>
      <c r="AJ27" s="215"/>
      <c r="AK27" s="222" t="s">
        <v>21</v>
      </c>
      <c r="AL27" s="223">
        <f t="shared" si="7"/>
        <v>-29904.837061298389</v>
      </c>
      <c r="AM27" s="223">
        <f t="shared" si="7"/>
        <v>-4084.1562685941658</v>
      </c>
      <c r="AN27" s="223">
        <f t="shared" si="7"/>
        <v>0</v>
      </c>
      <c r="AO27" s="223">
        <f t="shared" si="7"/>
        <v>-1004.2023427950529</v>
      </c>
      <c r="AP27" s="223">
        <f t="shared" si="7"/>
        <v>-1692.8338102165919</v>
      </c>
      <c r="AQ27" s="223">
        <f t="shared" si="7"/>
        <v>37.684615330076973</v>
      </c>
      <c r="AR27" s="223">
        <f t="shared" si="7"/>
        <v>-832.56643106718548</v>
      </c>
      <c r="AS27" s="223">
        <f t="shared" si="7"/>
        <v>-178.41994317875165</v>
      </c>
      <c r="AT27" s="223">
        <f t="shared" si="7"/>
        <v>15.521790892933495</v>
      </c>
      <c r="AU27" s="224">
        <f t="shared" si="5"/>
        <v>-37643.809450927125</v>
      </c>
      <c r="AV27" s="216"/>
      <c r="AW27" s="216"/>
      <c r="AX27" s="216"/>
      <c r="AY27" s="216"/>
      <c r="AZ27" s="216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</row>
    <row r="28" spans="1:126">
      <c r="A28" s="222" t="s">
        <v>22</v>
      </c>
      <c r="B28" s="223">
        <v>7336323.3587389439</v>
      </c>
      <c r="C28" s="223">
        <v>1001934.6025063011</v>
      </c>
      <c r="D28" s="223">
        <v>2532695.8485559281</v>
      </c>
      <c r="E28" s="223">
        <v>246353.22671204054</v>
      </c>
      <c r="F28" s="223">
        <v>415289.88099475746</v>
      </c>
      <c r="G28" s="223">
        <v>-9244.8764440485957</v>
      </c>
      <c r="H28" s="223">
        <v>204247.11037281068</v>
      </c>
      <c r="I28" s="223">
        <v>43770.390526593852</v>
      </c>
      <c r="J28" s="223">
        <v>106741.61200047261</v>
      </c>
      <c r="K28" s="224">
        <f t="shared" si="0"/>
        <v>11878111.153963801</v>
      </c>
      <c r="L28" s="215"/>
      <c r="M28" s="222" t="s">
        <v>22</v>
      </c>
      <c r="N28" s="223">
        <v>7432605.8181203809</v>
      </c>
      <c r="O28" s="223">
        <v>1015084.0675654928</v>
      </c>
      <c r="P28" s="223">
        <v>2532695.8485559281</v>
      </c>
      <c r="Q28" s="223">
        <v>249586.3849828158</v>
      </c>
      <c r="R28" s="223">
        <v>420740.17661875969</v>
      </c>
      <c r="S28" s="223">
        <v>-9366.2068976265746</v>
      </c>
      <c r="T28" s="223">
        <v>206927.66480677261</v>
      </c>
      <c r="U28" s="223">
        <v>44344.836422979592</v>
      </c>
      <c r="V28" s="223">
        <v>106746.82463545035</v>
      </c>
      <c r="W28" s="224">
        <f t="shared" si="1"/>
        <v>11999365.414810954</v>
      </c>
      <c r="X28" s="215"/>
      <c r="Y28" s="222" t="s">
        <v>22</v>
      </c>
      <c r="Z28" s="223">
        <f t="shared" si="6"/>
        <v>96282.459381436929</v>
      </c>
      <c r="AA28" s="223">
        <f t="shared" si="6"/>
        <v>13149.465059191687</v>
      </c>
      <c r="AB28" s="223">
        <f t="shared" si="6"/>
        <v>0</v>
      </c>
      <c r="AC28" s="223">
        <f t="shared" si="6"/>
        <v>3233.1582707752532</v>
      </c>
      <c r="AD28" s="223">
        <f t="shared" si="6"/>
        <v>5450.2956240022322</v>
      </c>
      <c r="AE28" s="223">
        <f t="shared" si="6"/>
        <v>-121.33045357797891</v>
      </c>
      <c r="AF28" s="223">
        <f t="shared" si="6"/>
        <v>2680.5544339619228</v>
      </c>
      <c r="AG28" s="223">
        <f t="shared" si="6"/>
        <v>574.44589638573962</v>
      </c>
      <c r="AH28" s="223">
        <f t="shared" si="6"/>
        <v>5.2126349777390715</v>
      </c>
      <c r="AI28" s="224">
        <f t="shared" si="3"/>
        <v>121254.26084715352</v>
      </c>
      <c r="AJ28" s="215"/>
      <c r="AK28" s="222" t="s">
        <v>22</v>
      </c>
      <c r="AL28" s="223">
        <f t="shared" si="7"/>
        <v>32094.153127145644</v>
      </c>
      <c r="AM28" s="223">
        <f t="shared" si="7"/>
        <v>4383.1550197305623</v>
      </c>
      <c r="AN28" s="223">
        <f t="shared" si="7"/>
        <v>0</v>
      </c>
      <c r="AO28" s="223">
        <f t="shared" si="7"/>
        <v>1077.7194235917511</v>
      </c>
      <c r="AP28" s="223">
        <f t="shared" si="7"/>
        <v>1816.765208000744</v>
      </c>
      <c r="AQ28" s="223">
        <f t="shared" si="7"/>
        <v>-40.443484525992972</v>
      </c>
      <c r="AR28" s="223">
        <f t="shared" si="7"/>
        <v>893.51814465397422</v>
      </c>
      <c r="AS28" s="223">
        <f t="shared" si="7"/>
        <v>191.48196546191321</v>
      </c>
      <c r="AT28" s="223">
        <f t="shared" si="7"/>
        <v>1.7375449925796904</v>
      </c>
      <c r="AU28" s="224">
        <f t="shared" si="5"/>
        <v>40418.086949051176</v>
      </c>
      <c r="AV28" s="216"/>
      <c r="AW28" s="216"/>
      <c r="AX28" s="216"/>
      <c r="AY28" s="216"/>
      <c r="AZ28" s="216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</row>
    <row r="29" spans="1:126">
      <c r="A29" s="222" t="s">
        <v>23</v>
      </c>
      <c r="B29" s="223">
        <v>33974452.224007308</v>
      </c>
      <c r="C29" s="223">
        <v>4639950.7791435914</v>
      </c>
      <c r="D29" s="223">
        <v>742581.96852709167</v>
      </c>
      <c r="E29" s="223">
        <v>1140859.7361222301</v>
      </c>
      <c r="F29" s="223">
        <v>1923203.9716683566</v>
      </c>
      <c r="G29" s="223">
        <v>-42812.945627735964</v>
      </c>
      <c r="H29" s="223">
        <v>945866.66289548564</v>
      </c>
      <c r="I29" s="223">
        <v>202700.3130935496</v>
      </c>
      <c r="J29" s="223">
        <v>369737.01413112355</v>
      </c>
      <c r="K29" s="224">
        <f t="shared" si="0"/>
        <v>43896539.723961003</v>
      </c>
      <c r="L29" s="215"/>
      <c r="M29" s="222" t="s">
        <v>23</v>
      </c>
      <c r="N29" s="223">
        <v>33953601.823911689</v>
      </c>
      <c r="O29" s="223">
        <v>4637103.2032789011</v>
      </c>
      <c r="P29" s="223">
        <v>742581.96852709178</v>
      </c>
      <c r="Q29" s="223">
        <v>1140159.5811412376</v>
      </c>
      <c r="R29" s="223">
        <v>1922023.6856107509</v>
      </c>
      <c r="S29" s="223">
        <v>-42786.670971717227</v>
      </c>
      <c r="T29" s="223">
        <v>945286.17676348123</v>
      </c>
      <c r="U29" s="223">
        <v>202575.91424821597</v>
      </c>
      <c r="V29" s="223">
        <v>369592.58673603728</v>
      </c>
      <c r="W29" s="224">
        <f t="shared" si="1"/>
        <v>43870138.269245692</v>
      </c>
      <c r="X29" s="215"/>
      <c r="Y29" s="222" t="s">
        <v>23</v>
      </c>
      <c r="Z29" s="223">
        <f t="shared" si="6"/>
        <v>-20850.400095619261</v>
      </c>
      <c r="AA29" s="223">
        <f t="shared" si="6"/>
        <v>-2847.575864690356</v>
      </c>
      <c r="AB29" s="223">
        <f t="shared" si="6"/>
        <v>0</v>
      </c>
      <c r="AC29" s="223">
        <f t="shared" si="6"/>
        <v>-700.15498099243268</v>
      </c>
      <c r="AD29" s="223">
        <f t="shared" si="6"/>
        <v>-1180.286057605641</v>
      </c>
      <c r="AE29" s="223">
        <f t="shared" si="6"/>
        <v>26.274656018737005</v>
      </c>
      <c r="AF29" s="223">
        <f t="shared" si="6"/>
        <v>-580.48613200441469</v>
      </c>
      <c r="AG29" s="223">
        <f t="shared" si="6"/>
        <v>-124.39884533363511</v>
      </c>
      <c r="AH29" s="223">
        <f t="shared" si="6"/>
        <v>-144.42739508626983</v>
      </c>
      <c r="AI29" s="224">
        <f t="shared" si="3"/>
        <v>-26401.454715313273</v>
      </c>
      <c r="AJ29" s="215"/>
      <c r="AK29" s="222" t="s">
        <v>23</v>
      </c>
      <c r="AL29" s="223">
        <f t="shared" si="7"/>
        <v>-6950.1333652064204</v>
      </c>
      <c r="AM29" s="223">
        <f t="shared" si="7"/>
        <v>-949.19195489678532</v>
      </c>
      <c r="AN29" s="223">
        <f t="shared" si="7"/>
        <v>0</v>
      </c>
      <c r="AO29" s="223">
        <f t="shared" si="7"/>
        <v>-233.38499366414422</v>
      </c>
      <c r="AP29" s="223">
        <f t="shared" si="7"/>
        <v>-393.42868586854701</v>
      </c>
      <c r="AQ29" s="223">
        <f t="shared" si="7"/>
        <v>8.758218672912335</v>
      </c>
      <c r="AR29" s="223">
        <f t="shared" si="7"/>
        <v>-193.49537733480489</v>
      </c>
      <c r="AS29" s="223">
        <f t="shared" si="7"/>
        <v>-41.466281777878372</v>
      </c>
      <c r="AT29" s="223">
        <f t="shared" si="7"/>
        <v>-48.142465028756611</v>
      </c>
      <c r="AU29" s="224">
        <f t="shared" si="5"/>
        <v>-8800.4849051044257</v>
      </c>
      <c r="AV29" s="216"/>
      <c r="AW29" s="216"/>
      <c r="AX29" s="216"/>
      <c r="AY29" s="216"/>
      <c r="AZ29" s="216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</row>
    <row r="30" spans="1:126">
      <c r="A30" s="222" t="s">
        <v>24</v>
      </c>
      <c r="B30" s="223">
        <v>33103835.297654547</v>
      </c>
      <c r="C30" s="223">
        <v>4521049.0921014789</v>
      </c>
      <c r="D30" s="223">
        <v>8977939.8788484875</v>
      </c>
      <c r="E30" s="223">
        <v>1111624.4804567834</v>
      </c>
      <c r="F30" s="223">
        <v>1873920.6478483423</v>
      </c>
      <c r="G30" s="223">
        <v>-41715.836691739954</v>
      </c>
      <c r="H30" s="223">
        <v>921628.22863435233</v>
      </c>
      <c r="I30" s="223">
        <v>197505.98877029979</v>
      </c>
      <c r="J30" s="223">
        <v>2236168.6326141865</v>
      </c>
      <c r="K30" s="224">
        <f t="shared" si="0"/>
        <v>52901956.410236739</v>
      </c>
      <c r="L30" s="215"/>
      <c r="M30" s="222" t="s">
        <v>24</v>
      </c>
      <c r="N30" s="223">
        <v>33767565.07215707</v>
      </c>
      <c r="O30" s="223">
        <v>4611695.8364268392</v>
      </c>
      <c r="P30" s="223">
        <v>8977939.8788484912</v>
      </c>
      <c r="Q30" s="223">
        <v>1133912.4799925152</v>
      </c>
      <c r="R30" s="223">
        <v>1911492.6366480852</v>
      </c>
      <c r="S30" s="223">
        <v>-42552.236541836908</v>
      </c>
      <c r="T30" s="223">
        <v>940106.81550703337</v>
      </c>
      <c r="U30" s="223">
        <v>201465.97117749526</v>
      </c>
      <c r="V30" s="223">
        <v>2236164.4981254213</v>
      </c>
      <c r="W30" s="224">
        <f t="shared" si="1"/>
        <v>53737790.952341117</v>
      </c>
      <c r="X30" s="215"/>
      <c r="Y30" s="222" t="s">
        <v>24</v>
      </c>
      <c r="Z30" s="223">
        <f t="shared" si="6"/>
        <v>663729.77450252324</v>
      </c>
      <c r="AA30" s="223">
        <f t="shared" si="6"/>
        <v>90646.744325360283</v>
      </c>
      <c r="AB30" s="223">
        <f t="shared" si="6"/>
        <v>0</v>
      </c>
      <c r="AC30" s="223">
        <f t="shared" si="6"/>
        <v>22287.999535731738</v>
      </c>
      <c r="AD30" s="223">
        <f t="shared" si="6"/>
        <v>37571.988799742889</v>
      </c>
      <c r="AE30" s="223">
        <f t="shared" si="6"/>
        <v>-836.39985009695374</v>
      </c>
      <c r="AF30" s="223">
        <f t="shared" si="6"/>
        <v>18478.586872681044</v>
      </c>
      <c r="AG30" s="223">
        <f t="shared" si="6"/>
        <v>3959.9824071954645</v>
      </c>
      <c r="AH30" s="223">
        <f t="shared" si="6"/>
        <v>-4.1344887651503086</v>
      </c>
      <c r="AI30" s="224">
        <f t="shared" si="3"/>
        <v>835834.54210437264</v>
      </c>
      <c r="AJ30" s="215"/>
      <c r="AK30" s="222" t="s">
        <v>24</v>
      </c>
      <c r="AL30" s="223">
        <f t="shared" si="7"/>
        <v>221243.25816750774</v>
      </c>
      <c r="AM30" s="223">
        <f t="shared" si="7"/>
        <v>30215.581441786762</v>
      </c>
      <c r="AN30" s="223">
        <f t="shared" si="7"/>
        <v>0</v>
      </c>
      <c r="AO30" s="223">
        <f t="shared" si="7"/>
        <v>7429.3331785772461</v>
      </c>
      <c r="AP30" s="223">
        <f t="shared" si="7"/>
        <v>12523.996266580963</v>
      </c>
      <c r="AQ30" s="223">
        <f t="shared" si="7"/>
        <v>-278.79995003231789</v>
      </c>
      <c r="AR30" s="223">
        <f t="shared" si="7"/>
        <v>6159.5289575603483</v>
      </c>
      <c r="AS30" s="223">
        <f t="shared" si="7"/>
        <v>1319.9941357318214</v>
      </c>
      <c r="AT30" s="223">
        <f t="shared" si="7"/>
        <v>-1.3781629217167695</v>
      </c>
      <c r="AU30" s="224">
        <f t="shared" si="5"/>
        <v>278611.51403479086</v>
      </c>
      <c r="AV30" s="216"/>
      <c r="AW30" s="216"/>
      <c r="AX30" s="216"/>
      <c r="AY30" s="216"/>
      <c r="AZ30" s="216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</row>
    <row r="31" spans="1:126">
      <c r="A31" s="222" t="s">
        <v>25</v>
      </c>
      <c r="B31" s="223">
        <v>529817920.85981774</v>
      </c>
      <c r="C31" s="223">
        <v>72358166.615578979</v>
      </c>
      <c r="D31" s="223">
        <v>8991338.7055641264</v>
      </c>
      <c r="E31" s="223">
        <v>17791248.830138315</v>
      </c>
      <c r="F31" s="223">
        <v>29991592.59258505</v>
      </c>
      <c r="G31" s="223">
        <v>-667650.67141665332</v>
      </c>
      <c r="H31" s="223">
        <v>14750410.262443688</v>
      </c>
      <c r="I31" s="223">
        <v>3161029.8742350494</v>
      </c>
      <c r="J31" s="223">
        <v>15775410.726819199</v>
      </c>
      <c r="K31" s="224">
        <f t="shared" si="0"/>
        <v>691969467.79576552</v>
      </c>
      <c r="L31" s="215"/>
      <c r="M31" s="222" t="s">
        <v>25</v>
      </c>
      <c r="N31" s="223">
        <v>528778679.62238371</v>
      </c>
      <c r="O31" s="223">
        <v>72216235.609375939</v>
      </c>
      <c r="P31" s="223">
        <v>8991338.7055641282</v>
      </c>
      <c r="Q31" s="223">
        <v>17756351.181867529</v>
      </c>
      <c r="R31" s="223">
        <v>29932763.892061003</v>
      </c>
      <c r="S31" s="223">
        <v>-666341.07035821653</v>
      </c>
      <c r="T31" s="223">
        <v>14721477.238455139</v>
      </c>
      <c r="U31" s="223">
        <v>3154829.493936975</v>
      </c>
      <c r="V31" s="223">
        <v>15775426.840504669</v>
      </c>
      <c r="W31" s="224">
        <f t="shared" si="1"/>
        <v>690660761.51379097</v>
      </c>
      <c r="X31" s="215"/>
      <c r="Y31" s="222" t="s">
        <v>25</v>
      </c>
      <c r="Z31" s="223">
        <f t="shared" si="6"/>
        <v>-1039241.2374340296</v>
      </c>
      <c r="AA31" s="223">
        <f t="shared" si="6"/>
        <v>-141931.00620304048</v>
      </c>
      <c r="AB31" s="223">
        <f t="shared" si="6"/>
        <v>0</v>
      </c>
      <c r="AC31" s="223">
        <f t="shared" si="6"/>
        <v>-34897.648270785809</v>
      </c>
      <c r="AD31" s="223">
        <f t="shared" si="6"/>
        <v>-58828.700524047017</v>
      </c>
      <c r="AE31" s="223">
        <f t="shared" si="6"/>
        <v>1309.6010584367905</v>
      </c>
      <c r="AF31" s="223">
        <f t="shared" si="6"/>
        <v>-28933.023988548666</v>
      </c>
      <c r="AG31" s="223">
        <f t="shared" si="6"/>
        <v>-6200.3802980743349</v>
      </c>
      <c r="AH31" s="223">
        <f t="shared" si="6"/>
        <v>16.113685470074415</v>
      </c>
      <c r="AI31" s="224">
        <f t="shared" si="3"/>
        <v>-1308706.281974619</v>
      </c>
      <c r="AJ31" s="215"/>
      <c r="AK31" s="222" t="s">
        <v>25</v>
      </c>
      <c r="AL31" s="223">
        <f t="shared" si="7"/>
        <v>-346413.74581134319</v>
      </c>
      <c r="AM31" s="223">
        <f t="shared" si="7"/>
        <v>-47310.335401013494</v>
      </c>
      <c r="AN31" s="223">
        <f t="shared" si="7"/>
        <v>0</v>
      </c>
      <c r="AO31" s="223">
        <f t="shared" si="7"/>
        <v>-11632.54942359527</v>
      </c>
      <c r="AP31" s="223">
        <f t="shared" si="7"/>
        <v>-19609.566841349006</v>
      </c>
      <c r="AQ31" s="223">
        <f t="shared" si="7"/>
        <v>436.53368614559685</v>
      </c>
      <c r="AR31" s="223">
        <f t="shared" si="7"/>
        <v>-9644.3413295162227</v>
      </c>
      <c r="AS31" s="223">
        <f t="shared" si="7"/>
        <v>-2066.7934326914451</v>
      </c>
      <c r="AT31" s="223">
        <f t="shared" si="7"/>
        <v>5.3712284900248051</v>
      </c>
      <c r="AU31" s="224">
        <f t="shared" si="5"/>
        <v>-436235.42732487293</v>
      </c>
      <c r="AV31" s="216"/>
      <c r="AW31" s="216"/>
      <c r="AX31" s="216"/>
      <c r="AY31" s="216"/>
      <c r="AZ31" s="216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</row>
    <row r="32" spans="1:126">
      <c r="A32" s="222" t="s">
        <v>26</v>
      </c>
      <c r="B32" s="223">
        <v>13642594.211643737</v>
      </c>
      <c r="C32" s="223">
        <v>1863193.1200682004</v>
      </c>
      <c r="D32" s="223">
        <v>2664683.4726971858</v>
      </c>
      <c r="E32" s="223">
        <v>458117.36211953912</v>
      </c>
      <c r="F32" s="223">
        <v>772271.21128248272</v>
      </c>
      <c r="G32" s="223">
        <v>-17191.731020511979</v>
      </c>
      <c r="H32" s="223">
        <v>379817.01588955551</v>
      </c>
      <c r="I32" s="223">
        <v>81395.223089258594</v>
      </c>
      <c r="J32" s="223">
        <v>70492.738330342487</v>
      </c>
      <c r="K32" s="224">
        <f t="shared" si="0"/>
        <v>19915372.624099795</v>
      </c>
      <c r="L32" s="215"/>
      <c r="M32" s="222" t="s">
        <v>26</v>
      </c>
      <c r="N32" s="223">
        <v>13615834.17591805</v>
      </c>
      <c r="O32" s="223">
        <v>1859538.4548569222</v>
      </c>
      <c r="P32" s="223">
        <v>2664683.4726971872</v>
      </c>
      <c r="Q32" s="223">
        <v>457218.76198625856</v>
      </c>
      <c r="R32" s="223">
        <v>770756.39636654814</v>
      </c>
      <c r="S32" s="223">
        <v>-17158.009330255831</v>
      </c>
      <c r="T32" s="223">
        <v>379072.00238576357</v>
      </c>
      <c r="U32" s="223">
        <v>81235.565839033428</v>
      </c>
      <c r="V32" s="223">
        <v>70488.826941994499</v>
      </c>
      <c r="W32" s="224">
        <f t="shared" si="1"/>
        <v>19881669.647661503</v>
      </c>
      <c r="X32" s="215"/>
      <c r="Y32" s="222" t="s">
        <v>26</v>
      </c>
      <c r="Z32" s="223">
        <f t="shared" si="6"/>
        <v>-26760.035725686699</v>
      </c>
      <c r="AA32" s="223">
        <f t="shared" si="6"/>
        <v>-3654.6652112782467</v>
      </c>
      <c r="AB32" s="223">
        <f t="shared" si="6"/>
        <v>0</v>
      </c>
      <c r="AC32" s="223">
        <f t="shared" si="6"/>
        <v>-898.60013328056084</v>
      </c>
      <c r="AD32" s="223">
        <f t="shared" si="6"/>
        <v>-1514.8149159345776</v>
      </c>
      <c r="AE32" s="223">
        <f t="shared" si="6"/>
        <v>33.721690256148577</v>
      </c>
      <c r="AF32" s="223">
        <f t="shared" si="6"/>
        <v>-745.013503791939</v>
      </c>
      <c r="AG32" s="223">
        <f t="shared" si="6"/>
        <v>-159.65725022516563</v>
      </c>
      <c r="AH32" s="223">
        <f t="shared" si="6"/>
        <v>-3.9113883479876677</v>
      </c>
      <c r="AI32" s="224">
        <f t="shared" si="3"/>
        <v>-33702.976438289028</v>
      </c>
      <c r="AJ32" s="215"/>
      <c r="AK32" s="222" t="s">
        <v>26</v>
      </c>
      <c r="AL32" s="223">
        <f t="shared" si="7"/>
        <v>-8920.0119085622337</v>
      </c>
      <c r="AM32" s="223">
        <f t="shared" si="7"/>
        <v>-1218.221737092749</v>
      </c>
      <c r="AN32" s="223">
        <f t="shared" si="7"/>
        <v>0</v>
      </c>
      <c r="AO32" s="223">
        <f t="shared" si="7"/>
        <v>-299.53337776018697</v>
      </c>
      <c r="AP32" s="223">
        <f t="shared" si="7"/>
        <v>-504.93830531152588</v>
      </c>
      <c r="AQ32" s="223">
        <f t="shared" si="7"/>
        <v>11.240563418716192</v>
      </c>
      <c r="AR32" s="223">
        <f t="shared" si="7"/>
        <v>-248.33783459731299</v>
      </c>
      <c r="AS32" s="223">
        <f t="shared" si="7"/>
        <v>-53.219083408388542</v>
      </c>
      <c r="AT32" s="223">
        <f t="shared" si="7"/>
        <v>-1.3037961159958893</v>
      </c>
      <c r="AU32" s="224">
        <f t="shared" si="5"/>
        <v>-11234.325479429674</v>
      </c>
      <c r="AV32" s="216"/>
      <c r="AW32" s="216"/>
      <c r="AX32" s="216"/>
      <c r="AY32" s="216"/>
      <c r="AZ32" s="216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</row>
    <row r="33" spans="1:126">
      <c r="A33" s="222" t="s">
        <v>27</v>
      </c>
      <c r="B33" s="223">
        <v>23483615.795053542</v>
      </c>
      <c r="C33" s="223">
        <v>3207198.7706212723</v>
      </c>
      <c r="D33" s="223">
        <v>2938328.262369677</v>
      </c>
      <c r="E33" s="223">
        <v>788578.18052498205</v>
      </c>
      <c r="F33" s="223">
        <v>1329345.4407564134</v>
      </c>
      <c r="G33" s="223">
        <v>-29592.905856060352</v>
      </c>
      <c r="H33" s="223">
        <v>653796.24543559575</v>
      </c>
      <c r="I33" s="223">
        <v>140109.28690889481</v>
      </c>
      <c r="J33" s="223">
        <v>374515.50326106977</v>
      </c>
      <c r="K33" s="224">
        <f t="shared" si="0"/>
        <v>32885894.579075389</v>
      </c>
      <c r="L33" s="215"/>
      <c r="M33" s="222" t="s">
        <v>27</v>
      </c>
      <c r="N33" s="223">
        <v>23437552.532605436</v>
      </c>
      <c r="O33" s="223">
        <v>3200907.8297379059</v>
      </c>
      <c r="P33" s="223">
        <v>2938328.2623696784</v>
      </c>
      <c r="Q33" s="223">
        <v>787031.37938467308</v>
      </c>
      <c r="R33" s="223">
        <v>1326737.9211795239</v>
      </c>
      <c r="S33" s="223">
        <v>-29534.859182117703</v>
      </c>
      <c r="T33" s="223">
        <v>652513.8199222543</v>
      </c>
      <c r="U33" s="223">
        <v>139834.46164729004</v>
      </c>
      <c r="V33" s="223">
        <v>374529.88653223973</v>
      </c>
      <c r="W33" s="224">
        <f t="shared" si="1"/>
        <v>32827901.234196883</v>
      </c>
      <c r="X33" s="215"/>
      <c r="Y33" s="222" t="s">
        <v>27</v>
      </c>
      <c r="Z33" s="223">
        <f t="shared" si="6"/>
        <v>-46063.262448105961</v>
      </c>
      <c r="AA33" s="223">
        <f t="shared" si="6"/>
        <v>-6290.9408833663911</v>
      </c>
      <c r="AB33" s="223">
        <f t="shared" si="6"/>
        <v>0</v>
      </c>
      <c r="AC33" s="223">
        <f t="shared" si="6"/>
        <v>-1546.8011403089622</v>
      </c>
      <c r="AD33" s="223">
        <f t="shared" si="6"/>
        <v>-2607.5195768894628</v>
      </c>
      <c r="AE33" s="223">
        <f t="shared" si="6"/>
        <v>58.04667394264834</v>
      </c>
      <c r="AF33" s="223">
        <f t="shared" si="6"/>
        <v>-1282.4255133414408</v>
      </c>
      <c r="AG33" s="223">
        <f t="shared" si="6"/>
        <v>-274.82526160476846</v>
      </c>
      <c r="AH33" s="223">
        <f t="shared" si="6"/>
        <v>14.383271169965155</v>
      </c>
      <c r="AI33" s="224">
        <f t="shared" si="3"/>
        <v>-57993.344878504373</v>
      </c>
      <c r="AJ33" s="215"/>
      <c r="AK33" s="222" t="s">
        <v>27</v>
      </c>
      <c r="AL33" s="223">
        <f t="shared" si="7"/>
        <v>-15354.420816035321</v>
      </c>
      <c r="AM33" s="223">
        <f t="shared" si="7"/>
        <v>-2096.9802944554635</v>
      </c>
      <c r="AN33" s="223">
        <f t="shared" si="7"/>
        <v>0</v>
      </c>
      <c r="AO33" s="223">
        <f t="shared" si="7"/>
        <v>-515.6003801029874</v>
      </c>
      <c r="AP33" s="223">
        <f t="shared" si="7"/>
        <v>-869.17319229648763</v>
      </c>
      <c r="AQ33" s="223">
        <f t="shared" si="7"/>
        <v>19.348891314216115</v>
      </c>
      <c r="AR33" s="223">
        <f t="shared" si="7"/>
        <v>-427.47517111381359</v>
      </c>
      <c r="AS33" s="223">
        <f t="shared" si="7"/>
        <v>-91.608420534922814</v>
      </c>
      <c r="AT33" s="223">
        <f t="shared" si="7"/>
        <v>4.7944237233217182</v>
      </c>
      <c r="AU33" s="224">
        <f t="shared" si="5"/>
        <v>-19331.114959501454</v>
      </c>
      <c r="AV33" s="216"/>
      <c r="AW33" s="216"/>
      <c r="AX33" s="216"/>
      <c r="AY33" s="216"/>
      <c r="AZ33" s="216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</row>
    <row r="34" spans="1:126">
      <c r="A34" s="222" t="s">
        <v>28</v>
      </c>
      <c r="B34" s="223">
        <v>13477807.692238618</v>
      </c>
      <c r="C34" s="223">
        <v>1840687.9348759619</v>
      </c>
      <c r="D34" s="223">
        <v>6259760.0753163332</v>
      </c>
      <c r="E34" s="223">
        <v>452583.84229100798</v>
      </c>
      <c r="F34" s="223">
        <v>762943.08182486077</v>
      </c>
      <c r="G34" s="223">
        <v>-16984.075095731827</v>
      </c>
      <c r="H34" s="223">
        <v>375229.27230587101</v>
      </c>
      <c r="I34" s="223">
        <v>80412.064365851373</v>
      </c>
      <c r="J34" s="223">
        <v>61602.918970232902</v>
      </c>
      <c r="K34" s="224">
        <f t="shared" si="0"/>
        <v>23294042.807093009</v>
      </c>
      <c r="L34" s="215"/>
      <c r="M34" s="222" t="s">
        <v>28</v>
      </c>
      <c r="N34" s="223">
        <v>13451370.886323769</v>
      </c>
      <c r="O34" s="223">
        <v>1837077.4137292518</v>
      </c>
      <c r="P34" s="223">
        <v>6259760.0753163332</v>
      </c>
      <c r="Q34" s="223">
        <v>451696.09619223169</v>
      </c>
      <c r="R34" s="223">
        <v>761446.56409446639</v>
      </c>
      <c r="S34" s="223">
        <v>-16950.760723899111</v>
      </c>
      <c r="T34" s="223">
        <v>374493.25769043533</v>
      </c>
      <c r="U34" s="223">
        <v>80254.335587744805</v>
      </c>
      <c r="V34" s="223">
        <v>61592.517799239926</v>
      </c>
      <c r="W34" s="224">
        <f t="shared" si="1"/>
        <v>23260740.386009574</v>
      </c>
      <c r="X34" s="215"/>
      <c r="Y34" s="222" t="s">
        <v>28</v>
      </c>
      <c r="Z34" s="223">
        <f t="shared" si="6"/>
        <v>-26436.805914849043</v>
      </c>
      <c r="AA34" s="223">
        <f t="shared" si="6"/>
        <v>-3610.5211467100307</v>
      </c>
      <c r="AB34" s="223">
        <f t="shared" si="6"/>
        <v>0</v>
      </c>
      <c r="AC34" s="223">
        <f t="shared" si="6"/>
        <v>-887.74609877628973</v>
      </c>
      <c r="AD34" s="223">
        <f t="shared" si="6"/>
        <v>-1496.5177303943783</v>
      </c>
      <c r="AE34" s="223">
        <f t="shared" si="6"/>
        <v>33.314371832715551</v>
      </c>
      <c r="AF34" s="223">
        <f t="shared" si="6"/>
        <v>-736.01461543567711</v>
      </c>
      <c r="AG34" s="223">
        <f t="shared" si="6"/>
        <v>-157.72877810656792</v>
      </c>
      <c r="AH34" s="223">
        <f t="shared" si="6"/>
        <v>-10.401170992976404</v>
      </c>
      <c r="AI34" s="224">
        <f t="shared" si="3"/>
        <v>-33302.421083432244</v>
      </c>
      <c r="AJ34" s="215"/>
      <c r="AK34" s="222" t="s">
        <v>28</v>
      </c>
      <c r="AL34" s="223">
        <f t="shared" si="7"/>
        <v>-8812.2686382830143</v>
      </c>
      <c r="AM34" s="223">
        <f t="shared" si="7"/>
        <v>-1203.5070489033435</v>
      </c>
      <c r="AN34" s="223">
        <f t="shared" si="7"/>
        <v>0</v>
      </c>
      <c r="AO34" s="223">
        <f t="shared" si="7"/>
        <v>-295.91536625876324</v>
      </c>
      <c r="AP34" s="223">
        <f t="shared" si="7"/>
        <v>-498.83924346479279</v>
      </c>
      <c r="AQ34" s="223">
        <f t="shared" si="7"/>
        <v>11.104790610905184</v>
      </c>
      <c r="AR34" s="223">
        <f t="shared" si="7"/>
        <v>-245.33820514522571</v>
      </c>
      <c r="AS34" s="223">
        <f t="shared" si="7"/>
        <v>-52.576259368855972</v>
      </c>
      <c r="AT34" s="223">
        <f t="shared" si="7"/>
        <v>-3.4670569976588013</v>
      </c>
      <c r="AU34" s="224">
        <f t="shared" si="5"/>
        <v>-11100.80702781075</v>
      </c>
      <c r="AV34" s="216"/>
      <c r="AW34" s="216"/>
      <c r="AX34" s="216"/>
      <c r="AY34" s="216"/>
      <c r="AZ34" s="216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</row>
    <row r="35" spans="1:126">
      <c r="A35" s="222" t="s">
        <v>29</v>
      </c>
      <c r="B35" s="223">
        <v>18800053.460165154</v>
      </c>
      <c r="C35" s="223">
        <v>2567556.4134274493</v>
      </c>
      <c r="D35" s="223">
        <v>4855245.6789387111</v>
      </c>
      <c r="E35" s="223">
        <v>631304.48397610697</v>
      </c>
      <c r="F35" s="223">
        <v>1064221.3520846099</v>
      </c>
      <c r="G35" s="223">
        <v>-23690.909312728374</v>
      </c>
      <c r="H35" s="223">
        <v>523403.40063106688</v>
      </c>
      <c r="I35" s="223">
        <v>112165.95038604166</v>
      </c>
      <c r="J35" s="223">
        <v>218560.86541275476</v>
      </c>
      <c r="K35" s="224">
        <f t="shared" si="0"/>
        <v>28748820.695709165</v>
      </c>
      <c r="L35" s="215"/>
      <c r="M35" s="222" t="s">
        <v>29</v>
      </c>
      <c r="N35" s="223">
        <v>18763177.035166051</v>
      </c>
      <c r="O35" s="223">
        <v>2562520.1351151918</v>
      </c>
      <c r="P35" s="223">
        <v>4855245.6789387129</v>
      </c>
      <c r="Q35" s="223">
        <v>630066.17619659624</v>
      </c>
      <c r="R35" s="223">
        <v>1062133.8751018585</v>
      </c>
      <c r="S35" s="223">
        <v>-23644.439442720686</v>
      </c>
      <c r="T35" s="223">
        <v>522376.74151605193</v>
      </c>
      <c r="U35" s="223">
        <v>111945.93615759129</v>
      </c>
      <c r="V35" s="223">
        <v>218563.6772248465</v>
      </c>
      <c r="W35" s="224">
        <f t="shared" si="1"/>
        <v>28702384.81597418</v>
      </c>
      <c r="X35" s="215"/>
      <c r="Y35" s="222" t="s">
        <v>29</v>
      </c>
      <c r="Z35" s="223">
        <f t="shared" si="6"/>
        <v>-36876.42499910295</v>
      </c>
      <c r="AA35" s="223">
        <f t="shared" si="6"/>
        <v>-5036.2783122574911</v>
      </c>
      <c r="AB35" s="223">
        <f t="shared" si="6"/>
        <v>0</v>
      </c>
      <c r="AC35" s="223">
        <f t="shared" si="6"/>
        <v>-1238.3077795107383</v>
      </c>
      <c r="AD35" s="223">
        <f t="shared" si="6"/>
        <v>-2087.4769827513956</v>
      </c>
      <c r="AE35" s="223">
        <f t="shared" si="6"/>
        <v>46.469870007687859</v>
      </c>
      <c r="AF35" s="223">
        <f t="shared" si="6"/>
        <v>-1026.659115014947</v>
      </c>
      <c r="AG35" s="223">
        <f t="shared" si="6"/>
        <v>-220.01422845036723</v>
      </c>
      <c r="AH35" s="223">
        <f t="shared" si="6"/>
        <v>2.8118120917351916</v>
      </c>
      <c r="AI35" s="224">
        <f t="shared" si="3"/>
        <v>-46435.87973498847</v>
      </c>
      <c r="AJ35" s="215"/>
      <c r="AK35" s="222" t="s">
        <v>29</v>
      </c>
      <c r="AL35" s="223">
        <f t="shared" si="7"/>
        <v>-12292.14166636765</v>
      </c>
      <c r="AM35" s="223">
        <f t="shared" si="7"/>
        <v>-1678.7594374191638</v>
      </c>
      <c r="AN35" s="223">
        <f t="shared" si="7"/>
        <v>0</v>
      </c>
      <c r="AO35" s="223">
        <f t="shared" si="7"/>
        <v>-412.76925983691279</v>
      </c>
      <c r="AP35" s="223">
        <f t="shared" si="7"/>
        <v>-695.82566091713181</v>
      </c>
      <c r="AQ35" s="223">
        <f t="shared" si="7"/>
        <v>15.489956669229286</v>
      </c>
      <c r="AR35" s="223">
        <f t="shared" si="7"/>
        <v>-342.21970500498236</v>
      </c>
      <c r="AS35" s="223">
        <f t="shared" si="7"/>
        <v>-73.338076150122404</v>
      </c>
      <c r="AT35" s="223">
        <f t="shared" si="7"/>
        <v>0.93727069724506384</v>
      </c>
      <c r="AU35" s="224">
        <f t="shared" si="5"/>
        <v>-15478.626578329488</v>
      </c>
      <c r="AV35" s="216"/>
      <c r="AW35" s="216"/>
      <c r="AX35" s="216"/>
      <c r="AY35" s="216"/>
      <c r="AZ35" s="216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</row>
    <row r="36" spans="1:126">
      <c r="A36" s="222" t="s">
        <v>30</v>
      </c>
      <c r="B36" s="223">
        <v>17695299.482408505</v>
      </c>
      <c r="C36" s="223">
        <v>2416678.2168915314</v>
      </c>
      <c r="D36" s="223">
        <v>3069514.6868245546</v>
      </c>
      <c r="E36" s="223">
        <v>594206.92245448742</v>
      </c>
      <c r="F36" s="223">
        <v>1001684.1484314292</v>
      </c>
      <c r="G36" s="223">
        <v>-22298.752298102583</v>
      </c>
      <c r="H36" s="223">
        <v>492646.46741043922</v>
      </c>
      <c r="I36" s="223">
        <v>105574.70424302426</v>
      </c>
      <c r="J36" s="223">
        <v>246750.07922923262</v>
      </c>
      <c r="K36" s="224">
        <f t="shared" si="0"/>
        <v>25600055.955595095</v>
      </c>
      <c r="L36" s="215"/>
      <c r="M36" s="222" t="s">
        <v>30</v>
      </c>
      <c r="N36" s="223">
        <v>17881547.775471956</v>
      </c>
      <c r="O36" s="223">
        <v>2442114.4743127259</v>
      </c>
      <c r="P36" s="223">
        <v>3069514.6868245555</v>
      </c>
      <c r="Q36" s="223">
        <v>600461.12714560656</v>
      </c>
      <c r="R36" s="223">
        <v>1012227.1721886445</v>
      </c>
      <c r="S36" s="223">
        <v>-22533.453302010152</v>
      </c>
      <c r="T36" s="223">
        <v>497831.71808845975</v>
      </c>
      <c r="U36" s="223">
        <v>106685.90942355765</v>
      </c>
      <c r="V36" s="223">
        <v>246731.85051877459</v>
      </c>
      <c r="W36" s="224">
        <f t="shared" si="1"/>
        <v>25834581.260672268</v>
      </c>
      <c r="X36" s="215"/>
      <c r="Y36" s="222" t="s">
        <v>30</v>
      </c>
      <c r="Z36" s="223">
        <f t="shared" si="6"/>
        <v>186248.2930634506</v>
      </c>
      <c r="AA36" s="223">
        <f t="shared" si="6"/>
        <v>25436.257421194576</v>
      </c>
      <c r="AB36" s="223">
        <f t="shared" si="6"/>
        <v>0</v>
      </c>
      <c r="AC36" s="223">
        <f t="shared" si="6"/>
        <v>6254.2046911191428</v>
      </c>
      <c r="AD36" s="223">
        <f t="shared" si="6"/>
        <v>10543.023757215356</v>
      </c>
      <c r="AE36" s="223">
        <f t="shared" si="6"/>
        <v>-234.70100390756852</v>
      </c>
      <c r="AF36" s="223">
        <f t="shared" si="6"/>
        <v>5185.2506780205294</v>
      </c>
      <c r="AG36" s="223">
        <f t="shared" si="6"/>
        <v>1111.2051805333904</v>
      </c>
      <c r="AH36" s="223">
        <f t="shared" si="6"/>
        <v>-18.228710458031856</v>
      </c>
      <c r="AI36" s="224">
        <f t="shared" si="3"/>
        <v>234525.30507716798</v>
      </c>
      <c r="AJ36" s="215"/>
      <c r="AK36" s="222" t="s">
        <v>30</v>
      </c>
      <c r="AL36" s="223">
        <f t="shared" si="7"/>
        <v>62082.764354483537</v>
      </c>
      <c r="AM36" s="223">
        <f t="shared" si="7"/>
        <v>8478.7524737315252</v>
      </c>
      <c r="AN36" s="223">
        <f t="shared" si="7"/>
        <v>0</v>
      </c>
      <c r="AO36" s="223">
        <f t="shared" si="7"/>
        <v>2084.7348970397143</v>
      </c>
      <c r="AP36" s="223">
        <f t="shared" si="7"/>
        <v>3514.3412524051187</v>
      </c>
      <c r="AQ36" s="223">
        <f t="shared" si="7"/>
        <v>-78.233667969189511</v>
      </c>
      <c r="AR36" s="223">
        <f t="shared" si="7"/>
        <v>1728.4168926735099</v>
      </c>
      <c r="AS36" s="223">
        <f t="shared" si="7"/>
        <v>370.40172684446344</v>
      </c>
      <c r="AT36" s="223">
        <f t="shared" si="7"/>
        <v>-6.0762368193439515</v>
      </c>
      <c r="AU36" s="224">
        <f t="shared" si="5"/>
        <v>78175.101692389348</v>
      </c>
      <c r="AV36" s="216"/>
      <c r="AW36" s="216"/>
      <c r="AX36" s="216"/>
      <c r="AY36" s="216"/>
      <c r="AZ36" s="216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</row>
    <row r="37" spans="1:126">
      <c r="A37" s="222" t="s">
        <v>31</v>
      </c>
      <c r="B37" s="223">
        <v>164378990.50521922</v>
      </c>
      <c r="C37" s="223">
        <v>22449528.252601996</v>
      </c>
      <c r="D37" s="223">
        <v>0</v>
      </c>
      <c r="E37" s="223">
        <v>5519835.0364956465</v>
      </c>
      <c r="F37" s="223">
        <v>9305060.3233886193</v>
      </c>
      <c r="G37" s="223">
        <v>-207142.37676124016</v>
      </c>
      <c r="H37" s="223">
        <v>4576397.7642421983</v>
      </c>
      <c r="I37" s="223">
        <v>980727.30125917774</v>
      </c>
      <c r="J37" s="223">
        <v>9747731.5315033421</v>
      </c>
      <c r="K37" s="224">
        <f t="shared" si="0"/>
        <v>216751128.33794898</v>
      </c>
      <c r="L37" s="215"/>
      <c r="M37" s="222" t="s">
        <v>31</v>
      </c>
      <c r="N37" s="223">
        <v>165832851.6905331</v>
      </c>
      <c r="O37" s="223">
        <v>22648084.635353532</v>
      </c>
      <c r="P37" s="223">
        <v>0</v>
      </c>
      <c r="Q37" s="223">
        <v>5568655.5936984355</v>
      </c>
      <c r="R37" s="223">
        <v>9387359.5636358038</v>
      </c>
      <c r="S37" s="223">
        <v>-208974.46163097455</v>
      </c>
      <c r="T37" s="223">
        <v>4616874.0261874711</v>
      </c>
      <c r="U37" s="223">
        <v>989401.41071985755</v>
      </c>
      <c r="V37" s="223">
        <v>9747743.6161312852</v>
      </c>
      <c r="W37" s="224">
        <f t="shared" si="1"/>
        <v>218581996.07462853</v>
      </c>
      <c r="X37" s="215"/>
      <c r="Y37" s="222" t="s">
        <v>31</v>
      </c>
      <c r="Z37" s="223">
        <f t="shared" si="6"/>
        <v>1453861.1853138804</v>
      </c>
      <c r="AA37" s="223">
        <f t="shared" si="6"/>
        <v>198556.38275153562</v>
      </c>
      <c r="AB37" s="223">
        <f t="shared" si="6"/>
        <v>0</v>
      </c>
      <c r="AC37" s="223">
        <f t="shared" si="6"/>
        <v>48820.557202789001</v>
      </c>
      <c r="AD37" s="223">
        <f t="shared" si="6"/>
        <v>82299.240247184411</v>
      </c>
      <c r="AE37" s="223">
        <f t="shared" si="6"/>
        <v>-1832.0848697343899</v>
      </c>
      <c r="AF37" s="223">
        <f t="shared" si="6"/>
        <v>40476.261945272796</v>
      </c>
      <c r="AG37" s="223">
        <f t="shared" si="6"/>
        <v>8674.1094606798142</v>
      </c>
      <c r="AH37" s="223">
        <f t="shared" si="6"/>
        <v>12.084627943113446</v>
      </c>
      <c r="AI37" s="224">
        <f t="shared" si="3"/>
        <v>1830867.7366795507</v>
      </c>
      <c r="AJ37" s="215"/>
      <c r="AK37" s="222" t="s">
        <v>31</v>
      </c>
      <c r="AL37" s="223">
        <f t="shared" si="7"/>
        <v>484620.39510462683</v>
      </c>
      <c r="AM37" s="223">
        <f t="shared" si="7"/>
        <v>66185.460917178541</v>
      </c>
      <c r="AN37" s="223">
        <f t="shared" si="7"/>
        <v>0</v>
      </c>
      <c r="AO37" s="223">
        <f t="shared" si="7"/>
        <v>16273.519067596333</v>
      </c>
      <c r="AP37" s="223">
        <f t="shared" si="7"/>
        <v>27433.080082394805</v>
      </c>
      <c r="AQ37" s="223">
        <f t="shared" si="7"/>
        <v>-610.69495657813002</v>
      </c>
      <c r="AR37" s="223">
        <f t="shared" si="7"/>
        <v>13492.087315090932</v>
      </c>
      <c r="AS37" s="223">
        <f t="shared" si="7"/>
        <v>2891.3698202266046</v>
      </c>
      <c r="AT37" s="223">
        <f t="shared" si="7"/>
        <v>4.028209314371149</v>
      </c>
      <c r="AU37" s="224">
        <f t="shared" si="5"/>
        <v>610289.24555985024</v>
      </c>
      <c r="AV37" s="216"/>
      <c r="AW37" s="216"/>
      <c r="AX37" s="216"/>
      <c r="AY37" s="216"/>
      <c r="AZ37" s="216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</row>
    <row r="38" spans="1:126">
      <c r="A38" s="222" t="s">
        <v>32</v>
      </c>
      <c r="B38" s="223">
        <v>32033735.546400599</v>
      </c>
      <c r="C38" s="223">
        <v>4374903.6843152251</v>
      </c>
      <c r="D38" s="223">
        <v>2926928.5330321887</v>
      </c>
      <c r="E38" s="223">
        <v>1075690.6054441533</v>
      </c>
      <c r="F38" s="223">
        <v>1813345.1283926191</v>
      </c>
      <c r="G38" s="223">
        <v>-40367.349241092692</v>
      </c>
      <c r="H38" s="223">
        <v>891836.08735094895</v>
      </c>
      <c r="I38" s="223">
        <v>191121.49864841843</v>
      </c>
      <c r="J38" s="223">
        <v>248065.63257345499</v>
      </c>
      <c r="K38" s="224">
        <f t="shared" si="0"/>
        <v>43515259.366916522</v>
      </c>
      <c r="L38" s="215"/>
      <c r="M38" s="222" t="s">
        <v>32</v>
      </c>
      <c r="N38" s="223">
        <v>31970901.16942285</v>
      </c>
      <c r="O38" s="223">
        <v>4366322.2827817257</v>
      </c>
      <c r="P38" s="223">
        <v>2926928.5330321896</v>
      </c>
      <c r="Q38" s="223">
        <v>1073580.6314476463</v>
      </c>
      <c r="R38" s="223">
        <v>1809788.2403355534</v>
      </c>
      <c r="S38" s="223">
        <v>-40288.168427598954</v>
      </c>
      <c r="T38" s="223">
        <v>890086.74516655726</v>
      </c>
      <c r="U38" s="223">
        <v>190746.61260750599</v>
      </c>
      <c r="V38" s="223">
        <v>248125.99539602132</v>
      </c>
      <c r="W38" s="224">
        <f t="shared" si="1"/>
        <v>43436192.041762441</v>
      </c>
      <c r="X38" s="215"/>
      <c r="Y38" s="222" t="s">
        <v>32</v>
      </c>
      <c r="Z38" s="223">
        <f t="shared" si="6"/>
        <v>-62834.376977749169</v>
      </c>
      <c r="AA38" s="223">
        <f t="shared" si="6"/>
        <v>-8581.4015334993601</v>
      </c>
      <c r="AB38" s="223">
        <f t="shared" si="6"/>
        <v>0</v>
      </c>
      <c r="AC38" s="223">
        <f t="shared" si="6"/>
        <v>-2109.9739965070039</v>
      </c>
      <c r="AD38" s="223">
        <f t="shared" si="6"/>
        <v>-3556.888057065662</v>
      </c>
      <c r="AE38" s="223">
        <f t="shared" si="6"/>
        <v>79.180813493738242</v>
      </c>
      <c r="AF38" s="223">
        <f t="shared" si="6"/>
        <v>-1749.3421843916876</v>
      </c>
      <c r="AG38" s="223">
        <f t="shared" si="6"/>
        <v>-374.88604091244633</v>
      </c>
      <c r="AH38" s="223">
        <f t="shared" si="6"/>
        <v>60.36282256632694</v>
      </c>
      <c r="AI38" s="224">
        <f t="shared" si="3"/>
        <v>-79067.325154065271</v>
      </c>
      <c r="AJ38" s="215"/>
      <c r="AK38" s="222" t="s">
        <v>32</v>
      </c>
      <c r="AL38" s="223">
        <f t="shared" si="7"/>
        <v>-20944.792325916391</v>
      </c>
      <c r="AM38" s="223">
        <f t="shared" si="7"/>
        <v>-2860.4671778331199</v>
      </c>
      <c r="AN38" s="223">
        <f t="shared" si="7"/>
        <v>0</v>
      </c>
      <c r="AO38" s="223">
        <f t="shared" si="7"/>
        <v>-703.3246655023346</v>
      </c>
      <c r="AP38" s="223">
        <f t="shared" si="7"/>
        <v>-1185.6293523552206</v>
      </c>
      <c r="AQ38" s="223">
        <f t="shared" si="7"/>
        <v>26.393604497912747</v>
      </c>
      <c r="AR38" s="223">
        <f t="shared" si="7"/>
        <v>-583.11406146389584</v>
      </c>
      <c r="AS38" s="223">
        <f t="shared" si="7"/>
        <v>-124.96201363748212</v>
      </c>
      <c r="AT38" s="223">
        <f t="shared" si="7"/>
        <v>20.120940855442313</v>
      </c>
      <c r="AU38" s="224">
        <f t="shared" si="5"/>
        <v>-26355.775051355093</v>
      </c>
      <c r="AV38" s="216"/>
      <c r="AW38" s="216"/>
      <c r="AX38" s="216"/>
      <c r="AY38" s="216"/>
      <c r="AZ38" s="216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</row>
    <row r="39" spans="1:126">
      <c r="A39" s="222" t="s">
        <v>33</v>
      </c>
      <c r="B39" s="223">
        <v>117448725.00516923</v>
      </c>
      <c r="C39" s="223">
        <v>16040179.235386603</v>
      </c>
      <c r="D39" s="223">
        <v>2646746.3634236595</v>
      </c>
      <c r="E39" s="223">
        <v>3943919.9941715854</v>
      </c>
      <c r="F39" s="223">
        <v>6648461.9945605565</v>
      </c>
      <c r="G39" s="223">
        <v>-148003.14791065463</v>
      </c>
      <c r="H39" s="223">
        <v>3269834.4288085103</v>
      </c>
      <c r="I39" s="223">
        <v>700729.27663461724</v>
      </c>
      <c r="J39" s="223">
        <v>2391905.7679255093</v>
      </c>
      <c r="K39" s="224">
        <f t="shared" si="0"/>
        <v>152942498.91816959</v>
      </c>
      <c r="L39" s="215"/>
      <c r="M39" s="222" t="s">
        <v>33</v>
      </c>
      <c r="N39" s="223">
        <v>117218348.5805452</v>
      </c>
      <c r="O39" s="223">
        <v>16008716.32131568</v>
      </c>
      <c r="P39" s="223">
        <v>2646746.3634236599</v>
      </c>
      <c r="Q39" s="223">
        <v>3936183.9699003948</v>
      </c>
      <c r="R39" s="223">
        <v>6635420.9938729117</v>
      </c>
      <c r="S39" s="223">
        <v>-147712.83879025115</v>
      </c>
      <c r="T39" s="223">
        <v>3263420.6276813527</v>
      </c>
      <c r="U39" s="223">
        <v>699354.79168066522</v>
      </c>
      <c r="V39" s="223">
        <v>2391286.2044024789</v>
      </c>
      <c r="W39" s="224">
        <f t="shared" si="1"/>
        <v>152651765.0140321</v>
      </c>
      <c r="X39" s="215"/>
      <c r="Y39" s="222" t="s">
        <v>33</v>
      </c>
      <c r="Z39" s="223">
        <f t="shared" si="6"/>
        <v>-230376.42462402582</v>
      </c>
      <c r="AA39" s="223">
        <f t="shared" si="6"/>
        <v>-31462.914070922881</v>
      </c>
      <c r="AB39" s="223">
        <f t="shared" si="6"/>
        <v>0</v>
      </c>
      <c r="AC39" s="223">
        <f t="shared" si="6"/>
        <v>-7736.0242711906321</v>
      </c>
      <c r="AD39" s="223">
        <f t="shared" si="6"/>
        <v>-13041.000687644817</v>
      </c>
      <c r="AE39" s="223">
        <f t="shared" si="6"/>
        <v>290.3091204034863</v>
      </c>
      <c r="AF39" s="223">
        <f t="shared" si="6"/>
        <v>-6413.8011271576397</v>
      </c>
      <c r="AG39" s="223">
        <f t="shared" si="6"/>
        <v>-1374.4849539520219</v>
      </c>
      <c r="AH39" s="223">
        <f t="shared" si="6"/>
        <v>-619.5635230303742</v>
      </c>
      <c r="AI39" s="224">
        <f t="shared" si="3"/>
        <v>-290733.9041375207</v>
      </c>
      <c r="AJ39" s="215"/>
      <c r="AK39" s="222" t="s">
        <v>33</v>
      </c>
      <c r="AL39" s="223">
        <f t="shared" si="7"/>
        <v>-76792.141541341945</v>
      </c>
      <c r="AM39" s="223">
        <f t="shared" si="7"/>
        <v>-10487.63802364096</v>
      </c>
      <c r="AN39" s="223">
        <f t="shared" si="7"/>
        <v>0</v>
      </c>
      <c r="AO39" s="223">
        <f t="shared" si="7"/>
        <v>-2578.6747570635439</v>
      </c>
      <c r="AP39" s="223">
        <f t="shared" si="7"/>
        <v>-4347.0002292149393</v>
      </c>
      <c r="AQ39" s="223">
        <f t="shared" si="7"/>
        <v>96.769706801162101</v>
      </c>
      <c r="AR39" s="223">
        <f t="shared" si="7"/>
        <v>-2137.9337090525464</v>
      </c>
      <c r="AS39" s="223">
        <f t="shared" si="7"/>
        <v>-458.16165131734061</v>
      </c>
      <c r="AT39" s="223">
        <f t="shared" si="7"/>
        <v>-206.52117434345806</v>
      </c>
      <c r="AU39" s="224">
        <f t="shared" si="5"/>
        <v>-96911.301379173587</v>
      </c>
      <c r="AV39" s="216"/>
      <c r="AW39" s="216"/>
      <c r="AX39" s="216"/>
      <c r="AY39" s="216"/>
      <c r="AZ39" s="216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</row>
    <row r="40" spans="1:126">
      <c r="A40" s="222" t="s">
        <v>34</v>
      </c>
      <c r="B40" s="223">
        <v>25059594.173529051</v>
      </c>
      <c r="C40" s="223">
        <v>3422432.9135268554</v>
      </c>
      <c r="D40" s="223">
        <v>3970356.0770179564</v>
      </c>
      <c r="E40" s="223">
        <v>841499.42455703206</v>
      </c>
      <c r="F40" s="223">
        <v>1418557.4126452734</v>
      </c>
      <c r="G40" s="223">
        <v>-31578.8768493022</v>
      </c>
      <c r="H40" s="223">
        <v>697672.31442459696</v>
      </c>
      <c r="I40" s="223">
        <v>149511.97892698471</v>
      </c>
      <c r="J40" s="223">
        <v>214777.60253177449</v>
      </c>
      <c r="K40" s="224">
        <f t="shared" si="0"/>
        <v>35742823.020310223</v>
      </c>
      <c r="L40" s="215"/>
      <c r="M40" s="222" t="s">
        <v>34</v>
      </c>
      <c r="N40" s="223">
        <v>25010439.619420674</v>
      </c>
      <c r="O40" s="223">
        <v>3415719.7894967804</v>
      </c>
      <c r="P40" s="223">
        <v>3970356.0770179573</v>
      </c>
      <c r="Q40" s="223">
        <v>839848.81805837422</v>
      </c>
      <c r="R40" s="223">
        <v>1415774.9032154372</v>
      </c>
      <c r="S40" s="223">
        <v>-31516.934680565457</v>
      </c>
      <c r="T40" s="223">
        <v>696303.82572155457</v>
      </c>
      <c r="U40" s="223">
        <v>149218.71022490092</v>
      </c>
      <c r="V40" s="223">
        <v>214798.26818387685</v>
      </c>
      <c r="W40" s="224">
        <f t="shared" si="1"/>
        <v>35680943.076658994</v>
      </c>
      <c r="X40" s="215"/>
      <c r="Y40" s="222" t="s">
        <v>34</v>
      </c>
      <c r="Z40" s="223">
        <f t="shared" si="6"/>
        <v>-49154.554108377546</v>
      </c>
      <c r="AA40" s="223">
        <f t="shared" si="6"/>
        <v>-6713.124030075036</v>
      </c>
      <c r="AB40" s="223">
        <f t="shared" si="6"/>
        <v>0</v>
      </c>
      <c r="AC40" s="223">
        <f t="shared" si="6"/>
        <v>-1650.6064986578422</v>
      </c>
      <c r="AD40" s="223">
        <f t="shared" si="6"/>
        <v>-2782.5094298361801</v>
      </c>
      <c r="AE40" s="223">
        <f t="shared" si="6"/>
        <v>61.942168736743042</v>
      </c>
      <c r="AF40" s="223">
        <f t="shared" si="6"/>
        <v>-1368.4887030423852</v>
      </c>
      <c r="AG40" s="223">
        <f t="shared" si="6"/>
        <v>-293.26870208379114</v>
      </c>
      <c r="AH40" s="223">
        <f t="shared" si="6"/>
        <v>20.665652102354215</v>
      </c>
      <c r="AI40" s="224">
        <f t="shared" si="3"/>
        <v>-61879.943651233683</v>
      </c>
      <c r="AJ40" s="215"/>
      <c r="AK40" s="222" t="s">
        <v>34</v>
      </c>
      <c r="AL40" s="223">
        <f t="shared" si="7"/>
        <v>-16384.851369459182</v>
      </c>
      <c r="AM40" s="223">
        <f t="shared" si="7"/>
        <v>-2237.7080100250118</v>
      </c>
      <c r="AN40" s="223">
        <f t="shared" si="7"/>
        <v>0</v>
      </c>
      <c r="AO40" s="223">
        <f t="shared" si="7"/>
        <v>-550.20216621928068</v>
      </c>
      <c r="AP40" s="223">
        <f t="shared" si="7"/>
        <v>-927.50314327872672</v>
      </c>
      <c r="AQ40" s="223">
        <f t="shared" si="7"/>
        <v>20.647389578914346</v>
      </c>
      <c r="AR40" s="223">
        <f t="shared" si="7"/>
        <v>-456.16290101412841</v>
      </c>
      <c r="AS40" s="223">
        <f t="shared" si="7"/>
        <v>-97.756234027930375</v>
      </c>
      <c r="AT40" s="223">
        <f t="shared" si="7"/>
        <v>6.8885507007847382</v>
      </c>
      <c r="AU40" s="224">
        <f t="shared" si="5"/>
        <v>-20626.647883744565</v>
      </c>
      <c r="AV40" s="216"/>
      <c r="AW40" s="216"/>
      <c r="AX40" s="216"/>
      <c r="AY40" s="216"/>
      <c r="AZ40" s="216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</row>
    <row r="41" spans="1:126">
      <c r="A41" s="222" t="s">
        <v>35</v>
      </c>
      <c r="B41" s="223">
        <v>24087365.084236816</v>
      </c>
      <c r="C41" s="223">
        <v>3289653.8744234694</v>
      </c>
      <c r="D41" s="223">
        <v>3757598.258661815</v>
      </c>
      <c r="E41" s="223">
        <v>808852.03954705317</v>
      </c>
      <c r="F41" s="223">
        <v>1363522.0927652051</v>
      </c>
      <c r="G41" s="223">
        <v>-30353.721227568316</v>
      </c>
      <c r="H41" s="223">
        <v>670604.94397236779</v>
      </c>
      <c r="I41" s="223">
        <v>143711.4103262366</v>
      </c>
      <c r="J41" s="223">
        <v>37219.19201784749</v>
      </c>
      <c r="K41" s="224">
        <f t="shared" si="0"/>
        <v>34128173.174723238</v>
      </c>
      <c r="L41" s="215"/>
      <c r="M41" s="222" t="s">
        <v>35</v>
      </c>
      <c r="N41" s="223">
        <v>24040117.563699868</v>
      </c>
      <c r="O41" s="223">
        <v>3283201.1973270872</v>
      </c>
      <c r="P41" s="223">
        <v>3757598.2586618159</v>
      </c>
      <c r="Q41" s="223">
        <v>807265.47110271733</v>
      </c>
      <c r="R41" s="223">
        <v>1360847.5354670032</v>
      </c>
      <c r="S41" s="223">
        <v>-30294.182209412658</v>
      </c>
      <c r="T41" s="223">
        <v>669289.54808943474</v>
      </c>
      <c r="U41" s="223">
        <v>143429.51947653026</v>
      </c>
      <c r="V41" s="223">
        <v>37223.323255034476</v>
      </c>
      <c r="W41" s="224">
        <f t="shared" si="1"/>
        <v>34068678.234870076</v>
      </c>
      <c r="X41" s="215"/>
      <c r="Y41" s="222" t="s">
        <v>35</v>
      </c>
      <c r="Z41" s="223">
        <f t="shared" si="6"/>
        <v>-47247.520536947995</v>
      </c>
      <c r="AA41" s="223">
        <f t="shared" si="6"/>
        <v>-6452.6770963822491</v>
      </c>
      <c r="AB41" s="223">
        <f t="shared" si="6"/>
        <v>0</v>
      </c>
      <c r="AC41" s="223">
        <f t="shared" si="6"/>
        <v>-1586.5684443358332</v>
      </c>
      <c r="AD41" s="223">
        <f t="shared" si="6"/>
        <v>-2674.5572982018348</v>
      </c>
      <c r="AE41" s="223">
        <f t="shared" si="6"/>
        <v>59.539018155657686</v>
      </c>
      <c r="AF41" s="223">
        <f t="shared" si="6"/>
        <v>-1315.3958829330513</v>
      </c>
      <c r="AG41" s="223">
        <f t="shared" si="6"/>
        <v>-281.89084970633849</v>
      </c>
      <c r="AH41" s="223">
        <f t="shared" si="6"/>
        <v>4.1312371869862545</v>
      </c>
      <c r="AI41" s="224">
        <f t="shared" si="3"/>
        <v>-59494.939853164658</v>
      </c>
      <c r="AJ41" s="215"/>
      <c r="AK41" s="222" t="s">
        <v>35</v>
      </c>
      <c r="AL41" s="223">
        <f t="shared" si="7"/>
        <v>-15749.173512315998</v>
      </c>
      <c r="AM41" s="223">
        <f t="shared" si="7"/>
        <v>-2150.8923654607497</v>
      </c>
      <c r="AN41" s="223">
        <f t="shared" si="7"/>
        <v>0</v>
      </c>
      <c r="AO41" s="223">
        <f t="shared" si="7"/>
        <v>-528.85614811194444</v>
      </c>
      <c r="AP41" s="223">
        <f t="shared" si="7"/>
        <v>-891.51909940061159</v>
      </c>
      <c r="AQ41" s="223">
        <f t="shared" si="7"/>
        <v>19.846339385219228</v>
      </c>
      <c r="AR41" s="223">
        <f t="shared" si="7"/>
        <v>-438.46529431101709</v>
      </c>
      <c r="AS41" s="223">
        <f t="shared" si="7"/>
        <v>-93.9636165687795</v>
      </c>
      <c r="AT41" s="223">
        <f t="shared" si="7"/>
        <v>1.3770790623287514</v>
      </c>
      <c r="AU41" s="224">
        <f t="shared" si="5"/>
        <v>-19831.646617721552</v>
      </c>
      <c r="AV41" s="216"/>
      <c r="AW41" s="216"/>
      <c r="AX41" s="216"/>
      <c r="AY41" s="216"/>
      <c r="AZ41" s="216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</row>
    <row r="42" spans="1:126">
      <c r="A42" s="222" t="s">
        <v>36</v>
      </c>
      <c r="B42" s="223">
        <v>25291441.397396475</v>
      </c>
      <c r="C42" s="223">
        <v>3454096.6972409543</v>
      </c>
      <c r="D42" s="223">
        <v>709197.45159325912</v>
      </c>
      <c r="E42" s="223">
        <v>849284.83816423512</v>
      </c>
      <c r="F42" s="223">
        <v>1431681.6713918804</v>
      </c>
      <c r="G42" s="223">
        <v>-31871.039399089048</v>
      </c>
      <c r="H42" s="223">
        <v>704127.06337816804</v>
      </c>
      <c r="I42" s="223">
        <v>150895.23904720493</v>
      </c>
      <c r="J42" s="223">
        <v>475653.88255095237</v>
      </c>
      <c r="K42" s="224">
        <f t="shared" si="0"/>
        <v>33034507.20136404</v>
      </c>
      <c r="L42" s="215"/>
      <c r="M42" s="222" t="s">
        <v>36</v>
      </c>
      <c r="N42" s="223">
        <v>25869692.70450566</v>
      </c>
      <c r="O42" s="223">
        <v>3533069.4967219164</v>
      </c>
      <c r="P42" s="223">
        <v>709197.45159325923</v>
      </c>
      <c r="Q42" s="223">
        <v>868702.47672662418</v>
      </c>
      <c r="R42" s="223">
        <v>1464414.9500073034</v>
      </c>
      <c r="S42" s="223">
        <v>-32599.7234587231</v>
      </c>
      <c r="T42" s="223">
        <v>720225.8846502247</v>
      </c>
      <c r="U42" s="223">
        <v>154345.23495074332</v>
      </c>
      <c r="V42" s="223">
        <v>475479.18692811934</v>
      </c>
      <c r="W42" s="224">
        <f t="shared" si="1"/>
        <v>33762527.662625127</v>
      </c>
      <c r="X42" s="215"/>
      <c r="Y42" s="222" t="s">
        <v>36</v>
      </c>
      <c r="Z42" s="223">
        <f t="shared" si="6"/>
        <v>578251.30710918456</v>
      </c>
      <c r="AA42" s="223">
        <f t="shared" si="6"/>
        <v>78972.799480962101</v>
      </c>
      <c r="AB42" s="223">
        <f t="shared" si="6"/>
        <v>0</v>
      </c>
      <c r="AC42" s="223">
        <f t="shared" si="6"/>
        <v>19417.638562389067</v>
      </c>
      <c r="AD42" s="223">
        <f t="shared" si="6"/>
        <v>32733.278615423013</v>
      </c>
      <c r="AE42" s="223">
        <f t="shared" si="6"/>
        <v>-728.68405963405166</v>
      </c>
      <c r="AF42" s="223">
        <f t="shared" si="6"/>
        <v>16098.821272056666</v>
      </c>
      <c r="AG42" s="223">
        <f t="shared" si="6"/>
        <v>3449.9959035383945</v>
      </c>
      <c r="AH42" s="223">
        <f t="shared" si="6"/>
        <v>-174.69562283303821</v>
      </c>
      <c r="AI42" s="224">
        <f t="shared" si="3"/>
        <v>728020.46126108663</v>
      </c>
      <c r="AJ42" s="215"/>
      <c r="AK42" s="222" t="s">
        <v>36</v>
      </c>
      <c r="AL42" s="223">
        <f t="shared" si="7"/>
        <v>192750.43570306152</v>
      </c>
      <c r="AM42" s="223">
        <f t="shared" si="7"/>
        <v>26324.266493654035</v>
      </c>
      <c r="AN42" s="223">
        <f t="shared" si="7"/>
        <v>0</v>
      </c>
      <c r="AO42" s="223">
        <f t="shared" si="7"/>
        <v>6472.5461874630228</v>
      </c>
      <c r="AP42" s="223">
        <f t="shared" si="7"/>
        <v>10911.09287180767</v>
      </c>
      <c r="AQ42" s="223">
        <f t="shared" si="7"/>
        <v>-242.89468654468388</v>
      </c>
      <c r="AR42" s="223">
        <f t="shared" si="7"/>
        <v>5366.2737573522218</v>
      </c>
      <c r="AS42" s="223">
        <f t="shared" si="7"/>
        <v>1149.9986345127982</v>
      </c>
      <c r="AT42" s="223">
        <f t="shared" si="7"/>
        <v>-58.231874277679402</v>
      </c>
      <c r="AU42" s="224">
        <f t="shared" si="5"/>
        <v>242673.48708702889</v>
      </c>
      <c r="AV42" s="216"/>
      <c r="AW42" s="216"/>
      <c r="AX42" s="216"/>
      <c r="AY42" s="216"/>
      <c r="AZ42" s="216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</row>
    <row r="43" spans="1:126">
      <c r="A43" s="222" t="s">
        <v>37</v>
      </c>
      <c r="B43" s="223">
        <v>35624090.635349289</v>
      </c>
      <c r="C43" s="223">
        <v>4865244.8024745304</v>
      </c>
      <c r="D43" s="223">
        <v>9023231.9511882327</v>
      </c>
      <c r="E43" s="223">
        <v>1196254.4789204914</v>
      </c>
      <c r="F43" s="223">
        <v>2016585.6433901368</v>
      </c>
      <c r="G43" s="223">
        <v>-44891.739397376266</v>
      </c>
      <c r="H43" s="223">
        <v>991793.46603663103</v>
      </c>
      <c r="I43" s="223">
        <v>212542.47979767912</v>
      </c>
      <c r="J43" s="223">
        <v>318738.23196544679</v>
      </c>
      <c r="K43" s="224">
        <f t="shared" si="0"/>
        <v>54203589.949725054</v>
      </c>
      <c r="L43" s="215"/>
      <c r="M43" s="222" t="s">
        <v>37</v>
      </c>
      <c r="N43" s="223">
        <v>35554213.7539213</v>
      </c>
      <c r="O43" s="223">
        <v>4855701.5937043587</v>
      </c>
      <c r="P43" s="223">
        <v>9023231.9511882346</v>
      </c>
      <c r="Q43" s="223">
        <v>1193908.0181157272</v>
      </c>
      <c r="R43" s="223">
        <v>2012630.097764146</v>
      </c>
      <c r="S43" s="223">
        <v>-44803.683963678995</v>
      </c>
      <c r="T43" s="223">
        <v>989848.05681519501</v>
      </c>
      <c r="U43" s="223">
        <v>212125.57636535697</v>
      </c>
      <c r="V43" s="223">
        <v>318551.65586825943</v>
      </c>
      <c r="W43" s="224">
        <f t="shared" si="1"/>
        <v>54115407.019778907</v>
      </c>
      <c r="X43" s="215"/>
      <c r="Y43" s="222" t="s">
        <v>37</v>
      </c>
      <c r="Z43" s="223">
        <f t="shared" si="6"/>
        <v>-69876.88142798841</v>
      </c>
      <c r="AA43" s="223">
        <f t="shared" si="6"/>
        <v>-9543.2087701717392</v>
      </c>
      <c r="AB43" s="223">
        <f t="shared" si="6"/>
        <v>0</v>
      </c>
      <c r="AC43" s="223">
        <f t="shared" si="6"/>
        <v>-2346.4608047641814</v>
      </c>
      <c r="AD43" s="223">
        <f t="shared" si="6"/>
        <v>-3955.5456259907223</v>
      </c>
      <c r="AE43" s="223">
        <f t="shared" si="6"/>
        <v>88.055433697270928</v>
      </c>
      <c r="AF43" s="223">
        <f t="shared" si="6"/>
        <v>-1945.4092214360135</v>
      </c>
      <c r="AG43" s="223">
        <f t="shared" si="6"/>
        <v>-416.90343232214218</v>
      </c>
      <c r="AH43" s="223">
        <f t="shared" si="6"/>
        <v>-186.5760971873533</v>
      </c>
      <c r="AI43" s="224">
        <f t="shared" si="3"/>
        <v>-88182.929946163291</v>
      </c>
      <c r="AJ43" s="215"/>
      <c r="AK43" s="222" t="s">
        <v>37</v>
      </c>
      <c r="AL43" s="223">
        <f t="shared" si="7"/>
        <v>-23292.293809329469</v>
      </c>
      <c r="AM43" s="223">
        <f t="shared" si="7"/>
        <v>-3181.0695900572464</v>
      </c>
      <c r="AN43" s="223">
        <f t="shared" si="7"/>
        <v>0</v>
      </c>
      <c r="AO43" s="223">
        <f t="shared" si="7"/>
        <v>-782.1536015880605</v>
      </c>
      <c r="AP43" s="223">
        <f t="shared" si="7"/>
        <v>-1318.5152086635742</v>
      </c>
      <c r="AQ43" s="223">
        <f t="shared" si="7"/>
        <v>29.351811232423643</v>
      </c>
      <c r="AR43" s="223">
        <f t="shared" si="7"/>
        <v>-648.46974047867116</v>
      </c>
      <c r="AS43" s="223">
        <f t="shared" si="7"/>
        <v>-138.96781077404739</v>
      </c>
      <c r="AT43" s="223">
        <f t="shared" si="7"/>
        <v>-62.19203239578443</v>
      </c>
      <c r="AU43" s="224">
        <f t="shared" si="5"/>
        <v>-29394.30998205443</v>
      </c>
      <c r="AV43" s="216"/>
      <c r="AW43" s="216"/>
      <c r="AX43" s="216"/>
      <c r="AY43" s="216"/>
      <c r="AZ43" s="216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</row>
    <row r="44" spans="1:126">
      <c r="A44" s="222" t="s">
        <v>38</v>
      </c>
      <c r="B44" s="223">
        <v>83577406.833032191</v>
      </c>
      <c r="C44" s="223">
        <v>11414313.655356053</v>
      </c>
      <c r="D44" s="223">
        <v>6070978.639973212</v>
      </c>
      <c r="E44" s="223">
        <v>2806523.4923180388</v>
      </c>
      <c r="F44" s="223">
        <v>4731096.1690634293</v>
      </c>
      <c r="G44" s="223">
        <v>-105320.16677876915</v>
      </c>
      <c r="H44" s="223">
        <v>2326839.0722943675</v>
      </c>
      <c r="I44" s="223">
        <v>498644.28779903875</v>
      </c>
      <c r="J44" s="223">
        <v>1825948.7026547357</v>
      </c>
      <c r="K44" s="224">
        <f t="shared" si="0"/>
        <v>113146430.68571229</v>
      </c>
      <c r="L44" s="215"/>
      <c r="M44" s="222" t="s">
        <v>38</v>
      </c>
      <c r="N44" s="223">
        <v>83413469.215448901</v>
      </c>
      <c r="O44" s="223">
        <v>11391924.406180788</v>
      </c>
      <c r="P44" s="223">
        <v>6070978.6399732148</v>
      </c>
      <c r="Q44" s="223">
        <v>2801018.4785534791</v>
      </c>
      <c r="R44" s="223">
        <v>4721816.0936949374</v>
      </c>
      <c r="S44" s="223">
        <v>-105113.58059861069</v>
      </c>
      <c r="T44" s="223">
        <v>2322274.9625849859</v>
      </c>
      <c r="U44" s="223">
        <v>497666.19384206069</v>
      </c>
      <c r="V44" s="223">
        <v>1825983.1801389214</v>
      </c>
      <c r="W44" s="224">
        <f t="shared" si="1"/>
        <v>112940017.58981866</v>
      </c>
      <c r="X44" s="215"/>
      <c r="Y44" s="222" t="s">
        <v>38</v>
      </c>
      <c r="Z44" s="223">
        <f t="shared" si="6"/>
        <v>-163937.61758328974</v>
      </c>
      <c r="AA44" s="223">
        <f t="shared" si="6"/>
        <v>-22389.249175265431</v>
      </c>
      <c r="AB44" s="223">
        <f t="shared" si="6"/>
        <v>0</v>
      </c>
      <c r="AC44" s="223">
        <f t="shared" si="6"/>
        <v>-5505.013764559757</v>
      </c>
      <c r="AD44" s="223">
        <f t="shared" si="6"/>
        <v>-9280.0753684919327</v>
      </c>
      <c r="AE44" s="223">
        <f t="shared" si="6"/>
        <v>206.58618015846878</v>
      </c>
      <c r="AF44" s="223">
        <f t="shared" si="6"/>
        <v>-4564.1097093815915</v>
      </c>
      <c r="AG44" s="223">
        <f t="shared" si="6"/>
        <v>-978.09395697806031</v>
      </c>
      <c r="AH44" s="223">
        <f t="shared" si="6"/>
        <v>34.477484185714275</v>
      </c>
      <c r="AI44" s="224">
        <f t="shared" si="3"/>
        <v>-206413.09589362232</v>
      </c>
      <c r="AJ44" s="215"/>
      <c r="AK44" s="222" t="s">
        <v>38</v>
      </c>
      <c r="AL44" s="223">
        <f t="shared" si="7"/>
        <v>-54645.872527763247</v>
      </c>
      <c r="AM44" s="223">
        <f t="shared" si="7"/>
        <v>-7463.0830584218102</v>
      </c>
      <c r="AN44" s="223">
        <f t="shared" si="7"/>
        <v>0</v>
      </c>
      <c r="AO44" s="223">
        <f t="shared" si="7"/>
        <v>-1835.0045881865856</v>
      </c>
      <c r="AP44" s="223">
        <f t="shared" si="7"/>
        <v>-3093.3584561639777</v>
      </c>
      <c r="AQ44" s="223">
        <f t="shared" si="7"/>
        <v>68.862060052822926</v>
      </c>
      <c r="AR44" s="223">
        <f t="shared" si="7"/>
        <v>-1521.3699031271972</v>
      </c>
      <c r="AS44" s="223">
        <f t="shared" si="7"/>
        <v>-326.03131899268675</v>
      </c>
      <c r="AT44" s="223">
        <f t="shared" si="7"/>
        <v>11.492494728571424</v>
      </c>
      <c r="AU44" s="224">
        <f t="shared" si="5"/>
        <v>-68804.365297874101</v>
      </c>
      <c r="AV44" s="216"/>
      <c r="AW44" s="216"/>
      <c r="AX44" s="216"/>
      <c r="AY44" s="216"/>
      <c r="AZ44" s="216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</row>
    <row r="45" spans="1:126">
      <c r="A45" s="222" t="s">
        <v>39</v>
      </c>
      <c r="B45" s="223">
        <v>1729652044.8620727</v>
      </c>
      <c r="C45" s="223">
        <v>236221626.18810469</v>
      </c>
      <c r="D45" s="223">
        <v>0</v>
      </c>
      <c r="E45" s="223">
        <v>58081595.031287566</v>
      </c>
      <c r="F45" s="223">
        <v>97911032.099951014</v>
      </c>
      <c r="G45" s="223">
        <v>-2179623.0433188663</v>
      </c>
      <c r="H45" s="223">
        <v>48154424.88541384</v>
      </c>
      <c r="I45" s="223">
        <v>10319548.604486279</v>
      </c>
      <c r="J45" s="223">
        <v>33400431.731416162</v>
      </c>
      <c r="K45" s="224">
        <f t="shared" si="0"/>
        <v>2211561080.3594136</v>
      </c>
      <c r="L45" s="215"/>
      <c r="M45" s="222" t="s">
        <v>39</v>
      </c>
      <c r="N45" s="223">
        <v>1726259321.3231716</v>
      </c>
      <c r="O45" s="223">
        <v>235758275.95882216</v>
      </c>
      <c r="P45" s="223">
        <v>0</v>
      </c>
      <c r="Q45" s="223">
        <v>57967667.611477956</v>
      </c>
      <c r="R45" s="223">
        <v>97718978.984811261</v>
      </c>
      <c r="S45" s="223">
        <v>-2175347.6987910657</v>
      </c>
      <c r="T45" s="223">
        <v>48059969.673282422</v>
      </c>
      <c r="U45" s="223">
        <v>10299306.743954113</v>
      </c>
      <c r="V45" s="223">
        <v>33400456.585067943</v>
      </c>
      <c r="W45" s="224">
        <f t="shared" si="1"/>
        <v>2207288629.1817966</v>
      </c>
      <c r="X45" s="215"/>
      <c r="Y45" s="222" t="s">
        <v>39</v>
      </c>
      <c r="Z45" s="223">
        <f t="shared" si="6"/>
        <v>-3392723.5389010906</v>
      </c>
      <c r="AA45" s="223">
        <f t="shared" si="6"/>
        <v>-463350.22928252816</v>
      </c>
      <c r="AB45" s="223">
        <f t="shared" si="6"/>
        <v>0</v>
      </c>
      <c r="AC45" s="223">
        <f t="shared" si="6"/>
        <v>-113927.41980960965</v>
      </c>
      <c r="AD45" s="223">
        <f t="shared" si="6"/>
        <v>-192053.11513975263</v>
      </c>
      <c r="AE45" s="223">
        <f t="shared" si="6"/>
        <v>4275.3445278005674</v>
      </c>
      <c r="AF45" s="223">
        <f t="shared" si="6"/>
        <v>-94455.212131418288</v>
      </c>
      <c r="AG45" s="223">
        <f t="shared" si="6"/>
        <v>-20241.860532166436</v>
      </c>
      <c r="AH45" s="223">
        <f t="shared" si="6"/>
        <v>24.853651780635118</v>
      </c>
      <c r="AI45" s="224">
        <f t="shared" si="3"/>
        <v>-4272451.1776169846</v>
      </c>
      <c r="AJ45" s="215"/>
      <c r="AK45" s="222" t="s">
        <v>39</v>
      </c>
      <c r="AL45" s="223">
        <f t="shared" si="7"/>
        <v>-1130907.8463003635</v>
      </c>
      <c r="AM45" s="223">
        <f t="shared" si="7"/>
        <v>-154450.0764275094</v>
      </c>
      <c r="AN45" s="223">
        <f t="shared" si="7"/>
        <v>0</v>
      </c>
      <c r="AO45" s="223">
        <f t="shared" si="7"/>
        <v>-37975.806603203215</v>
      </c>
      <c r="AP45" s="223">
        <f t="shared" si="7"/>
        <v>-64017.705046584211</v>
      </c>
      <c r="AQ45" s="223">
        <f t="shared" si="7"/>
        <v>1425.1148426001891</v>
      </c>
      <c r="AR45" s="223">
        <f t="shared" si="7"/>
        <v>-31485.070710472763</v>
      </c>
      <c r="AS45" s="223">
        <f t="shared" si="7"/>
        <v>-6747.2868440554785</v>
      </c>
      <c r="AT45" s="223">
        <f t="shared" si="7"/>
        <v>8.2845505935450401</v>
      </c>
      <c r="AU45" s="224">
        <f t="shared" si="5"/>
        <v>-1424150.3925389948</v>
      </c>
      <c r="AV45" s="216"/>
      <c r="AW45" s="216"/>
      <c r="AX45" s="216"/>
      <c r="AY45" s="216"/>
      <c r="AZ45" s="216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</row>
    <row r="46" spans="1:126">
      <c r="A46" s="222" t="s">
        <v>40</v>
      </c>
      <c r="B46" s="223">
        <v>8932964.9359308667</v>
      </c>
      <c r="C46" s="223">
        <v>1219990.7548544991</v>
      </c>
      <c r="D46" s="223">
        <v>3094577.3594879569</v>
      </c>
      <c r="E46" s="223">
        <v>299968.33951582562</v>
      </c>
      <c r="F46" s="223">
        <v>505671.541965777</v>
      </c>
      <c r="G46" s="223">
        <v>-11256.886191272641</v>
      </c>
      <c r="H46" s="223">
        <v>248698.45370871737</v>
      </c>
      <c r="I46" s="223">
        <v>53296.364498479961</v>
      </c>
      <c r="J46" s="223">
        <v>143996.16508666181</v>
      </c>
      <c r="K46" s="224">
        <f t="shared" si="0"/>
        <v>14487907.028857511</v>
      </c>
      <c r="L46" s="215"/>
      <c r="M46" s="222" t="s">
        <v>40</v>
      </c>
      <c r="N46" s="223">
        <v>9169501.2976535931</v>
      </c>
      <c r="O46" s="223">
        <v>1252294.9423844342</v>
      </c>
      <c r="P46" s="223">
        <v>3094577.3594879573</v>
      </c>
      <c r="Q46" s="223">
        <v>307911.21404516435</v>
      </c>
      <c r="R46" s="223">
        <v>519061.24041653483</v>
      </c>
      <c r="S46" s="223">
        <v>-11554.957763601382</v>
      </c>
      <c r="T46" s="223">
        <v>255283.75073252106</v>
      </c>
      <c r="U46" s="223">
        <v>54707.601220210694</v>
      </c>
      <c r="V46" s="223">
        <v>143989.60115835516</v>
      </c>
      <c r="W46" s="224">
        <f t="shared" si="1"/>
        <v>14785772.049335169</v>
      </c>
      <c r="X46" s="215"/>
      <c r="Y46" s="222" t="s">
        <v>40</v>
      </c>
      <c r="Z46" s="223">
        <f t="shared" si="6"/>
        <v>236536.36172272637</v>
      </c>
      <c r="AA46" s="223">
        <f t="shared" si="6"/>
        <v>32304.187529935036</v>
      </c>
      <c r="AB46" s="223">
        <f t="shared" si="6"/>
        <v>0</v>
      </c>
      <c r="AC46" s="223">
        <f t="shared" si="6"/>
        <v>7942.8745293387328</v>
      </c>
      <c r="AD46" s="223">
        <f t="shared" si="6"/>
        <v>13389.698450757831</v>
      </c>
      <c r="AE46" s="223">
        <f t="shared" si="6"/>
        <v>-298.07157232874124</v>
      </c>
      <c r="AF46" s="223">
        <f t="shared" si="6"/>
        <v>6585.2970238036942</v>
      </c>
      <c r="AG46" s="223">
        <f t="shared" si="6"/>
        <v>1411.2367217307328</v>
      </c>
      <c r="AH46" s="223">
        <f t="shared" si="6"/>
        <v>-6.5639283066557255</v>
      </c>
      <c r="AI46" s="224">
        <f t="shared" si="3"/>
        <v>297865.02047765697</v>
      </c>
      <c r="AJ46" s="215"/>
      <c r="AK46" s="222" t="s">
        <v>40</v>
      </c>
      <c r="AL46" s="223">
        <f t="shared" si="7"/>
        <v>78845.453907575458</v>
      </c>
      <c r="AM46" s="223">
        <f t="shared" si="7"/>
        <v>10768.062509978345</v>
      </c>
      <c r="AN46" s="223">
        <f t="shared" si="7"/>
        <v>0</v>
      </c>
      <c r="AO46" s="223">
        <f t="shared" si="7"/>
        <v>2647.6248431129111</v>
      </c>
      <c r="AP46" s="223">
        <f t="shared" si="7"/>
        <v>4463.232816919277</v>
      </c>
      <c r="AQ46" s="223">
        <f t="shared" si="7"/>
        <v>-99.35719077624708</v>
      </c>
      <c r="AR46" s="223">
        <f t="shared" si="7"/>
        <v>2195.0990079345647</v>
      </c>
      <c r="AS46" s="223">
        <f t="shared" si="7"/>
        <v>470.41224057691096</v>
      </c>
      <c r="AT46" s="223">
        <f t="shared" si="7"/>
        <v>-2.1879761022185753</v>
      </c>
      <c r="AU46" s="224">
        <f t="shared" si="5"/>
        <v>99288.340159219006</v>
      </c>
      <c r="AV46" s="216"/>
      <c r="AW46" s="216"/>
      <c r="AX46" s="216"/>
      <c r="AY46" s="216"/>
      <c r="AZ46" s="216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</row>
    <row r="47" spans="1:126">
      <c r="A47" s="222" t="s">
        <v>41</v>
      </c>
      <c r="B47" s="223">
        <v>37609830.08347287</v>
      </c>
      <c r="C47" s="223">
        <v>5136440.7363706026</v>
      </c>
      <c r="D47" s="223">
        <v>4224224.9567269813</v>
      </c>
      <c r="E47" s="223">
        <v>1262935.4710923957</v>
      </c>
      <c r="F47" s="223">
        <v>2128993.1067437679</v>
      </c>
      <c r="G47" s="223">
        <v>-47394.071280840471</v>
      </c>
      <c r="H47" s="223">
        <v>1047077.4992505459</v>
      </c>
      <c r="I47" s="223">
        <v>224389.91166215632</v>
      </c>
      <c r="J47" s="223">
        <v>2885091.59448535</v>
      </c>
      <c r="K47" s="224">
        <f t="shared" si="0"/>
        <v>54471589.28852383</v>
      </c>
      <c r="L47" s="215"/>
      <c r="M47" s="222" t="s">
        <v>41</v>
      </c>
      <c r="N47" s="223">
        <v>38260390.3212777</v>
      </c>
      <c r="O47" s="223">
        <v>5225288.8938737679</v>
      </c>
      <c r="P47" s="223">
        <v>4224224.9567269813</v>
      </c>
      <c r="Q47" s="223">
        <v>1284781.2385043332</v>
      </c>
      <c r="R47" s="223">
        <v>2165819.6028681607</v>
      </c>
      <c r="S47" s="223">
        <v>-48213.875523895324</v>
      </c>
      <c r="T47" s="223">
        <v>1065189.4392779449</v>
      </c>
      <c r="U47" s="223">
        <v>228271.32122896225</v>
      </c>
      <c r="V47" s="223">
        <v>2885406.7390205609</v>
      </c>
      <c r="W47" s="224">
        <f t="shared" si="1"/>
        <v>55291158.637254521</v>
      </c>
      <c r="X47" s="215"/>
      <c r="Y47" s="222" t="s">
        <v>41</v>
      </c>
      <c r="Z47" s="223">
        <f t="shared" si="6"/>
        <v>650560.23780483007</v>
      </c>
      <c r="AA47" s="223">
        <f t="shared" si="6"/>
        <v>88848.157503165305</v>
      </c>
      <c r="AB47" s="223">
        <f t="shared" si="6"/>
        <v>0</v>
      </c>
      <c r="AC47" s="223">
        <f t="shared" si="6"/>
        <v>21845.767411937471</v>
      </c>
      <c r="AD47" s="223">
        <f t="shared" si="6"/>
        <v>36826.496124392841</v>
      </c>
      <c r="AE47" s="223">
        <f t="shared" si="6"/>
        <v>-819.80424305485212</v>
      </c>
      <c r="AF47" s="223">
        <f t="shared" si="6"/>
        <v>18111.940027398989</v>
      </c>
      <c r="AG47" s="223">
        <f t="shared" si="6"/>
        <v>3881.4095668059308</v>
      </c>
      <c r="AH47" s="223">
        <f t="shared" si="6"/>
        <v>315.14453521091491</v>
      </c>
      <c r="AI47" s="224">
        <f t="shared" si="3"/>
        <v>819569.3487306867</v>
      </c>
      <c r="AJ47" s="215"/>
      <c r="AK47" s="222" t="s">
        <v>41</v>
      </c>
      <c r="AL47" s="223">
        <f t="shared" si="7"/>
        <v>216853.41260161003</v>
      </c>
      <c r="AM47" s="223">
        <f t="shared" si="7"/>
        <v>29616.052501055103</v>
      </c>
      <c r="AN47" s="223">
        <f t="shared" si="7"/>
        <v>0</v>
      </c>
      <c r="AO47" s="223">
        <f t="shared" si="7"/>
        <v>7281.9224706458235</v>
      </c>
      <c r="AP47" s="223">
        <f t="shared" si="7"/>
        <v>12275.498708130946</v>
      </c>
      <c r="AQ47" s="223">
        <f t="shared" si="7"/>
        <v>-273.26808101828402</v>
      </c>
      <c r="AR47" s="223">
        <f t="shared" si="7"/>
        <v>6037.3133424663292</v>
      </c>
      <c r="AS47" s="223">
        <f t="shared" si="7"/>
        <v>1293.8031889353103</v>
      </c>
      <c r="AT47" s="223">
        <f t="shared" si="7"/>
        <v>105.0481784036383</v>
      </c>
      <c r="AU47" s="224">
        <f t="shared" si="5"/>
        <v>273189.78291022888</v>
      </c>
      <c r="AV47" s="216"/>
      <c r="AW47" s="216"/>
      <c r="AX47" s="216"/>
      <c r="AY47" s="216"/>
      <c r="AZ47" s="216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</row>
    <row r="48" spans="1:126">
      <c r="A48" s="222" t="s">
        <v>42</v>
      </c>
      <c r="B48" s="223">
        <v>18946547.268692296</v>
      </c>
      <c r="C48" s="223">
        <v>2587563.3308762885</v>
      </c>
      <c r="D48" s="223">
        <v>1297823.8144421056</v>
      </c>
      <c r="E48" s="223">
        <v>636223.73584918701</v>
      </c>
      <c r="F48" s="223">
        <v>1072513.9795132028</v>
      </c>
      <c r="G48" s="223">
        <v>-23875.513656542949</v>
      </c>
      <c r="H48" s="223">
        <v>527481.86549910391</v>
      </c>
      <c r="I48" s="223">
        <v>113039.9700952906</v>
      </c>
      <c r="J48" s="223">
        <v>221579.48518058308</v>
      </c>
      <c r="K48" s="224">
        <f t="shared" si="0"/>
        <v>25378897.936491515</v>
      </c>
      <c r="L48" s="215"/>
      <c r="M48" s="222" t="s">
        <v>42</v>
      </c>
      <c r="N48" s="223">
        <v>18909383.495151639</v>
      </c>
      <c r="O48" s="223">
        <v>2582487.8088676054</v>
      </c>
      <c r="P48" s="223">
        <v>1297823.8144421063</v>
      </c>
      <c r="Q48" s="223">
        <v>634975.77892569208</v>
      </c>
      <c r="R48" s="223">
        <v>1070410.2364887584</v>
      </c>
      <c r="S48" s="223">
        <v>-23828.681683935203</v>
      </c>
      <c r="T48" s="223">
        <v>526447.20644918806</v>
      </c>
      <c r="U48" s="223">
        <v>112818.24147159532</v>
      </c>
      <c r="V48" s="223">
        <v>221596.14507882614</v>
      </c>
      <c r="W48" s="224">
        <f t="shared" si="1"/>
        <v>25332114.045191474</v>
      </c>
      <c r="X48" s="215"/>
      <c r="Y48" s="222" t="s">
        <v>42</v>
      </c>
      <c r="Z48" s="223">
        <f t="shared" si="6"/>
        <v>-37163.773540657014</v>
      </c>
      <c r="AA48" s="223">
        <f t="shared" si="6"/>
        <v>-5075.5220086830668</v>
      </c>
      <c r="AB48" s="223">
        <f t="shared" si="6"/>
        <v>0</v>
      </c>
      <c r="AC48" s="223">
        <f t="shared" si="6"/>
        <v>-1247.9569234949304</v>
      </c>
      <c r="AD48" s="223">
        <f t="shared" si="6"/>
        <v>-2103.7430244444404</v>
      </c>
      <c r="AE48" s="223">
        <f t="shared" si="6"/>
        <v>46.831972607746138</v>
      </c>
      <c r="AF48" s="223">
        <f t="shared" si="6"/>
        <v>-1034.6590499158483</v>
      </c>
      <c r="AG48" s="223">
        <f t="shared" si="6"/>
        <v>-221.72862369527866</v>
      </c>
      <c r="AH48" s="223">
        <f t="shared" si="6"/>
        <v>16.659898243058706</v>
      </c>
      <c r="AI48" s="224">
        <f t="shared" si="3"/>
        <v>-46783.891300039773</v>
      </c>
      <c r="AJ48" s="215"/>
      <c r="AK48" s="222" t="s">
        <v>42</v>
      </c>
      <c r="AL48" s="223">
        <f t="shared" si="7"/>
        <v>-12387.924513552338</v>
      </c>
      <c r="AM48" s="223">
        <f t="shared" si="7"/>
        <v>-1691.8406695610222</v>
      </c>
      <c r="AN48" s="223">
        <f t="shared" si="7"/>
        <v>0</v>
      </c>
      <c r="AO48" s="223">
        <f t="shared" si="7"/>
        <v>-415.98564116497681</v>
      </c>
      <c r="AP48" s="223">
        <f t="shared" si="7"/>
        <v>-701.24767481481342</v>
      </c>
      <c r="AQ48" s="223">
        <f t="shared" si="7"/>
        <v>15.610657535915379</v>
      </c>
      <c r="AR48" s="223">
        <f t="shared" si="7"/>
        <v>-344.88634997194941</v>
      </c>
      <c r="AS48" s="223">
        <f t="shared" si="7"/>
        <v>-73.909541231759547</v>
      </c>
      <c r="AT48" s="223">
        <f t="shared" si="7"/>
        <v>5.5532994143529022</v>
      </c>
      <c r="AU48" s="224">
        <f t="shared" si="5"/>
        <v>-15594.630433346592</v>
      </c>
      <c r="AV48" s="216"/>
      <c r="AW48" s="216"/>
      <c r="AX48" s="216"/>
      <c r="AY48" s="216"/>
      <c r="AZ48" s="216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</row>
    <row r="49" spans="1:126">
      <c r="A49" s="222" t="s">
        <v>43</v>
      </c>
      <c r="B49" s="223">
        <v>21231014.136109196</v>
      </c>
      <c r="C49" s="223">
        <v>2899556.9945712872</v>
      </c>
      <c r="D49" s="223">
        <v>2185182.3866251903</v>
      </c>
      <c r="E49" s="223">
        <v>712935.97392611369</v>
      </c>
      <c r="F49" s="223">
        <v>1201831.6127628239</v>
      </c>
      <c r="G49" s="223">
        <v>-26754.287246127784</v>
      </c>
      <c r="H49" s="223">
        <v>591082.62756972958</v>
      </c>
      <c r="I49" s="223">
        <v>126669.68651350064</v>
      </c>
      <c r="J49" s="223">
        <v>126787.95082037849</v>
      </c>
      <c r="K49" s="224">
        <f t="shared" si="0"/>
        <v>29048307.081652094</v>
      </c>
      <c r="L49" s="215"/>
      <c r="M49" s="222" t="s">
        <v>43</v>
      </c>
      <c r="N49" s="223">
        <v>21189369.366209786</v>
      </c>
      <c r="O49" s="223">
        <v>2893869.4949975498</v>
      </c>
      <c r="P49" s="223">
        <v>2185182.3866251912</v>
      </c>
      <c r="Q49" s="223">
        <v>711537.54545742064</v>
      </c>
      <c r="R49" s="223">
        <v>1199474.2123743885</v>
      </c>
      <c r="S49" s="223">
        <v>-26701.80854072799</v>
      </c>
      <c r="T49" s="223">
        <v>589923.21521858743</v>
      </c>
      <c r="U49" s="223">
        <v>126421.22311395381</v>
      </c>
      <c r="V49" s="223">
        <v>127009.81811314443</v>
      </c>
      <c r="W49" s="224">
        <f t="shared" si="1"/>
        <v>28996085.453569297</v>
      </c>
      <c r="X49" s="215"/>
      <c r="Y49" s="222" t="s">
        <v>43</v>
      </c>
      <c r="Z49" s="223">
        <f t="shared" si="6"/>
        <v>-41644.769899409264</v>
      </c>
      <c r="AA49" s="223">
        <f t="shared" si="6"/>
        <v>-5687.4995737373829</v>
      </c>
      <c r="AB49" s="223">
        <f t="shared" si="6"/>
        <v>0</v>
      </c>
      <c r="AC49" s="223">
        <f t="shared" si="6"/>
        <v>-1398.4284686930478</v>
      </c>
      <c r="AD49" s="223">
        <f t="shared" si="6"/>
        <v>-2357.4003884354606</v>
      </c>
      <c r="AE49" s="223">
        <f t="shared" si="6"/>
        <v>52.478705399793398</v>
      </c>
      <c r="AF49" s="223">
        <f t="shared" ref="AF49:AH57" si="8">T49-H49</f>
        <v>-1159.4123511421494</v>
      </c>
      <c r="AG49" s="223">
        <f t="shared" si="8"/>
        <v>-248.46339954683208</v>
      </c>
      <c r="AH49" s="223">
        <f t="shared" si="8"/>
        <v>221.86729276593542</v>
      </c>
      <c r="AI49" s="224">
        <f t="shared" si="3"/>
        <v>-52221.628082798408</v>
      </c>
      <c r="AJ49" s="215"/>
      <c r="AK49" s="222" t="s">
        <v>43</v>
      </c>
      <c r="AL49" s="223">
        <f t="shared" si="7"/>
        <v>-13881.589966469755</v>
      </c>
      <c r="AM49" s="223">
        <f t="shared" si="7"/>
        <v>-1895.8331912457943</v>
      </c>
      <c r="AN49" s="223">
        <f t="shared" si="7"/>
        <v>0</v>
      </c>
      <c r="AO49" s="223">
        <f t="shared" si="7"/>
        <v>-466.14282289768261</v>
      </c>
      <c r="AP49" s="223">
        <f t="shared" si="7"/>
        <v>-785.80012947848684</v>
      </c>
      <c r="AQ49" s="223">
        <f t="shared" si="7"/>
        <v>17.492901799931133</v>
      </c>
      <c r="AR49" s="223">
        <f t="shared" ref="AR49:AT57" si="9">AF49/3</f>
        <v>-386.47078371404979</v>
      </c>
      <c r="AS49" s="223">
        <f t="shared" si="9"/>
        <v>-82.821133182277364</v>
      </c>
      <c r="AT49" s="223">
        <f t="shared" si="9"/>
        <v>73.955764255311806</v>
      </c>
      <c r="AU49" s="224">
        <f t="shared" si="5"/>
        <v>-17407.209360932804</v>
      </c>
      <c r="AV49" s="216"/>
      <c r="AW49" s="216"/>
      <c r="AX49" s="216"/>
      <c r="AY49" s="216"/>
      <c r="AZ49" s="216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</row>
    <row r="50" spans="1:126">
      <c r="A50" s="222" t="s">
        <v>44</v>
      </c>
      <c r="B50" s="223">
        <v>61084957.446645007</v>
      </c>
      <c r="C50" s="223">
        <v>8342480.2268992281</v>
      </c>
      <c r="D50" s="223">
        <v>3942387.6855572262</v>
      </c>
      <c r="E50" s="223">
        <v>2051228.6106668287</v>
      </c>
      <c r="F50" s="223">
        <v>3457858.0397998677</v>
      </c>
      <c r="G50" s="223">
        <v>-76976.280429557111</v>
      </c>
      <c r="H50" s="223">
        <v>1700637.4222670502</v>
      </c>
      <c r="I50" s="223">
        <v>364448.5544049968</v>
      </c>
      <c r="J50" s="223">
        <v>980448.76816274703</v>
      </c>
      <c r="K50" s="224">
        <f t="shared" si="0"/>
        <v>81847470.473973393</v>
      </c>
      <c r="L50" s="215"/>
      <c r="M50" s="222" t="s">
        <v>44</v>
      </c>
      <c r="N50" s="223">
        <v>60965138.91226542</v>
      </c>
      <c r="O50" s="223">
        <v>8326116.3986236537</v>
      </c>
      <c r="P50" s="223">
        <v>3942387.6855572271</v>
      </c>
      <c r="Q50" s="223">
        <v>2047205.112639148</v>
      </c>
      <c r="R50" s="223">
        <v>3451075.4291582326</v>
      </c>
      <c r="S50" s="223">
        <v>-76825.290963597057</v>
      </c>
      <c r="T50" s="223">
        <v>1697301.6110957796</v>
      </c>
      <c r="U50" s="223">
        <v>363733.686236615</v>
      </c>
      <c r="V50" s="223">
        <v>980468.28921630816</v>
      </c>
      <c r="W50" s="224">
        <f t="shared" si="1"/>
        <v>81696601.833828807</v>
      </c>
      <c r="X50" s="215"/>
      <c r="Y50" s="222" t="s">
        <v>44</v>
      </c>
      <c r="Z50" s="223">
        <f t="shared" ref="Z50:AE57" si="10">N50-B50</f>
        <v>-119818.53437958658</v>
      </c>
      <c r="AA50" s="223">
        <f t="shared" si="10"/>
        <v>-16363.828275574371</v>
      </c>
      <c r="AB50" s="223">
        <f t="shared" si="10"/>
        <v>0</v>
      </c>
      <c r="AC50" s="223">
        <f t="shared" si="10"/>
        <v>-4023.4980276806746</v>
      </c>
      <c r="AD50" s="223">
        <f t="shared" si="10"/>
        <v>-6782.6106416350231</v>
      </c>
      <c r="AE50" s="223">
        <f t="shared" si="10"/>
        <v>150.98946596005408</v>
      </c>
      <c r="AF50" s="223">
        <f t="shared" si="8"/>
        <v>-3335.8111712706741</v>
      </c>
      <c r="AG50" s="223">
        <f t="shared" si="8"/>
        <v>-714.86816838179948</v>
      </c>
      <c r="AH50" s="223">
        <f t="shared" si="8"/>
        <v>19.521053561125882</v>
      </c>
      <c r="AI50" s="224">
        <f t="shared" si="3"/>
        <v>-150868.64014460793</v>
      </c>
      <c r="AJ50" s="215"/>
      <c r="AK50" s="222" t="s">
        <v>44</v>
      </c>
      <c r="AL50" s="223">
        <f t="shared" ref="AL50:AQ57" si="11">Z50/3</f>
        <v>-39939.511459862195</v>
      </c>
      <c r="AM50" s="223">
        <f t="shared" si="11"/>
        <v>-5454.6094251914574</v>
      </c>
      <c r="AN50" s="223">
        <f t="shared" si="11"/>
        <v>0</v>
      </c>
      <c r="AO50" s="223">
        <f t="shared" si="11"/>
        <v>-1341.1660092268914</v>
      </c>
      <c r="AP50" s="223">
        <f t="shared" si="11"/>
        <v>-2260.870213878341</v>
      </c>
      <c r="AQ50" s="223">
        <f t="shared" si="11"/>
        <v>50.329821986684692</v>
      </c>
      <c r="AR50" s="223">
        <f t="shared" si="9"/>
        <v>-1111.9370570902247</v>
      </c>
      <c r="AS50" s="223">
        <f t="shared" si="9"/>
        <v>-238.28938946059984</v>
      </c>
      <c r="AT50" s="223">
        <f t="shared" si="9"/>
        <v>6.5070178537086276</v>
      </c>
      <c r="AU50" s="224">
        <f t="shared" si="5"/>
        <v>-50289.546714869321</v>
      </c>
      <c r="AV50" s="216"/>
      <c r="AW50" s="216"/>
      <c r="AX50" s="216"/>
      <c r="AY50" s="216"/>
      <c r="AZ50" s="216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</row>
    <row r="51" spans="1:126">
      <c r="A51" s="222" t="s">
        <v>45</v>
      </c>
      <c r="B51" s="223">
        <v>52566808.41545248</v>
      </c>
      <c r="C51" s="223">
        <v>7179141.6107665366</v>
      </c>
      <c r="D51" s="223">
        <v>1852494.4821914104</v>
      </c>
      <c r="E51" s="223">
        <v>1765189.7603006379</v>
      </c>
      <c r="F51" s="223">
        <v>2975668.1301572239</v>
      </c>
      <c r="G51" s="223">
        <v>-66242.124984846247</v>
      </c>
      <c r="H51" s="223">
        <v>1463487.6620573138</v>
      </c>
      <c r="I51" s="223">
        <v>313627.0881980994</v>
      </c>
      <c r="J51" s="223">
        <v>1841571.4556644929</v>
      </c>
      <c r="K51" s="224">
        <f t="shared" si="0"/>
        <v>69891746.479803339</v>
      </c>
      <c r="L51" s="215"/>
      <c r="M51" s="222" t="s">
        <v>45</v>
      </c>
      <c r="N51" s="223">
        <v>52786864.686075591</v>
      </c>
      <c r="O51" s="223">
        <v>7209195.0832287529</v>
      </c>
      <c r="P51" s="223">
        <v>1852494.4821914111</v>
      </c>
      <c r="Q51" s="223">
        <v>1772579.2345202614</v>
      </c>
      <c r="R51" s="223">
        <v>2988124.9341952251</v>
      </c>
      <c r="S51" s="223">
        <v>-66519.429151138946</v>
      </c>
      <c r="T51" s="223">
        <v>1469614.1446558007</v>
      </c>
      <c r="U51" s="223">
        <v>314940.00046109629</v>
      </c>
      <c r="V51" s="223">
        <v>1841814.5362829282</v>
      </c>
      <c r="W51" s="224">
        <f t="shared" si="1"/>
        <v>70169107.67245993</v>
      </c>
      <c r="X51" s="215"/>
      <c r="Y51" s="222" t="s">
        <v>45</v>
      </c>
      <c r="Z51" s="223">
        <f t="shared" si="10"/>
        <v>220056.27062311023</v>
      </c>
      <c r="AA51" s="223">
        <f t="shared" si="10"/>
        <v>30053.472462216392</v>
      </c>
      <c r="AB51" s="223">
        <f t="shared" si="10"/>
        <v>0</v>
      </c>
      <c r="AC51" s="223">
        <f t="shared" si="10"/>
        <v>7389.4742196234874</v>
      </c>
      <c r="AD51" s="223">
        <f t="shared" si="10"/>
        <v>12456.804038001224</v>
      </c>
      <c r="AE51" s="223">
        <f t="shared" si="10"/>
        <v>-277.30416629269894</v>
      </c>
      <c r="AF51" s="223">
        <f t="shared" si="8"/>
        <v>6126.4825984868221</v>
      </c>
      <c r="AG51" s="223">
        <f t="shared" si="8"/>
        <v>1312.9122629968915</v>
      </c>
      <c r="AH51" s="223">
        <f t="shared" si="8"/>
        <v>243.08061843528412</v>
      </c>
      <c r="AI51" s="224">
        <f t="shared" si="3"/>
        <v>277361.19265657762</v>
      </c>
      <c r="AJ51" s="215"/>
      <c r="AK51" s="222" t="s">
        <v>45</v>
      </c>
      <c r="AL51" s="223">
        <f t="shared" si="11"/>
        <v>73352.090207703412</v>
      </c>
      <c r="AM51" s="223">
        <f t="shared" si="11"/>
        <v>10017.82415407213</v>
      </c>
      <c r="AN51" s="223">
        <f t="shared" si="11"/>
        <v>0</v>
      </c>
      <c r="AO51" s="223">
        <f t="shared" si="11"/>
        <v>2463.1580732078291</v>
      </c>
      <c r="AP51" s="223">
        <f t="shared" si="11"/>
        <v>4152.2680126670748</v>
      </c>
      <c r="AQ51" s="223">
        <f t="shared" si="11"/>
        <v>-92.434722097566308</v>
      </c>
      <c r="AR51" s="223">
        <f t="shared" si="9"/>
        <v>2042.160866162274</v>
      </c>
      <c r="AS51" s="223">
        <f t="shared" si="9"/>
        <v>437.63742099896382</v>
      </c>
      <c r="AT51" s="223">
        <f t="shared" si="9"/>
        <v>81.026872811761379</v>
      </c>
      <c r="AU51" s="224">
        <f t="shared" si="5"/>
        <v>92453.730885525889</v>
      </c>
      <c r="AV51" s="216"/>
      <c r="AW51" s="216"/>
      <c r="AX51" s="216"/>
      <c r="AY51" s="216"/>
      <c r="AZ51" s="216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</row>
    <row r="52" spans="1:126">
      <c r="A52" s="222" t="s">
        <v>46</v>
      </c>
      <c r="B52" s="223">
        <v>475653403.51928711</v>
      </c>
      <c r="C52" s="223">
        <v>64960823.082883507</v>
      </c>
      <c r="D52" s="223">
        <v>12954955.161184065</v>
      </c>
      <c r="E52" s="223">
        <v>15972408.115566317</v>
      </c>
      <c r="F52" s="223">
        <v>26925482.381713159</v>
      </c>
      <c r="G52" s="223">
        <v>-599395.1916648983</v>
      </c>
      <c r="H52" s="223">
        <v>13242441.541522559</v>
      </c>
      <c r="I52" s="223">
        <v>2837870.4439932765</v>
      </c>
      <c r="J52" s="223">
        <v>11510050.096665571</v>
      </c>
      <c r="K52" s="224">
        <f t="shared" si="0"/>
        <v>623458039.1511507</v>
      </c>
      <c r="L52" s="215"/>
      <c r="M52" s="222" t="s">
        <v>46</v>
      </c>
      <c r="N52" s="223">
        <v>474720406.32874131</v>
      </c>
      <c r="O52" s="223">
        <v>64833402.013290718</v>
      </c>
      <c r="P52" s="223">
        <v>12954955.161184067</v>
      </c>
      <c r="Q52" s="223">
        <v>15941078.134980004</v>
      </c>
      <c r="R52" s="223">
        <v>26872667.875960942</v>
      </c>
      <c r="S52" s="223">
        <v>-598219.47416616417</v>
      </c>
      <c r="T52" s="223">
        <v>13216466.40781639</v>
      </c>
      <c r="U52" s="223">
        <v>2832303.9429826899</v>
      </c>
      <c r="V52" s="223">
        <v>11510051.418965312</v>
      </c>
      <c r="W52" s="224">
        <f t="shared" si="1"/>
        <v>622283111.80975533</v>
      </c>
      <c r="X52" s="215"/>
      <c r="Y52" s="222" t="s">
        <v>46</v>
      </c>
      <c r="Z52" s="223">
        <f t="shared" si="10"/>
        <v>-932997.19054579735</v>
      </c>
      <c r="AA52" s="223">
        <f t="shared" si="10"/>
        <v>-127421.06959278882</v>
      </c>
      <c r="AB52" s="223">
        <f t="shared" si="10"/>
        <v>0</v>
      </c>
      <c r="AC52" s="223">
        <f t="shared" si="10"/>
        <v>-31329.980586312711</v>
      </c>
      <c r="AD52" s="223">
        <f t="shared" si="10"/>
        <v>-52814.505752217025</v>
      </c>
      <c r="AE52" s="223">
        <f t="shared" si="10"/>
        <v>1175.7174987341277</v>
      </c>
      <c r="AF52" s="223">
        <f t="shared" si="8"/>
        <v>-25975.133706169203</v>
      </c>
      <c r="AG52" s="223">
        <f t="shared" si="8"/>
        <v>-5566.5010105865076</v>
      </c>
      <c r="AH52" s="223">
        <f t="shared" si="8"/>
        <v>1.3222997412085533</v>
      </c>
      <c r="AI52" s="224">
        <f t="shared" si="3"/>
        <v>-1174927.3413953963</v>
      </c>
      <c r="AJ52" s="215"/>
      <c r="AK52" s="222" t="s">
        <v>46</v>
      </c>
      <c r="AL52" s="223">
        <f t="shared" si="11"/>
        <v>-310999.06351526576</v>
      </c>
      <c r="AM52" s="223">
        <f t="shared" si="11"/>
        <v>-42473.689864262938</v>
      </c>
      <c r="AN52" s="223">
        <f t="shared" si="11"/>
        <v>0</v>
      </c>
      <c r="AO52" s="223">
        <f t="shared" si="11"/>
        <v>-10443.326862104237</v>
      </c>
      <c r="AP52" s="223">
        <f t="shared" si="11"/>
        <v>-17604.835250739008</v>
      </c>
      <c r="AQ52" s="223">
        <f t="shared" si="11"/>
        <v>391.90583291137591</v>
      </c>
      <c r="AR52" s="223">
        <f t="shared" si="9"/>
        <v>-8658.3779020564016</v>
      </c>
      <c r="AS52" s="223">
        <f t="shared" si="9"/>
        <v>-1855.5003368621692</v>
      </c>
      <c r="AT52" s="223">
        <f t="shared" si="9"/>
        <v>0.4407665804028511</v>
      </c>
      <c r="AU52" s="224">
        <f t="shared" si="5"/>
        <v>-391642.44713179872</v>
      </c>
      <c r="AV52" s="216"/>
      <c r="AW52" s="216"/>
      <c r="AX52" s="216"/>
      <c r="AY52" s="216"/>
      <c r="AZ52" s="216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</row>
    <row r="53" spans="1:126">
      <c r="A53" s="222" t="s">
        <v>47</v>
      </c>
      <c r="B53" s="223">
        <v>919083597.60426188</v>
      </c>
      <c r="C53" s="223">
        <v>125520865.69886094</v>
      </c>
      <c r="D53" s="223">
        <v>21497505.951351851</v>
      </c>
      <c r="E53" s="223">
        <v>30862763.105747327</v>
      </c>
      <c r="F53" s="223">
        <v>52026894.018874921</v>
      </c>
      <c r="G53" s="223">
        <v>-1158184.2683476829</v>
      </c>
      <c r="H53" s="223">
        <v>25587771.94275488</v>
      </c>
      <c r="I53" s="223">
        <v>5483488.939429787</v>
      </c>
      <c r="J53" s="223">
        <v>8685181.4133043289</v>
      </c>
      <c r="K53" s="224">
        <f t="shared" si="0"/>
        <v>1187589884.4062381</v>
      </c>
      <c r="L53" s="215"/>
      <c r="M53" s="222" t="s">
        <v>47</v>
      </c>
      <c r="N53" s="223">
        <v>917280809.25438988</v>
      </c>
      <c r="O53" s="223">
        <v>125274655.71868327</v>
      </c>
      <c r="P53" s="223">
        <v>21497505.951351851</v>
      </c>
      <c r="Q53" s="223">
        <v>30802225.598694731</v>
      </c>
      <c r="R53" s="223">
        <v>51924842.933792189</v>
      </c>
      <c r="S53" s="223">
        <v>-1155912.4825042351</v>
      </c>
      <c r="T53" s="223">
        <v>25537581.364576984</v>
      </c>
      <c r="U53" s="223">
        <v>5472733.0408342462</v>
      </c>
      <c r="V53" s="223">
        <v>8685156.1750977878</v>
      </c>
      <c r="W53" s="224">
        <f t="shared" si="1"/>
        <v>1185319597.5549166</v>
      </c>
      <c r="X53" s="215"/>
      <c r="Y53" s="222" t="s">
        <v>47</v>
      </c>
      <c r="Z53" s="223">
        <f t="shared" si="10"/>
        <v>-1802788.3498719931</v>
      </c>
      <c r="AA53" s="223">
        <f t="shared" si="10"/>
        <v>-246209.98017767072</v>
      </c>
      <c r="AB53" s="223">
        <f t="shared" si="10"/>
        <v>0</v>
      </c>
      <c r="AC53" s="223">
        <f t="shared" si="10"/>
        <v>-60537.507052596658</v>
      </c>
      <c r="AD53" s="223">
        <f t="shared" si="10"/>
        <v>-102051.08508273214</v>
      </c>
      <c r="AE53" s="223">
        <f t="shared" si="10"/>
        <v>2271.7858434477821</v>
      </c>
      <c r="AF53" s="223">
        <f t="shared" si="8"/>
        <v>-50190.578177895397</v>
      </c>
      <c r="AG53" s="223">
        <f t="shared" si="8"/>
        <v>-10755.898595540784</v>
      </c>
      <c r="AH53" s="223">
        <f t="shared" si="8"/>
        <v>-25.238206541165709</v>
      </c>
      <c r="AI53" s="224">
        <f t="shared" si="3"/>
        <v>-2270286.8513215221</v>
      </c>
      <c r="AJ53" s="215"/>
      <c r="AK53" s="222" t="s">
        <v>47</v>
      </c>
      <c r="AL53" s="223">
        <f t="shared" si="11"/>
        <v>-600929.44995733106</v>
      </c>
      <c r="AM53" s="223">
        <f t="shared" si="11"/>
        <v>-82069.993392556906</v>
      </c>
      <c r="AN53" s="223">
        <f t="shared" si="11"/>
        <v>0</v>
      </c>
      <c r="AO53" s="223">
        <f t="shared" si="11"/>
        <v>-20179.169017532218</v>
      </c>
      <c r="AP53" s="223">
        <f t="shared" si="11"/>
        <v>-34017.028360910714</v>
      </c>
      <c r="AQ53" s="223">
        <f t="shared" si="11"/>
        <v>757.26194781592733</v>
      </c>
      <c r="AR53" s="223">
        <f t="shared" si="9"/>
        <v>-16730.192725965131</v>
      </c>
      <c r="AS53" s="223">
        <f t="shared" si="9"/>
        <v>-3585.2995318469279</v>
      </c>
      <c r="AT53" s="223">
        <f t="shared" si="9"/>
        <v>-8.4127355137219038</v>
      </c>
      <c r="AU53" s="224">
        <f t="shared" si="5"/>
        <v>-756762.28377384087</v>
      </c>
      <c r="AV53" s="216"/>
      <c r="AW53" s="216"/>
      <c r="AX53" s="216"/>
      <c r="AY53" s="216"/>
      <c r="AZ53" s="216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</row>
    <row r="54" spans="1:126">
      <c r="A54" s="222" t="s">
        <v>48</v>
      </c>
      <c r="B54" s="223">
        <v>247660697.72217745</v>
      </c>
      <c r="C54" s="223">
        <v>33823457.690577634</v>
      </c>
      <c r="D54" s="223">
        <v>6243948.2164898301</v>
      </c>
      <c r="E54" s="223">
        <v>8316428.9563295934</v>
      </c>
      <c r="F54" s="223">
        <v>14019417.718496114</v>
      </c>
      <c r="G54" s="223">
        <v>-312089.91732364986</v>
      </c>
      <c r="H54" s="223">
        <v>6895004.4033178855</v>
      </c>
      <c r="I54" s="223">
        <v>1477607.3691566079</v>
      </c>
      <c r="J54" s="223">
        <v>7529518.9580657864</v>
      </c>
      <c r="K54" s="224">
        <f t="shared" si="0"/>
        <v>325653991.11728722</v>
      </c>
      <c r="L54" s="215"/>
      <c r="M54" s="222" t="s">
        <v>48</v>
      </c>
      <c r="N54" s="223">
        <v>247174909.68098232</v>
      </c>
      <c r="O54" s="223">
        <v>33757112.762177311</v>
      </c>
      <c r="P54" s="223">
        <v>6243948.216489831</v>
      </c>
      <c r="Q54" s="223">
        <v>8300116.2277877172</v>
      </c>
      <c r="R54" s="223">
        <v>13991918.54105374</v>
      </c>
      <c r="S54" s="223">
        <v>-311477.75095648773</v>
      </c>
      <c r="T54" s="223">
        <v>6881479.8081199955</v>
      </c>
      <c r="U54" s="223">
        <v>1474709.0328597308</v>
      </c>
      <c r="V54" s="223">
        <v>7530220.9637981746</v>
      </c>
      <c r="W54" s="224">
        <f t="shared" si="1"/>
        <v>325042937.48231238</v>
      </c>
      <c r="X54" s="215"/>
      <c r="Y54" s="222" t="s">
        <v>48</v>
      </c>
      <c r="Z54" s="223">
        <f t="shared" si="10"/>
        <v>-485788.04119512439</v>
      </c>
      <c r="AA54" s="223">
        <f t="shared" si="10"/>
        <v>-66344.928400322795</v>
      </c>
      <c r="AB54" s="223">
        <f t="shared" si="10"/>
        <v>0</v>
      </c>
      <c r="AC54" s="223">
        <f t="shared" si="10"/>
        <v>-16312.728541876189</v>
      </c>
      <c r="AD54" s="223">
        <f t="shared" si="10"/>
        <v>-27499.177442373708</v>
      </c>
      <c r="AE54" s="223">
        <f t="shared" si="10"/>
        <v>612.16636716213543</v>
      </c>
      <c r="AF54" s="223">
        <f t="shared" si="8"/>
        <v>-13524.595197889954</v>
      </c>
      <c r="AG54" s="223">
        <f t="shared" si="8"/>
        <v>-2898.3362968771253</v>
      </c>
      <c r="AH54" s="223">
        <f t="shared" si="8"/>
        <v>702.00573238823563</v>
      </c>
      <c r="AI54" s="224">
        <f t="shared" si="3"/>
        <v>-611053.63497491379</v>
      </c>
      <c r="AJ54" s="215"/>
      <c r="AK54" s="222" t="s">
        <v>48</v>
      </c>
      <c r="AL54" s="223">
        <f t="shared" si="11"/>
        <v>-161929.34706504145</v>
      </c>
      <c r="AM54" s="223">
        <f t="shared" si="11"/>
        <v>-22114.97613344093</v>
      </c>
      <c r="AN54" s="223">
        <f t="shared" si="11"/>
        <v>0</v>
      </c>
      <c r="AO54" s="223">
        <f t="shared" si="11"/>
        <v>-5437.5761806253968</v>
      </c>
      <c r="AP54" s="223">
        <f t="shared" si="11"/>
        <v>-9166.3924807912354</v>
      </c>
      <c r="AQ54" s="223">
        <f t="shared" si="11"/>
        <v>204.05545572071182</v>
      </c>
      <c r="AR54" s="223">
        <f t="shared" si="9"/>
        <v>-4508.1983992966516</v>
      </c>
      <c r="AS54" s="223">
        <f t="shared" si="9"/>
        <v>-966.11209895904176</v>
      </c>
      <c r="AT54" s="223">
        <f t="shared" si="9"/>
        <v>234.00191079607853</v>
      </c>
      <c r="AU54" s="224">
        <f t="shared" si="5"/>
        <v>-203684.5449916379</v>
      </c>
      <c r="AV54" s="216"/>
      <c r="AW54" s="216"/>
      <c r="AX54" s="216"/>
      <c r="AY54" s="216"/>
      <c r="AZ54" s="216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</row>
    <row r="55" spans="1:126">
      <c r="A55" s="222" t="s">
        <v>49</v>
      </c>
      <c r="B55" s="223">
        <v>78941066.083106354</v>
      </c>
      <c r="C55" s="223">
        <v>10781120.433191542</v>
      </c>
      <c r="D55" s="223">
        <v>8551977.2512951046</v>
      </c>
      <c r="E55" s="223">
        <v>2650835.493298721</v>
      </c>
      <c r="F55" s="223">
        <v>4468645.1695454903</v>
      </c>
      <c r="G55" s="223">
        <v>-99477.676570848489</v>
      </c>
      <c r="H55" s="223">
        <v>2197760.901312707</v>
      </c>
      <c r="I55" s="223">
        <v>470982.68738758995</v>
      </c>
      <c r="J55" s="223">
        <v>1722870.8216332747</v>
      </c>
      <c r="K55" s="224">
        <f t="shared" si="0"/>
        <v>109685781.16419993</v>
      </c>
      <c r="L55" s="215"/>
      <c r="M55" s="222" t="s">
        <v>49</v>
      </c>
      <c r="N55" s="223">
        <v>79956792.625253797</v>
      </c>
      <c r="O55" s="223">
        <v>10919839.996043053</v>
      </c>
      <c r="P55" s="223">
        <v>8551977.2512951065</v>
      </c>
      <c r="Q55" s="223">
        <v>2684943.5197418332</v>
      </c>
      <c r="R55" s="223">
        <v>4526142.7653008848</v>
      </c>
      <c r="S55" s="223">
        <v>-100757.6455585715</v>
      </c>
      <c r="T55" s="223">
        <v>2226039.2637863918</v>
      </c>
      <c r="U55" s="223">
        <v>477042.77297052188</v>
      </c>
      <c r="V55" s="223">
        <v>1722725.8668079441</v>
      </c>
      <c r="W55" s="224">
        <f t="shared" si="1"/>
        <v>110964746.41564097</v>
      </c>
      <c r="X55" s="215"/>
      <c r="Y55" s="222" t="s">
        <v>49</v>
      </c>
      <c r="Z55" s="223">
        <f t="shared" si="10"/>
        <v>1015726.5421474427</v>
      </c>
      <c r="AA55" s="223">
        <f t="shared" si="10"/>
        <v>138719.56285151094</v>
      </c>
      <c r="AB55" s="223">
        <f t="shared" si="10"/>
        <v>0</v>
      </c>
      <c r="AC55" s="223">
        <f t="shared" si="10"/>
        <v>34108.026443112176</v>
      </c>
      <c r="AD55" s="223">
        <f t="shared" si="10"/>
        <v>57497.595755394548</v>
      </c>
      <c r="AE55" s="223">
        <f t="shared" si="10"/>
        <v>-1279.9689877230121</v>
      </c>
      <c r="AF55" s="223">
        <f t="shared" si="8"/>
        <v>28278.362473684829</v>
      </c>
      <c r="AG55" s="223">
        <f t="shared" si="8"/>
        <v>6060.0855829319335</v>
      </c>
      <c r="AH55" s="223">
        <f t="shared" si="8"/>
        <v>-144.95482533052564</v>
      </c>
      <c r="AI55" s="224">
        <f t="shared" si="3"/>
        <v>1278965.2514410235</v>
      </c>
      <c r="AJ55" s="215"/>
      <c r="AK55" s="222" t="s">
        <v>49</v>
      </c>
      <c r="AL55" s="223">
        <f t="shared" si="11"/>
        <v>338575.51404914755</v>
      </c>
      <c r="AM55" s="223">
        <f t="shared" si="11"/>
        <v>46239.854283836983</v>
      </c>
      <c r="AN55" s="223">
        <f t="shared" si="11"/>
        <v>0</v>
      </c>
      <c r="AO55" s="223">
        <f t="shared" si="11"/>
        <v>11369.342147704059</v>
      </c>
      <c r="AP55" s="223">
        <f t="shared" si="11"/>
        <v>19165.865251798183</v>
      </c>
      <c r="AQ55" s="223">
        <f t="shared" si="11"/>
        <v>-426.65632924100402</v>
      </c>
      <c r="AR55" s="223">
        <f t="shared" si="9"/>
        <v>9426.120824561609</v>
      </c>
      <c r="AS55" s="223">
        <f t="shared" si="9"/>
        <v>2020.0285276439779</v>
      </c>
      <c r="AT55" s="223">
        <f t="shared" si="9"/>
        <v>-48.318275110175215</v>
      </c>
      <c r="AU55" s="224">
        <f t="shared" si="5"/>
        <v>426321.7504803412</v>
      </c>
      <c r="AV55" s="216"/>
      <c r="AW55" s="216"/>
      <c r="AX55" s="216"/>
      <c r="AY55" s="216"/>
      <c r="AZ55" s="216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</row>
    <row r="56" spans="1:126">
      <c r="A56" s="222" t="s">
        <v>50</v>
      </c>
      <c r="B56" s="223">
        <v>15861309.273314588</v>
      </c>
      <c r="C56" s="223">
        <v>2166206.9438443715</v>
      </c>
      <c r="D56" s="223">
        <v>5602738.7485500965</v>
      </c>
      <c r="E56" s="223">
        <v>532621.65914539597</v>
      </c>
      <c r="F56" s="223">
        <v>897866.80854101817</v>
      </c>
      <c r="G56" s="223">
        <v>-19987.647395335247</v>
      </c>
      <c r="H56" s="223">
        <v>441587.21302066982</v>
      </c>
      <c r="I56" s="223">
        <v>94632.647336771857</v>
      </c>
      <c r="J56" s="223">
        <v>211134.96679663489</v>
      </c>
      <c r="K56" s="224">
        <f t="shared" si="0"/>
        <v>25788110.613154214</v>
      </c>
      <c r="L56" s="215"/>
      <c r="M56" s="222" t="s">
        <v>50</v>
      </c>
      <c r="N56" s="223">
        <v>16102991.257057657</v>
      </c>
      <c r="O56" s="223">
        <v>2199213.8780365642</v>
      </c>
      <c r="P56" s="223">
        <v>5602738.7485500984</v>
      </c>
      <c r="Q56" s="223">
        <v>540737.32330329472</v>
      </c>
      <c r="R56" s="223">
        <v>911547.78705836763</v>
      </c>
      <c r="S56" s="223">
        <v>-20292.203229259296</v>
      </c>
      <c r="T56" s="223">
        <v>448315.76687454141</v>
      </c>
      <c r="U56" s="223">
        <v>96074.584161854014</v>
      </c>
      <c r="V56" s="223">
        <v>211143.23688495002</v>
      </c>
      <c r="W56" s="224">
        <f t="shared" si="1"/>
        <v>26092470.37869807</v>
      </c>
      <c r="X56" s="215"/>
      <c r="Y56" s="222" t="s">
        <v>50</v>
      </c>
      <c r="Z56" s="223">
        <f t="shared" si="10"/>
        <v>241681.98374306969</v>
      </c>
      <c r="AA56" s="223">
        <f t="shared" si="10"/>
        <v>33006.934192192741</v>
      </c>
      <c r="AB56" s="223">
        <f t="shared" si="10"/>
        <v>0</v>
      </c>
      <c r="AC56" s="223">
        <f t="shared" si="10"/>
        <v>8115.6641578987474</v>
      </c>
      <c r="AD56" s="223">
        <f t="shared" si="10"/>
        <v>13680.97851734946</v>
      </c>
      <c r="AE56" s="223">
        <f t="shared" si="10"/>
        <v>-304.55583392404878</v>
      </c>
      <c r="AF56" s="223">
        <f t="shared" si="8"/>
        <v>6728.5538538715919</v>
      </c>
      <c r="AG56" s="223">
        <f t="shared" si="8"/>
        <v>1441.9368250821572</v>
      </c>
      <c r="AH56" s="223">
        <f t="shared" si="8"/>
        <v>8.2700883151264861</v>
      </c>
      <c r="AI56" s="224">
        <f t="shared" si="3"/>
        <v>304359.76554385549</v>
      </c>
      <c r="AJ56" s="215"/>
      <c r="AK56" s="222" t="s">
        <v>50</v>
      </c>
      <c r="AL56" s="223">
        <f t="shared" si="11"/>
        <v>80560.661247689903</v>
      </c>
      <c r="AM56" s="223">
        <f t="shared" si="11"/>
        <v>11002.31139739758</v>
      </c>
      <c r="AN56" s="223">
        <f t="shared" si="11"/>
        <v>0</v>
      </c>
      <c r="AO56" s="223">
        <f t="shared" si="11"/>
        <v>2705.2213859662493</v>
      </c>
      <c r="AP56" s="223">
        <f t="shared" si="11"/>
        <v>4560.3261724498198</v>
      </c>
      <c r="AQ56" s="223">
        <f t="shared" si="11"/>
        <v>-101.51861130801626</v>
      </c>
      <c r="AR56" s="223">
        <f t="shared" si="9"/>
        <v>2242.8512846238641</v>
      </c>
      <c r="AS56" s="223">
        <f t="shared" si="9"/>
        <v>480.64560836071905</v>
      </c>
      <c r="AT56" s="223">
        <f t="shared" si="9"/>
        <v>2.7566961050421619</v>
      </c>
      <c r="AU56" s="224">
        <f t="shared" si="5"/>
        <v>101453.25518128516</v>
      </c>
      <c r="AV56" s="216"/>
      <c r="AW56" s="216"/>
      <c r="AX56" s="216"/>
      <c r="AY56" s="216"/>
      <c r="AZ56" s="216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</row>
    <row r="57" spans="1:126" ht="13.5" thickBot="1">
      <c r="A57" s="222" t="s">
        <v>51</v>
      </c>
      <c r="B57" s="223">
        <v>21852302.082097881</v>
      </c>
      <c r="C57" s="223">
        <v>2984407.3836240862</v>
      </c>
      <c r="D57" s="223">
        <v>4723182.2882476561</v>
      </c>
      <c r="E57" s="223">
        <v>733798.77982047084</v>
      </c>
      <c r="F57" s="223">
        <v>1237001.0817919902</v>
      </c>
      <c r="G57" s="223">
        <v>-27537.203976481589</v>
      </c>
      <c r="H57" s="223">
        <v>608379.61155919486</v>
      </c>
      <c r="I57" s="223">
        <v>130376.4500646188</v>
      </c>
      <c r="J57" s="223">
        <v>185012.87446526028</v>
      </c>
      <c r="K57" s="224">
        <f t="shared" si="0"/>
        <v>32426923.347694673</v>
      </c>
      <c r="L57" s="215"/>
      <c r="M57" s="222" t="s">
        <v>51</v>
      </c>
      <c r="N57" s="223">
        <v>21809438.651922237</v>
      </c>
      <c r="O57" s="223">
        <v>2978553.4494700069</v>
      </c>
      <c r="P57" s="223">
        <v>4723182.288247657</v>
      </c>
      <c r="Q57" s="223">
        <v>732359.42882469774</v>
      </c>
      <c r="R57" s="223">
        <v>1234574.6962653128</v>
      </c>
      <c r="S57" s="223">
        <v>-27483.18957491218</v>
      </c>
      <c r="T57" s="223">
        <v>607186.27106342558</v>
      </c>
      <c r="U57" s="223">
        <v>130120.71582467931</v>
      </c>
      <c r="V57" s="223">
        <v>185023.80527563865</v>
      </c>
      <c r="W57" s="224">
        <f t="shared" si="1"/>
        <v>32372956.117318738</v>
      </c>
      <c r="X57" s="215"/>
      <c r="Y57" s="222" t="s">
        <v>51</v>
      </c>
      <c r="Z57" s="223">
        <f t="shared" si="10"/>
        <v>-42863.430175643414</v>
      </c>
      <c r="AA57" s="223">
        <f t="shared" si="10"/>
        <v>-5853.9341540792957</v>
      </c>
      <c r="AB57" s="223">
        <f t="shared" si="10"/>
        <v>0</v>
      </c>
      <c r="AC57" s="223">
        <f t="shared" si="10"/>
        <v>-1439.3509957731003</v>
      </c>
      <c r="AD57" s="223">
        <f t="shared" si="10"/>
        <v>-2426.3855266773608</v>
      </c>
      <c r="AE57" s="223">
        <f t="shared" si="10"/>
        <v>54.014401569409529</v>
      </c>
      <c r="AF57" s="223">
        <f t="shared" si="8"/>
        <v>-1193.3404957692837</v>
      </c>
      <c r="AG57" s="223">
        <f t="shared" si="8"/>
        <v>-255.73423993948381</v>
      </c>
      <c r="AH57" s="223">
        <f t="shared" si="8"/>
        <v>10.930810378369642</v>
      </c>
      <c r="AI57" s="224">
        <f t="shared" si="3"/>
        <v>-53967.230375934159</v>
      </c>
      <c r="AJ57" s="215"/>
      <c r="AK57" s="222" t="s">
        <v>51</v>
      </c>
      <c r="AL57" s="223">
        <f t="shared" si="11"/>
        <v>-14287.810058547804</v>
      </c>
      <c r="AM57" s="223">
        <f t="shared" si="11"/>
        <v>-1951.3113846930985</v>
      </c>
      <c r="AN57" s="223">
        <f t="shared" si="11"/>
        <v>0</v>
      </c>
      <c r="AO57" s="223">
        <f t="shared" si="11"/>
        <v>-479.78366525770008</v>
      </c>
      <c r="AP57" s="223">
        <f t="shared" si="11"/>
        <v>-808.79517555912025</v>
      </c>
      <c r="AQ57" s="223">
        <f t="shared" si="11"/>
        <v>18.00480052313651</v>
      </c>
      <c r="AR57" s="223">
        <f t="shared" si="9"/>
        <v>-397.78016525642789</v>
      </c>
      <c r="AS57" s="223">
        <f t="shared" si="9"/>
        <v>-85.244746646494605</v>
      </c>
      <c r="AT57" s="223">
        <f t="shared" si="9"/>
        <v>3.6436034594565476</v>
      </c>
      <c r="AU57" s="224">
        <f t="shared" si="5"/>
        <v>-17989.076791978052</v>
      </c>
      <c r="AV57" s="216"/>
      <c r="AW57" s="216"/>
      <c r="AX57" s="216"/>
      <c r="AY57" s="216"/>
      <c r="AZ57" s="216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</row>
    <row r="58" spans="1:126" ht="14.25" thickTop="1" thickBot="1">
      <c r="A58" s="225" t="s">
        <v>52</v>
      </c>
      <c r="B58" s="226">
        <f t="shared" ref="B58:I58" si="12">SUM(B7:B57)</f>
        <v>6575127028.5240002</v>
      </c>
      <c r="C58" s="226">
        <f t="shared" si="12"/>
        <v>897976679.00028718</v>
      </c>
      <c r="D58" s="226">
        <f t="shared" si="12"/>
        <v>249623807.9999198</v>
      </c>
      <c r="E58" s="226">
        <f t="shared" si="12"/>
        <v>220792307.03332442</v>
      </c>
      <c r="F58" s="226">
        <f t="shared" si="12"/>
        <v>372200568.00638509</v>
      </c>
      <c r="G58" s="226">
        <f t="shared" si="12"/>
        <v>-8285654.0000000009</v>
      </c>
      <c r="H58" s="226">
        <f t="shared" si="12"/>
        <v>183055003.20000005</v>
      </c>
      <c r="I58" s="226">
        <f t="shared" si="12"/>
        <v>39228897.600000016</v>
      </c>
      <c r="J58" s="226">
        <f>SUM(J7:J57)</f>
        <v>153149123.20000002</v>
      </c>
      <c r="K58" s="227">
        <f>SUM(K7:K57)</f>
        <v>8682867760.5639172</v>
      </c>
      <c r="L58" s="215"/>
      <c r="M58" s="225" t="s">
        <v>52</v>
      </c>
      <c r="N58" s="226">
        <f t="shared" ref="N58:U58" si="13">SUM(N7:N57)</f>
        <v>6575127028.5240002</v>
      </c>
      <c r="O58" s="226">
        <f t="shared" si="13"/>
        <v>897976679.00028753</v>
      </c>
      <c r="P58" s="226">
        <f t="shared" si="13"/>
        <v>249623807.99991986</v>
      </c>
      <c r="Q58" s="226">
        <f t="shared" si="13"/>
        <v>220792307.03332436</v>
      </c>
      <c r="R58" s="226">
        <f t="shared" si="13"/>
        <v>372200568.00638497</v>
      </c>
      <c r="S58" s="226">
        <f t="shared" si="13"/>
        <v>-8285653.9999999991</v>
      </c>
      <c r="T58" s="226">
        <f t="shared" si="13"/>
        <v>183055003.20000002</v>
      </c>
      <c r="U58" s="226">
        <f t="shared" si="13"/>
        <v>39228897.600000001</v>
      </c>
      <c r="V58" s="226">
        <f>SUM(V7:V57)</f>
        <v>153149123.20000005</v>
      </c>
      <c r="W58" s="227">
        <f>SUM(W7:W57)</f>
        <v>8682867760.5639172</v>
      </c>
      <c r="X58" s="215"/>
      <c r="Y58" s="225" t="s">
        <v>52</v>
      </c>
      <c r="Z58" s="226">
        <f t="shared" ref="Z58:AG58" si="14">SUM(Z7:Z57)</f>
        <v>-4.8242509365081787E-7</v>
      </c>
      <c r="AA58" s="226">
        <f t="shared" si="14"/>
        <v>-7.3574483394622803E-8</v>
      </c>
      <c r="AB58" s="226">
        <f t="shared" si="14"/>
        <v>0</v>
      </c>
      <c r="AC58" s="226">
        <f t="shared" si="14"/>
        <v>3.5768607631325722E-8</v>
      </c>
      <c r="AD58" s="226">
        <f t="shared" si="14"/>
        <v>-2.986053004860878E-8</v>
      </c>
      <c r="AE58" s="226">
        <f t="shared" si="14"/>
        <v>2.1555024432018399E-9</v>
      </c>
      <c r="AF58" s="226">
        <f t="shared" si="14"/>
        <v>-5.0931703299283981E-9</v>
      </c>
      <c r="AG58" s="226">
        <f t="shared" si="14"/>
        <v>-4.6493369154632092E-9</v>
      </c>
      <c r="AH58" s="226">
        <f>SUM(AH7:AH57)</f>
        <v>2.5407643988728523E-8</v>
      </c>
      <c r="AI58" s="227">
        <f>SUM(AI7:AI57)</f>
        <v>-5.3248368203639984E-7</v>
      </c>
      <c r="AJ58" s="215"/>
      <c r="AK58" s="225" t="s">
        <v>52</v>
      </c>
      <c r="AL58" s="226">
        <f t="shared" ref="AL58:AS58" si="15">SUM(AL7:AL57)</f>
        <v>-1.6058947949204594E-7</v>
      </c>
      <c r="AM58" s="226">
        <f t="shared" si="15"/>
        <v>-2.4537484932807274E-8</v>
      </c>
      <c r="AN58" s="226">
        <f t="shared" si="15"/>
        <v>0</v>
      </c>
      <c r="AO58" s="226">
        <f t="shared" si="15"/>
        <v>1.1930922028113855E-8</v>
      </c>
      <c r="AP58" s="226">
        <f t="shared" si="15"/>
        <v>-9.9562385003082454E-9</v>
      </c>
      <c r="AQ58" s="226">
        <f t="shared" si="15"/>
        <v>7.1833028414403088E-10</v>
      </c>
      <c r="AR58" s="226">
        <f t="shared" si="15"/>
        <v>-1.6787566892162431E-9</v>
      </c>
      <c r="AS58" s="226">
        <f t="shared" si="15"/>
        <v>-1.5513705875491723E-9</v>
      </c>
      <c r="AT58" s="226">
        <f>SUM(AT7:AT57)</f>
        <v>8.4693070334651566E-9</v>
      </c>
      <c r="AU58" s="227">
        <f>SUM(AU7:AU57)</f>
        <v>-1.7759521142579615E-7</v>
      </c>
      <c r="AV58" s="216"/>
      <c r="AW58" s="216"/>
      <c r="AX58" s="216"/>
      <c r="AY58" s="216"/>
      <c r="AZ58" s="216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</row>
    <row r="59" spans="1:126" ht="13.5" thickTop="1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381">
        <f>K58-J58-D58</f>
        <v>8280094829.3639975</v>
      </c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6"/>
      <c r="AW59" s="216"/>
      <c r="AX59" s="216"/>
      <c r="AY59" s="216"/>
      <c r="AZ59" s="216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</row>
    <row r="60" spans="1:126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6"/>
      <c r="AW60" s="216"/>
      <c r="AX60" s="216"/>
      <c r="AY60" s="216"/>
      <c r="AZ60" s="216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</row>
    <row r="61" spans="1:126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6"/>
      <c r="AW61" s="216"/>
      <c r="AX61" s="216"/>
      <c r="AY61" s="216"/>
      <c r="AZ61" s="216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</row>
    <row r="62" spans="1:126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436"/>
      <c r="N62" s="436"/>
      <c r="O62" s="436"/>
      <c r="P62" s="436"/>
      <c r="Q62" s="436"/>
      <c r="R62" s="436"/>
      <c r="S62" s="436"/>
      <c r="T62" s="436"/>
      <c r="U62" s="436"/>
      <c r="V62" s="436"/>
      <c r="W62" s="436"/>
      <c r="X62" s="382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6"/>
      <c r="AW62" s="216"/>
      <c r="AX62" s="216"/>
      <c r="AY62" s="216"/>
      <c r="AZ62" s="216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</row>
    <row r="63" spans="1:126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436"/>
      <c r="N63" s="436"/>
      <c r="O63" s="436"/>
      <c r="P63" s="436"/>
      <c r="Q63" s="436"/>
      <c r="R63" s="436"/>
      <c r="S63" s="436"/>
      <c r="T63" s="436"/>
      <c r="U63" s="436"/>
      <c r="V63" s="436"/>
      <c r="W63" s="436"/>
      <c r="X63" s="382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6"/>
      <c r="AW63" s="216"/>
      <c r="AX63" s="216"/>
      <c r="AY63" s="216"/>
      <c r="AZ63" s="216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</row>
    <row r="64" spans="1:126">
      <c r="A64" s="215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436"/>
      <c r="N64" s="436"/>
      <c r="O64" s="436"/>
      <c r="P64" s="436"/>
      <c r="Q64" s="436"/>
      <c r="R64" s="436"/>
      <c r="S64" s="436"/>
      <c r="T64" s="436"/>
      <c r="U64" s="436"/>
      <c r="V64" s="436"/>
      <c r="W64" s="436"/>
      <c r="X64" s="382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6"/>
      <c r="AW64" s="216"/>
      <c r="AX64" s="216"/>
      <c r="AY64" s="216"/>
      <c r="AZ64" s="216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</row>
    <row r="65" spans="1:126">
      <c r="A65" s="215"/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436"/>
      <c r="N65" s="436"/>
      <c r="O65" s="436"/>
      <c r="P65" s="436"/>
      <c r="Q65" s="436"/>
      <c r="R65" s="436"/>
      <c r="S65" s="436"/>
      <c r="T65" s="436"/>
      <c r="U65" s="436"/>
      <c r="V65" s="436"/>
      <c r="W65" s="436"/>
      <c r="X65" s="382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6"/>
      <c r="AW65" s="216"/>
      <c r="AX65" s="216"/>
      <c r="AY65" s="216"/>
      <c r="AZ65" s="216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</row>
    <row r="66" spans="1:126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382"/>
      <c r="N66" s="382">
        <f>+N7/12</f>
        <v>704723.60078526987</v>
      </c>
      <c r="O66" s="382"/>
      <c r="P66" s="382"/>
      <c r="Q66" s="382"/>
      <c r="R66" s="382"/>
      <c r="S66" s="382"/>
      <c r="T66" s="382"/>
      <c r="U66" s="382"/>
      <c r="V66" s="382"/>
      <c r="W66" s="382"/>
      <c r="X66" s="382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6"/>
      <c r="AW66" s="216"/>
      <c r="AX66" s="216"/>
      <c r="AY66" s="216"/>
      <c r="AZ66" s="216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</row>
    <row r="67" spans="1:126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383"/>
      <c r="N67" s="383"/>
      <c r="O67" s="383"/>
      <c r="P67" s="383"/>
      <c r="Q67" s="383"/>
      <c r="R67" s="383"/>
      <c r="S67" s="383"/>
      <c r="T67" s="383"/>
      <c r="U67" s="383"/>
      <c r="V67" s="383"/>
      <c r="W67" s="384"/>
      <c r="X67" s="382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6"/>
      <c r="AW67" s="216"/>
      <c r="AX67" s="216"/>
      <c r="AY67" s="216"/>
      <c r="AZ67" s="216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</row>
    <row r="68" spans="1:126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385"/>
      <c r="N68" s="223"/>
      <c r="O68" s="223"/>
      <c r="P68" s="223"/>
      <c r="Q68" s="223"/>
      <c r="R68" s="223"/>
      <c r="S68" s="223"/>
      <c r="T68" s="223"/>
      <c r="U68" s="223"/>
      <c r="V68" s="223"/>
      <c r="W68" s="386"/>
      <c r="X68" s="382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6"/>
      <c r="AW68" s="216"/>
      <c r="AX68" s="216"/>
      <c r="AY68" s="216"/>
      <c r="AZ68" s="216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</row>
    <row r="69" spans="1:126">
      <c r="A69" s="215"/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385"/>
      <c r="N69" s="223"/>
      <c r="O69" s="223"/>
      <c r="P69" s="223"/>
      <c r="Q69" s="223"/>
      <c r="R69" s="223"/>
      <c r="S69" s="223"/>
      <c r="T69" s="223"/>
      <c r="U69" s="223"/>
      <c r="V69" s="223"/>
      <c r="W69" s="386"/>
      <c r="X69" s="382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6"/>
      <c r="AW69" s="216"/>
      <c r="AX69" s="216"/>
      <c r="AY69" s="216"/>
      <c r="AZ69" s="216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</row>
    <row r="70" spans="1:126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385"/>
      <c r="N70" s="223"/>
      <c r="O70" s="223"/>
      <c r="P70" s="223"/>
      <c r="Q70" s="223"/>
      <c r="R70" s="223"/>
      <c r="S70" s="223"/>
      <c r="T70" s="223"/>
      <c r="U70" s="223"/>
      <c r="V70" s="223"/>
      <c r="W70" s="386"/>
      <c r="X70" s="382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6"/>
      <c r="AW70" s="216"/>
      <c r="AX70" s="216"/>
      <c r="AY70" s="216"/>
      <c r="AZ70" s="216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</row>
    <row r="71" spans="1:126">
      <c r="A71" s="215"/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385"/>
      <c r="N71" s="223"/>
      <c r="O71" s="223"/>
      <c r="P71" s="223"/>
      <c r="Q71" s="223"/>
      <c r="R71" s="223"/>
      <c r="S71" s="223"/>
      <c r="T71" s="223"/>
      <c r="U71" s="223"/>
      <c r="V71" s="223"/>
      <c r="W71" s="386"/>
      <c r="X71" s="382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6"/>
      <c r="AW71" s="216"/>
      <c r="AX71" s="216"/>
      <c r="AY71" s="216"/>
      <c r="AZ71" s="216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</row>
    <row r="72" spans="1:126">
      <c r="A72" s="215"/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385"/>
      <c r="N72" s="223"/>
      <c r="O72" s="223"/>
      <c r="P72" s="223"/>
      <c r="Q72" s="223"/>
      <c r="R72" s="223"/>
      <c r="S72" s="223"/>
      <c r="T72" s="223"/>
      <c r="U72" s="223"/>
      <c r="V72" s="223"/>
      <c r="W72" s="386"/>
      <c r="X72" s="382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6"/>
      <c r="AW72" s="216"/>
      <c r="AX72" s="216"/>
      <c r="AY72" s="216"/>
      <c r="AZ72" s="216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</row>
    <row r="73" spans="1:126">
      <c r="A73" s="215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385"/>
      <c r="N73" s="223"/>
      <c r="O73" s="223"/>
      <c r="P73" s="223"/>
      <c r="Q73" s="223"/>
      <c r="R73" s="223"/>
      <c r="S73" s="223"/>
      <c r="T73" s="223"/>
      <c r="U73" s="223"/>
      <c r="V73" s="223"/>
      <c r="W73" s="386"/>
      <c r="X73" s="382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6"/>
      <c r="AW73" s="216"/>
      <c r="AX73" s="216"/>
      <c r="AY73" s="216"/>
      <c r="AZ73" s="216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</row>
    <row r="74" spans="1:126">
      <c r="A74" s="215"/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385"/>
      <c r="N74" s="223"/>
      <c r="O74" s="223"/>
      <c r="P74" s="223"/>
      <c r="Q74" s="223"/>
      <c r="R74" s="223"/>
      <c r="S74" s="223"/>
      <c r="T74" s="223"/>
      <c r="U74" s="223"/>
      <c r="V74" s="223"/>
      <c r="W74" s="386"/>
      <c r="X74" s="382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6"/>
      <c r="AW74" s="216"/>
      <c r="AX74" s="216"/>
      <c r="AY74" s="216"/>
      <c r="AZ74" s="216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</row>
    <row r="75" spans="1:126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385"/>
      <c r="N75" s="223"/>
      <c r="O75" s="223"/>
      <c r="P75" s="223"/>
      <c r="Q75" s="223"/>
      <c r="R75" s="223"/>
      <c r="S75" s="223"/>
      <c r="T75" s="223"/>
      <c r="U75" s="223"/>
      <c r="V75" s="223"/>
      <c r="W75" s="386"/>
      <c r="X75" s="382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6"/>
      <c r="AW75" s="216"/>
      <c r="AX75" s="216"/>
      <c r="AY75" s="216"/>
      <c r="AZ75" s="216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</row>
    <row r="76" spans="1:126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385"/>
      <c r="N76" s="223"/>
      <c r="O76" s="223"/>
      <c r="P76" s="223"/>
      <c r="Q76" s="223"/>
      <c r="R76" s="223"/>
      <c r="S76" s="223"/>
      <c r="T76" s="223"/>
      <c r="U76" s="223"/>
      <c r="V76" s="223"/>
      <c r="W76" s="386"/>
      <c r="X76" s="382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6"/>
      <c r="AW76" s="216"/>
      <c r="AX76" s="216"/>
      <c r="AY76" s="216"/>
      <c r="AZ76" s="216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</row>
    <row r="77" spans="1:126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385"/>
      <c r="N77" s="223"/>
      <c r="O77" s="223"/>
      <c r="P77" s="223"/>
      <c r="Q77" s="223"/>
      <c r="R77" s="223"/>
      <c r="S77" s="223"/>
      <c r="T77" s="223"/>
      <c r="U77" s="223"/>
      <c r="V77" s="223"/>
      <c r="W77" s="386"/>
      <c r="X77" s="382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6"/>
      <c r="AW77" s="216"/>
      <c r="AX77" s="216"/>
      <c r="AY77" s="216"/>
      <c r="AZ77" s="216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</row>
    <row r="78" spans="1:126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385"/>
      <c r="N78" s="223"/>
      <c r="O78" s="223"/>
      <c r="P78" s="223"/>
      <c r="Q78" s="223"/>
      <c r="R78" s="223"/>
      <c r="S78" s="223"/>
      <c r="T78" s="223"/>
      <c r="U78" s="223"/>
      <c r="V78" s="223"/>
      <c r="W78" s="386"/>
      <c r="X78" s="382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6"/>
      <c r="AW78" s="216"/>
      <c r="AX78" s="216"/>
      <c r="AY78" s="216"/>
      <c r="AZ78" s="216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</row>
    <row r="79" spans="1:126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385"/>
      <c r="N79" s="223"/>
      <c r="O79" s="223"/>
      <c r="P79" s="223"/>
      <c r="Q79" s="223"/>
      <c r="R79" s="223"/>
      <c r="S79" s="223"/>
      <c r="T79" s="223"/>
      <c r="U79" s="223"/>
      <c r="V79" s="223"/>
      <c r="W79" s="386"/>
      <c r="X79" s="382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6"/>
      <c r="AW79" s="216"/>
      <c r="AX79" s="216"/>
      <c r="AY79" s="216"/>
      <c r="AZ79" s="216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</row>
    <row r="80" spans="1:126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385"/>
      <c r="N80" s="223"/>
      <c r="O80" s="223"/>
      <c r="P80" s="223"/>
      <c r="Q80" s="223"/>
      <c r="R80" s="223"/>
      <c r="S80" s="223"/>
      <c r="T80" s="223"/>
      <c r="U80" s="223"/>
      <c r="V80" s="223"/>
      <c r="W80" s="386"/>
      <c r="X80" s="382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6"/>
      <c r="AW80" s="216"/>
      <c r="AX80" s="216"/>
      <c r="AY80" s="216"/>
      <c r="AZ80" s="216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</row>
    <row r="81" spans="1:126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385"/>
      <c r="N81" s="223"/>
      <c r="O81" s="223"/>
      <c r="P81" s="223"/>
      <c r="Q81" s="223"/>
      <c r="R81" s="223"/>
      <c r="S81" s="223"/>
      <c r="T81" s="223"/>
      <c r="U81" s="223"/>
      <c r="V81" s="223"/>
      <c r="W81" s="386"/>
      <c r="X81" s="382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6"/>
      <c r="AW81" s="216"/>
      <c r="AX81" s="216"/>
      <c r="AY81" s="216"/>
      <c r="AZ81" s="216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</row>
    <row r="82" spans="1:126">
      <c r="A82" s="215"/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385"/>
      <c r="N82" s="223"/>
      <c r="O82" s="223"/>
      <c r="P82" s="223"/>
      <c r="Q82" s="223"/>
      <c r="R82" s="223"/>
      <c r="S82" s="223"/>
      <c r="T82" s="223"/>
      <c r="U82" s="223"/>
      <c r="V82" s="223"/>
      <c r="W82" s="386"/>
      <c r="X82" s="382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6"/>
      <c r="AW82" s="216"/>
      <c r="AX82" s="216"/>
      <c r="AY82" s="216"/>
      <c r="AZ82" s="216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</row>
    <row r="83" spans="1:126">
      <c r="A83" s="215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385"/>
      <c r="N83" s="223"/>
      <c r="O83" s="223"/>
      <c r="P83" s="223"/>
      <c r="Q83" s="223"/>
      <c r="R83" s="223"/>
      <c r="S83" s="223"/>
      <c r="T83" s="223"/>
      <c r="U83" s="223"/>
      <c r="V83" s="223"/>
      <c r="W83" s="386"/>
      <c r="X83" s="382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6"/>
      <c r="AW83" s="216"/>
      <c r="AX83" s="216"/>
      <c r="AY83" s="216"/>
      <c r="AZ83" s="216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</row>
    <row r="84" spans="1:126">
      <c r="A84" s="215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385"/>
      <c r="N84" s="223"/>
      <c r="O84" s="223"/>
      <c r="P84" s="223"/>
      <c r="Q84" s="223"/>
      <c r="R84" s="223"/>
      <c r="S84" s="223"/>
      <c r="T84" s="223"/>
      <c r="U84" s="223"/>
      <c r="V84" s="223"/>
      <c r="W84" s="386"/>
      <c r="X84" s="382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6"/>
      <c r="AW84" s="216"/>
      <c r="AX84" s="216"/>
      <c r="AY84" s="216"/>
      <c r="AZ84" s="216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</row>
    <row r="85" spans="1:126">
      <c r="A85" s="215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385"/>
      <c r="N85" s="223"/>
      <c r="O85" s="223"/>
      <c r="P85" s="223"/>
      <c r="Q85" s="223"/>
      <c r="R85" s="223"/>
      <c r="S85" s="223"/>
      <c r="T85" s="223"/>
      <c r="U85" s="223"/>
      <c r="V85" s="223"/>
      <c r="W85" s="386"/>
      <c r="X85" s="382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6"/>
      <c r="AW85" s="216"/>
      <c r="AX85" s="216"/>
      <c r="AY85" s="216"/>
      <c r="AZ85" s="216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</row>
    <row r="86" spans="1:126">
      <c r="A86" s="215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385"/>
      <c r="N86" s="223"/>
      <c r="O86" s="223"/>
      <c r="P86" s="223"/>
      <c r="Q86" s="223"/>
      <c r="R86" s="223"/>
      <c r="S86" s="223"/>
      <c r="T86" s="223"/>
      <c r="U86" s="223"/>
      <c r="V86" s="223"/>
      <c r="W86" s="386"/>
      <c r="X86" s="382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6"/>
      <c r="AW86" s="216"/>
      <c r="AX86" s="216"/>
      <c r="AY86" s="216"/>
      <c r="AZ86" s="216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</row>
    <row r="87" spans="1:126">
      <c r="A87" s="215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385"/>
      <c r="N87" s="223"/>
      <c r="O87" s="223"/>
      <c r="P87" s="223"/>
      <c r="Q87" s="223"/>
      <c r="R87" s="223"/>
      <c r="S87" s="223"/>
      <c r="T87" s="223"/>
      <c r="U87" s="223"/>
      <c r="V87" s="223"/>
      <c r="W87" s="386"/>
      <c r="X87" s="382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6"/>
      <c r="AW87" s="216"/>
      <c r="AX87" s="216"/>
      <c r="AY87" s="216"/>
      <c r="AZ87" s="216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</row>
    <row r="88" spans="1:126">
      <c r="A88" s="215"/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385"/>
      <c r="N88" s="223"/>
      <c r="O88" s="223"/>
      <c r="P88" s="223"/>
      <c r="Q88" s="223"/>
      <c r="R88" s="223"/>
      <c r="S88" s="223"/>
      <c r="T88" s="223"/>
      <c r="U88" s="223"/>
      <c r="V88" s="223"/>
      <c r="W88" s="386"/>
      <c r="X88" s="382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6"/>
      <c r="AW88" s="216"/>
      <c r="AX88" s="216"/>
      <c r="AY88" s="216"/>
      <c r="AZ88" s="216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</row>
    <row r="89" spans="1:126">
      <c r="A89" s="215"/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385"/>
      <c r="N89" s="223"/>
      <c r="O89" s="223"/>
      <c r="P89" s="223"/>
      <c r="Q89" s="223"/>
      <c r="R89" s="223"/>
      <c r="S89" s="223"/>
      <c r="T89" s="223"/>
      <c r="U89" s="223"/>
      <c r="V89" s="223"/>
      <c r="W89" s="386"/>
      <c r="X89" s="382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6"/>
      <c r="AW89" s="216"/>
      <c r="AX89" s="216"/>
      <c r="AY89" s="216"/>
      <c r="AZ89" s="216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</row>
    <row r="90" spans="1:126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385"/>
      <c r="N90" s="223"/>
      <c r="O90" s="223"/>
      <c r="P90" s="223"/>
      <c r="Q90" s="223"/>
      <c r="R90" s="223"/>
      <c r="S90" s="223"/>
      <c r="T90" s="223"/>
      <c r="U90" s="223"/>
      <c r="V90" s="223"/>
      <c r="W90" s="386"/>
      <c r="X90" s="382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6"/>
      <c r="AW90" s="216"/>
      <c r="AX90" s="216"/>
      <c r="AY90" s="216"/>
      <c r="AZ90" s="216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</row>
    <row r="91" spans="1:126">
      <c r="A91" s="215"/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385"/>
      <c r="N91" s="223"/>
      <c r="O91" s="223"/>
      <c r="P91" s="223"/>
      <c r="Q91" s="223"/>
      <c r="R91" s="223"/>
      <c r="S91" s="223"/>
      <c r="T91" s="223"/>
      <c r="U91" s="223"/>
      <c r="V91" s="223"/>
      <c r="W91" s="386"/>
      <c r="X91" s="382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6"/>
      <c r="AW91" s="216"/>
      <c r="AX91" s="216"/>
      <c r="AY91" s="216"/>
      <c r="AZ91" s="216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</row>
    <row r="92" spans="1:126">
      <c r="A92" s="215"/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385"/>
      <c r="N92" s="223"/>
      <c r="O92" s="223"/>
      <c r="P92" s="223"/>
      <c r="Q92" s="223"/>
      <c r="R92" s="223"/>
      <c r="S92" s="223"/>
      <c r="T92" s="223"/>
      <c r="U92" s="223"/>
      <c r="V92" s="223"/>
      <c r="W92" s="386"/>
      <c r="X92" s="382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6"/>
      <c r="AW92" s="216"/>
      <c r="AX92" s="216"/>
      <c r="AY92" s="216"/>
      <c r="AZ92" s="216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</row>
    <row r="93" spans="1:126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385"/>
      <c r="N93" s="223"/>
      <c r="O93" s="223"/>
      <c r="P93" s="223"/>
      <c r="Q93" s="223"/>
      <c r="R93" s="223"/>
      <c r="S93" s="223"/>
      <c r="T93" s="223"/>
      <c r="U93" s="223"/>
      <c r="V93" s="223"/>
      <c r="W93" s="386"/>
      <c r="X93" s="382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6"/>
      <c r="AW93" s="216"/>
      <c r="AX93" s="216"/>
      <c r="AY93" s="216"/>
      <c r="AZ93" s="216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</row>
    <row r="94" spans="1:126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385"/>
      <c r="N94" s="223"/>
      <c r="O94" s="223"/>
      <c r="P94" s="223"/>
      <c r="Q94" s="223"/>
      <c r="R94" s="223"/>
      <c r="S94" s="223"/>
      <c r="T94" s="223"/>
      <c r="U94" s="223"/>
      <c r="V94" s="223"/>
      <c r="W94" s="386"/>
      <c r="X94" s="382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6"/>
      <c r="AW94" s="216"/>
      <c r="AX94" s="216"/>
      <c r="AY94" s="216"/>
      <c r="AZ94" s="216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</row>
    <row r="95" spans="1:126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385"/>
      <c r="N95" s="223"/>
      <c r="O95" s="223"/>
      <c r="P95" s="223"/>
      <c r="Q95" s="223"/>
      <c r="R95" s="223"/>
      <c r="S95" s="223"/>
      <c r="T95" s="223"/>
      <c r="U95" s="223"/>
      <c r="V95" s="223"/>
      <c r="W95" s="386"/>
      <c r="X95" s="382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6"/>
      <c r="AW95" s="216"/>
      <c r="AX95" s="216"/>
      <c r="AY95" s="216"/>
      <c r="AZ95" s="216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</row>
    <row r="96" spans="1:126">
      <c r="A96" s="215"/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385"/>
      <c r="N96" s="223"/>
      <c r="O96" s="223"/>
      <c r="P96" s="223"/>
      <c r="Q96" s="223"/>
      <c r="R96" s="223"/>
      <c r="S96" s="223"/>
      <c r="T96" s="223"/>
      <c r="U96" s="223"/>
      <c r="V96" s="223"/>
      <c r="W96" s="386"/>
      <c r="X96" s="382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6"/>
      <c r="AW96" s="216"/>
      <c r="AX96" s="216"/>
      <c r="AY96" s="216"/>
      <c r="AZ96" s="216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</row>
    <row r="97" spans="1:126">
      <c r="A97" s="215"/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385"/>
      <c r="N97" s="223"/>
      <c r="O97" s="223"/>
      <c r="P97" s="223"/>
      <c r="Q97" s="223"/>
      <c r="R97" s="223"/>
      <c r="S97" s="223"/>
      <c r="T97" s="223"/>
      <c r="U97" s="223"/>
      <c r="V97" s="223"/>
      <c r="W97" s="386"/>
      <c r="X97" s="382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6"/>
      <c r="AW97" s="216"/>
      <c r="AX97" s="216"/>
      <c r="AY97" s="216"/>
      <c r="AZ97" s="216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</row>
    <row r="98" spans="1:126">
      <c r="A98" s="215"/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385"/>
      <c r="N98" s="223"/>
      <c r="O98" s="223"/>
      <c r="P98" s="223"/>
      <c r="Q98" s="223"/>
      <c r="R98" s="223"/>
      <c r="S98" s="223"/>
      <c r="T98" s="223"/>
      <c r="U98" s="223"/>
      <c r="V98" s="223"/>
      <c r="W98" s="386"/>
      <c r="X98" s="382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6"/>
      <c r="AW98" s="216"/>
      <c r="AX98" s="216"/>
      <c r="AY98" s="216"/>
      <c r="AZ98" s="216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</row>
    <row r="99" spans="1:126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385"/>
      <c r="N99" s="223"/>
      <c r="O99" s="223"/>
      <c r="P99" s="223"/>
      <c r="Q99" s="223"/>
      <c r="R99" s="223"/>
      <c r="S99" s="223"/>
      <c r="T99" s="223"/>
      <c r="U99" s="223"/>
      <c r="V99" s="223"/>
      <c r="W99" s="386"/>
      <c r="X99" s="382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6"/>
      <c r="AW99" s="216"/>
      <c r="AX99" s="216"/>
      <c r="AY99" s="216"/>
      <c r="AZ99" s="216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</row>
    <row r="100" spans="1:126">
      <c r="A100" s="215"/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385"/>
      <c r="N100" s="223"/>
      <c r="O100" s="223"/>
      <c r="P100" s="223"/>
      <c r="Q100" s="223"/>
      <c r="R100" s="223"/>
      <c r="S100" s="223"/>
      <c r="T100" s="223"/>
      <c r="U100" s="223"/>
      <c r="V100" s="223"/>
      <c r="W100" s="386"/>
      <c r="X100" s="382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6"/>
      <c r="AW100" s="216"/>
      <c r="AX100" s="216"/>
      <c r="AY100" s="216"/>
      <c r="AZ100" s="216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</row>
    <row r="101" spans="1:126">
      <c r="A101" s="215"/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385"/>
      <c r="N101" s="223"/>
      <c r="O101" s="223"/>
      <c r="P101" s="223"/>
      <c r="Q101" s="223"/>
      <c r="R101" s="223"/>
      <c r="S101" s="223"/>
      <c r="T101" s="223"/>
      <c r="U101" s="223"/>
      <c r="V101" s="223"/>
      <c r="W101" s="386"/>
      <c r="X101" s="382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6"/>
      <c r="AW101" s="216"/>
      <c r="AX101" s="216"/>
      <c r="AY101" s="216"/>
      <c r="AZ101" s="216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</row>
    <row r="102" spans="1:126">
      <c r="A102" s="215"/>
      <c r="B102" s="215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385"/>
      <c r="N102" s="223"/>
      <c r="O102" s="223"/>
      <c r="P102" s="223"/>
      <c r="Q102" s="223"/>
      <c r="R102" s="223"/>
      <c r="S102" s="223"/>
      <c r="T102" s="223"/>
      <c r="U102" s="223"/>
      <c r="V102" s="223"/>
      <c r="W102" s="386"/>
      <c r="X102" s="382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6"/>
      <c r="AW102" s="216"/>
      <c r="AX102" s="216"/>
      <c r="AY102" s="216"/>
      <c r="AZ102" s="216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</row>
    <row r="103" spans="1:126">
      <c r="A103" s="215"/>
      <c r="B103" s="215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385"/>
      <c r="N103" s="223"/>
      <c r="O103" s="223"/>
      <c r="P103" s="223"/>
      <c r="Q103" s="223"/>
      <c r="R103" s="223"/>
      <c r="S103" s="223"/>
      <c r="T103" s="223"/>
      <c r="U103" s="223"/>
      <c r="V103" s="223"/>
      <c r="W103" s="386"/>
      <c r="X103" s="382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6"/>
      <c r="AW103" s="216"/>
      <c r="AX103" s="216"/>
      <c r="AY103" s="216"/>
      <c r="AZ103" s="216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</row>
    <row r="104" spans="1:126">
      <c r="A104" s="215"/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385"/>
      <c r="N104" s="223"/>
      <c r="O104" s="223"/>
      <c r="P104" s="223"/>
      <c r="Q104" s="223"/>
      <c r="R104" s="223"/>
      <c r="S104" s="223"/>
      <c r="T104" s="223"/>
      <c r="U104" s="223"/>
      <c r="V104" s="223"/>
      <c r="W104" s="386"/>
      <c r="X104" s="382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6"/>
      <c r="AW104" s="216"/>
      <c r="AX104" s="216"/>
      <c r="AY104" s="216"/>
      <c r="AZ104" s="216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</row>
    <row r="105" spans="1:126">
      <c r="A105" s="215"/>
      <c r="B105" s="215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385"/>
      <c r="N105" s="223"/>
      <c r="O105" s="223"/>
      <c r="P105" s="223"/>
      <c r="Q105" s="223"/>
      <c r="R105" s="223"/>
      <c r="S105" s="223"/>
      <c r="T105" s="223"/>
      <c r="U105" s="223"/>
      <c r="V105" s="223"/>
      <c r="W105" s="386"/>
      <c r="X105" s="382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6"/>
      <c r="AW105" s="216"/>
      <c r="AX105" s="216"/>
      <c r="AY105" s="216"/>
      <c r="AZ105" s="216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</row>
    <row r="106" spans="1:126">
      <c r="A106" s="215"/>
      <c r="B106" s="215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385"/>
      <c r="N106" s="223"/>
      <c r="O106" s="223"/>
      <c r="P106" s="223"/>
      <c r="Q106" s="223"/>
      <c r="R106" s="223"/>
      <c r="S106" s="223"/>
      <c r="T106" s="223"/>
      <c r="U106" s="223"/>
      <c r="V106" s="223"/>
      <c r="W106" s="386"/>
      <c r="X106" s="382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6"/>
      <c r="AW106" s="216"/>
      <c r="AX106" s="216"/>
      <c r="AY106" s="216"/>
      <c r="AZ106" s="216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</row>
    <row r="107" spans="1:126">
      <c r="A107" s="215"/>
      <c r="B107" s="215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385"/>
      <c r="N107" s="223"/>
      <c r="O107" s="223"/>
      <c r="P107" s="223"/>
      <c r="Q107" s="223"/>
      <c r="R107" s="223"/>
      <c r="S107" s="223"/>
      <c r="T107" s="223"/>
      <c r="U107" s="223"/>
      <c r="V107" s="223"/>
      <c r="W107" s="386"/>
      <c r="X107" s="382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6"/>
      <c r="AW107" s="216"/>
      <c r="AX107" s="216"/>
      <c r="AY107" s="216"/>
      <c r="AZ107" s="216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</row>
    <row r="108" spans="1:126">
      <c r="A108" s="215"/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385"/>
      <c r="N108" s="223"/>
      <c r="O108" s="223"/>
      <c r="P108" s="223"/>
      <c r="Q108" s="223"/>
      <c r="R108" s="223"/>
      <c r="S108" s="223"/>
      <c r="T108" s="223"/>
      <c r="U108" s="223"/>
      <c r="V108" s="223"/>
      <c r="W108" s="386"/>
      <c r="X108" s="382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6"/>
      <c r="AW108" s="216"/>
      <c r="AX108" s="216"/>
      <c r="AY108" s="216"/>
      <c r="AZ108" s="216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</row>
    <row r="109" spans="1:126">
      <c r="A109" s="215"/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385"/>
      <c r="N109" s="223"/>
      <c r="O109" s="223"/>
      <c r="P109" s="223"/>
      <c r="Q109" s="223"/>
      <c r="R109" s="223"/>
      <c r="S109" s="223"/>
      <c r="T109" s="223"/>
      <c r="U109" s="223"/>
      <c r="V109" s="223"/>
      <c r="W109" s="386"/>
      <c r="X109" s="382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6"/>
      <c r="AW109" s="216"/>
      <c r="AX109" s="216"/>
      <c r="AY109" s="216"/>
      <c r="AZ109" s="216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</row>
    <row r="110" spans="1:126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385"/>
      <c r="N110" s="223"/>
      <c r="O110" s="223"/>
      <c r="P110" s="223"/>
      <c r="Q110" s="223"/>
      <c r="R110" s="223"/>
      <c r="S110" s="223"/>
      <c r="T110" s="223"/>
      <c r="U110" s="223"/>
      <c r="V110" s="223"/>
      <c r="W110" s="386"/>
      <c r="X110" s="382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6"/>
      <c r="AW110" s="216"/>
      <c r="AX110" s="216"/>
      <c r="AY110" s="216"/>
      <c r="AZ110" s="216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</row>
    <row r="111" spans="1:126">
      <c r="A111" s="215"/>
      <c r="B111" s="215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385"/>
      <c r="N111" s="223"/>
      <c r="O111" s="223"/>
      <c r="P111" s="223"/>
      <c r="Q111" s="223"/>
      <c r="R111" s="223"/>
      <c r="S111" s="223"/>
      <c r="T111" s="223"/>
      <c r="U111" s="223"/>
      <c r="V111" s="223"/>
      <c r="W111" s="386"/>
      <c r="X111" s="382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6"/>
      <c r="AW111" s="216"/>
      <c r="AX111" s="216"/>
      <c r="AY111" s="216"/>
      <c r="AZ111" s="216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</row>
    <row r="112" spans="1:126">
      <c r="A112" s="215"/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385"/>
      <c r="N112" s="223"/>
      <c r="O112" s="223"/>
      <c r="P112" s="223"/>
      <c r="Q112" s="223"/>
      <c r="R112" s="223"/>
      <c r="S112" s="223"/>
      <c r="T112" s="223"/>
      <c r="U112" s="223"/>
      <c r="V112" s="223"/>
      <c r="W112" s="386"/>
      <c r="X112" s="382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6"/>
      <c r="AW112" s="216"/>
      <c r="AX112" s="216"/>
      <c r="AY112" s="216"/>
      <c r="AZ112" s="216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</row>
    <row r="113" spans="1:126">
      <c r="A113" s="215"/>
      <c r="B113" s="215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385"/>
      <c r="N113" s="223"/>
      <c r="O113" s="223"/>
      <c r="P113" s="223"/>
      <c r="Q113" s="223"/>
      <c r="R113" s="223"/>
      <c r="S113" s="223"/>
      <c r="T113" s="223"/>
      <c r="U113" s="223"/>
      <c r="V113" s="223"/>
      <c r="W113" s="386"/>
      <c r="X113" s="382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6"/>
      <c r="AW113" s="216"/>
      <c r="AX113" s="216"/>
      <c r="AY113" s="216"/>
      <c r="AZ113" s="216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</row>
    <row r="114" spans="1:126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385"/>
      <c r="N114" s="223"/>
      <c r="O114" s="223"/>
      <c r="P114" s="223"/>
      <c r="Q114" s="223"/>
      <c r="R114" s="223"/>
      <c r="S114" s="223"/>
      <c r="T114" s="223"/>
      <c r="U114" s="223"/>
      <c r="V114" s="223"/>
      <c r="W114" s="386"/>
      <c r="X114" s="382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6"/>
      <c r="AW114" s="216"/>
      <c r="AX114" s="216"/>
      <c r="AY114" s="216"/>
      <c r="AZ114" s="216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</row>
    <row r="115" spans="1:126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385"/>
      <c r="N115" s="223"/>
      <c r="O115" s="223"/>
      <c r="P115" s="223"/>
      <c r="Q115" s="223"/>
      <c r="R115" s="223"/>
      <c r="S115" s="223"/>
      <c r="T115" s="223"/>
      <c r="U115" s="223"/>
      <c r="V115" s="223"/>
      <c r="W115" s="386"/>
      <c r="X115" s="382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6"/>
      <c r="AW115" s="216"/>
      <c r="AX115" s="216"/>
      <c r="AY115" s="216"/>
      <c r="AZ115" s="216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</row>
    <row r="116" spans="1:126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385"/>
      <c r="N116" s="223"/>
      <c r="O116" s="223"/>
      <c r="P116" s="223"/>
      <c r="Q116" s="223"/>
      <c r="R116" s="223"/>
      <c r="S116" s="223"/>
      <c r="T116" s="223"/>
      <c r="U116" s="223"/>
      <c r="V116" s="223"/>
      <c r="W116" s="386"/>
      <c r="X116" s="382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6"/>
      <c r="AW116" s="216"/>
      <c r="AX116" s="216"/>
      <c r="AY116" s="216"/>
      <c r="AZ116" s="216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</row>
    <row r="117" spans="1:126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385"/>
      <c r="N117" s="223"/>
      <c r="O117" s="223"/>
      <c r="P117" s="223"/>
      <c r="Q117" s="223"/>
      <c r="R117" s="223"/>
      <c r="S117" s="223"/>
      <c r="T117" s="223"/>
      <c r="U117" s="223"/>
      <c r="V117" s="223"/>
      <c r="W117" s="386"/>
      <c r="X117" s="382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6"/>
      <c r="AW117" s="216"/>
      <c r="AX117" s="216"/>
      <c r="AY117" s="216"/>
      <c r="AZ117" s="216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</row>
    <row r="118" spans="1:126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385"/>
      <c r="N118" s="223"/>
      <c r="O118" s="223"/>
      <c r="P118" s="223"/>
      <c r="Q118" s="223"/>
      <c r="R118" s="223"/>
      <c r="S118" s="223"/>
      <c r="T118" s="223"/>
      <c r="U118" s="223"/>
      <c r="V118" s="223"/>
      <c r="W118" s="386"/>
      <c r="X118" s="382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6"/>
      <c r="AW118" s="216"/>
      <c r="AX118" s="216"/>
      <c r="AY118" s="216"/>
      <c r="AZ118" s="216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</row>
    <row r="119" spans="1:126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385"/>
      <c r="N119" s="387"/>
      <c r="O119" s="387"/>
      <c r="P119" s="387"/>
      <c r="Q119" s="387"/>
      <c r="R119" s="387"/>
      <c r="S119" s="387"/>
      <c r="T119" s="387"/>
      <c r="U119" s="387"/>
      <c r="V119" s="387"/>
      <c r="W119" s="387"/>
      <c r="X119" s="382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6"/>
      <c r="AW119" s="216"/>
      <c r="AX119" s="216"/>
      <c r="AY119" s="216"/>
      <c r="AZ119" s="216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</row>
    <row r="120" spans="1:126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382"/>
      <c r="N120" s="382"/>
      <c r="O120" s="382"/>
      <c r="P120" s="382"/>
      <c r="Q120" s="382"/>
      <c r="R120" s="382"/>
      <c r="S120" s="382"/>
      <c r="T120" s="382"/>
      <c r="U120" s="382"/>
      <c r="V120" s="382"/>
      <c r="W120" s="382"/>
      <c r="X120" s="382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6"/>
      <c r="AW120" s="216"/>
      <c r="AX120" s="216"/>
      <c r="AY120" s="216"/>
      <c r="AZ120" s="216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</row>
    <row r="121" spans="1:126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382"/>
      <c r="N121" s="382"/>
      <c r="O121" s="382"/>
      <c r="P121" s="382"/>
      <c r="Q121" s="382"/>
      <c r="R121" s="382"/>
      <c r="S121" s="382"/>
      <c r="T121" s="382"/>
      <c r="U121" s="382"/>
      <c r="V121" s="382"/>
      <c r="W121" s="382"/>
      <c r="X121" s="382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6"/>
      <c r="AW121" s="216"/>
      <c r="AX121" s="216"/>
      <c r="AY121" s="216"/>
      <c r="AZ121" s="216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</row>
    <row r="122" spans="1:126">
      <c r="A122" s="215"/>
      <c r="B122" s="215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382"/>
      <c r="N122" s="382"/>
      <c r="O122" s="382"/>
      <c r="P122" s="382"/>
      <c r="Q122" s="382"/>
      <c r="R122" s="382"/>
      <c r="S122" s="382"/>
      <c r="T122" s="382"/>
      <c r="U122" s="382"/>
      <c r="V122" s="382"/>
      <c r="W122" s="382"/>
      <c r="X122" s="382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6"/>
      <c r="AW122" s="216"/>
      <c r="AX122" s="216"/>
      <c r="AY122" s="216"/>
      <c r="AZ122" s="216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</row>
    <row r="123" spans="1:126">
      <c r="A123" s="215"/>
      <c r="B123" s="215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382"/>
      <c r="N123" s="382"/>
      <c r="O123" s="382"/>
      <c r="P123" s="382"/>
      <c r="Q123" s="382"/>
      <c r="R123" s="382"/>
      <c r="S123" s="382"/>
      <c r="T123" s="382"/>
      <c r="U123" s="382"/>
      <c r="V123" s="382"/>
      <c r="W123" s="382"/>
      <c r="X123" s="382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6"/>
      <c r="AW123" s="216"/>
      <c r="AX123" s="216"/>
      <c r="AY123" s="216"/>
      <c r="AZ123" s="216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</row>
    <row r="124" spans="1:126">
      <c r="A124" s="215"/>
      <c r="B124" s="215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6"/>
      <c r="AW124" s="216"/>
      <c r="AX124" s="216"/>
      <c r="AY124" s="216"/>
      <c r="AZ124" s="216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</row>
    <row r="125" spans="1:126">
      <c r="A125" s="215"/>
      <c r="B125" s="215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6"/>
      <c r="AW125" s="216"/>
      <c r="AX125" s="216"/>
      <c r="AY125" s="216"/>
      <c r="AZ125" s="216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</row>
    <row r="126" spans="1:126">
      <c r="A126" s="215"/>
      <c r="B126" s="215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6"/>
      <c r="AW126" s="216"/>
      <c r="AX126" s="216"/>
      <c r="AY126" s="216"/>
      <c r="AZ126" s="216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</row>
    <row r="127" spans="1:126">
      <c r="A127" s="215"/>
      <c r="B127" s="215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6"/>
      <c r="AW127" s="216"/>
      <c r="AX127" s="216"/>
      <c r="AY127" s="216"/>
      <c r="AZ127" s="216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</row>
    <row r="128" spans="1:126">
      <c r="A128" s="215"/>
      <c r="B128" s="215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6"/>
      <c r="AW128" s="216"/>
      <c r="AX128" s="216"/>
      <c r="AY128" s="216"/>
      <c r="AZ128" s="216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</row>
    <row r="129" spans="1:1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</row>
    <row r="130" spans="1:1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</row>
    <row r="131" spans="1:1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</row>
    <row r="132" spans="1:1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</row>
    <row r="133" spans="1:1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</row>
    <row r="134" spans="1:1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</row>
    <row r="135" spans="1:1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</row>
    <row r="136" spans="1:1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</row>
    <row r="137" spans="1:1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</row>
    <row r="138" spans="1:1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</row>
    <row r="139" spans="1:1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</row>
    <row r="140" spans="1:1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</row>
    <row r="141" spans="1:1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</row>
    <row r="142" spans="1:1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</row>
    <row r="143" spans="1:1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</row>
    <row r="144" spans="1:1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</row>
    <row r="145" spans="1:1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</row>
    <row r="146" spans="1:1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</row>
    <row r="147" spans="1:1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</row>
    <row r="148" spans="1:1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</row>
    <row r="149" spans="1:1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</row>
    <row r="150" spans="1:1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</row>
    <row r="151" spans="1:1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</row>
    <row r="152" spans="1:1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</row>
    <row r="153" spans="1:1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</row>
    <row r="154" spans="1:1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</row>
    <row r="155" spans="1:1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</row>
    <row r="156" spans="1:1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</row>
    <row r="157" spans="1:1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</row>
    <row r="158" spans="1:1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</row>
    <row r="159" spans="1:1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</row>
    <row r="160" spans="1:1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</row>
    <row r="161" spans="1:1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</row>
    <row r="162" spans="1:1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</row>
    <row r="163" spans="1:1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</row>
    <row r="164" spans="1:1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</row>
    <row r="165" spans="1:1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</row>
    <row r="166" spans="1:1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</row>
    <row r="167" spans="1:1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</row>
    <row r="168" spans="1:1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</row>
    <row r="169" spans="1:1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</row>
    <row r="170" spans="1:1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</row>
    <row r="171" spans="1:1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</row>
    <row r="172" spans="1:1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</row>
    <row r="173" spans="1:1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</row>
    <row r="174" spans="1:1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</row>
    <row r="175" spans="1:1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</row>
    <row r="176" spans="1:1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</row>
    <row r="177" spans="1:1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</row>
    <row r="178" spans="1:1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</row>
    <row r="179" spans="1:1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</row>
    <row r="180" spans="1:1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</row>
    <row r="181" spans="1:1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</row>
    <row r="182" spans="1:1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</row>
    <row r="183" spans="1:1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</row>
    <row r="184" spans="1:1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</row>
    <row r="185" spans="1:1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</row>
    <row r="186" spans="1:1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</row>
    <row r="187" spans="1:1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</row>
    <row r="188" spans="1:1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</row>
    <row r="189" spans="1:1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</row>
    <row r="190" spans="1:1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</row>
    <row r="191" spans="1:1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</row>
    <row r="192" spans="1:1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</row>
    <row r="193" spans="1:1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</row>
    <row r="194" spans="1:1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</row>
    <row r="195" spans="1:1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</row>
    <row r="196" spans="1:1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</row>
    <row r="197" spans="1:1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</row>
    <row r="198" spans="1:1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</row>
    <row r="199" spans="1:1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</row>
    <row r="200" spans="1:1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</row>
    <row r="201" spans="1:1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</row>
    <row r="202" spans="1:1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</row>
    <row r="203" spans="1:1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</row>
    <row r="204" spans="1:1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</row>
    <row r="205" spans="1:1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</row>
    <row r="206" spans="1:1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</row>
    <row r="207" spans="1:1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</row>
    <row r="208" spans="1:1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</row>
    <row r="209" spans="1:1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</row>
    <row r="210" spans="1:1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</row>
    <row r="211" spans="1:1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</row>
    <row r="212" spans="1:1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</row>
    <row r="213" spans="1:1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</row>
    <row r="214" spans="1:1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</row>
    <row r="215" spans="1:1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</row>
    <row r="216" spans="1:1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</row>
    <row r="217" spans="1:1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</row>
    <row r="218" spans="1:1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</row>
    <row r="219" spans="1:1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</row>
    <row r="220" spans="1:1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</row>
    <row r="221" spans="1:1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</row>
    <row r="222" spans="1:1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</row>
    <row r="223" spans="1:1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</row>
    <row r="224" spans="1:1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</row>
    <row r="225" spans="1:1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</row>
    <row r="226" spans="1:1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</row>
    <row r="227" spans="1:1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</row>
    <row r="228" spans="1:1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</row>
    <row r="229" spans="1:1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</row>
    <row r="230" spans="1:1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</row>
    <row r="231" spans="1:1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</row>
    <row r="232" spans="1:1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</row>
    <row r="233" spans="1:1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</row>
    <row r="234" spans="1:1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</row>
    <row r="235" spans="1:1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</row>
    <row r="236" spans="1:1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</row>
    <row r="237" spans="1:1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</row>
    <row r="238" spans="1:1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</row>
    <row r="239" spans="1:1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</row>
    <row r="240" spans="1:1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</row>
    <row r="241" spans="1:1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</row>
    <row r="242" spans="1:1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</row>
    <row r="243" spans="1:1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</row>
    <row r="244" spans="1:1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</row>
    <row r="245" spans="1:1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</row>
    <row r="246" spans="1:1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</row>
    <row r="247" spans="1:1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</row>
    <row r="248" spans="1:1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</row>
    <row r="249" spans="1:1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</row>
    <row r="250" spans="1:1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</row>
    <row r="251" spans="1:1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</row>
    <row r="252" spans="1:1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</row>
    <row r="253" spans="1:1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</row>
    <row r="254" spans="1:1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</row>
    <row r="255" spans="1:1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</row>
    <row r="256" spans="1:1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</row>
    <row r="257" spans="1:1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</row>
    <row r="258" spans="1:1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</row>
    <row r="259" spans="1:1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</row>
    <row r="260" spans="1:1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</row>
    <row r="261" spans="1:1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</row>
    <row r="262" spans="1:1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</row>
    <row r="263" spans="1:1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</row>
    <row r="264" spans="1:1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</row>
    <row r="265" spans="1:1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</row>
    <row r="266" spans="1:1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</row>
    <row r="267" spans="1:1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</row>
    <row r="268" spans="1:1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</row>
    <row r="269" spans="1:1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</row>
    <row r="270" spans="1:1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</row>
    <row r="271" spans="1:1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</row>
    <row r="272" spans="1:1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</row>
    <row r="273" spans="1:1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</row>
    <row r="274" spans="1:1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</row>
    <row r="275" spans="1:1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</row>
    <row r="276" spans="1:1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</row>
    <row r="277" spans="1:1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</row>
    <row r="278" spans="1:1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</row>
    <row r="279" spans="1:1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</row>
    <row r="280" spans="1:1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</row>
    <row r="281" spans="1:1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</row>
    <row r="282" spans="1:1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</row>
    <row r="283" spans="1:1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</row>
    <row r="284" spans="1:1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</row>
    <row r="285" spans="1:1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</row>
    <row r="286" spans="1:1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</row>
    <row r="287" spans="1:1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</row>
    <row r="288" spans="1:1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</row>
    <row r="289" spans="1:1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</row>
    <row r="290" spans="1:1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</row>
    <row r="291" spans="1:1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</row>
    <row r="292" spans="1:1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</row>
    <row r="293" spans="1:1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</row>
    <row r="294" spans="1:1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</row>
    <row r="295" spans="1:1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</row>
    <row r="296" spans="1:1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</row>
    <row r="297" spans="1:1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</row>
    <row r="298" spans="1:1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</row>
    <row r="299" spans="1:1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</row>
    <row r="300" spans="1:1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</row>
    <row r="301" spans="1:1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</row>
    <row r="302" spans="1:1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</row>
    <row r="303" spans="1:1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</row>
    <row r="304" spans="1:1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</row>
    <row r="305" spans="1:1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</row>
    <row r="306" spans="1:1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</row>
    <row r="307" spans="1:1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</row>
    <row r="308" spans="1:1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</row>
    <row r="309" spans="1:1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</row>
    <row r="310" spans="1:1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</row>
    <row r="311" spans="1:1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</row>
    <row r="312" spans="1:1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</row>
    <row r="313" spans="1:1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</row>
    <row r="314" spans="1:1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</row>
    <row r="315" spans="1:1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</row>
    <row r="316" spans="1:1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</row>
    <row r="317" spans="1:1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</row>
    <row r="318" spans="1:1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</row>
    <row r="319" spans="1:1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</row>
    <row r="320" spans="1:1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</row>
    <row r="321" spans="1:1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</row>
    <row r="322" spans="1:1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</row>
    <row r="323" spans="1:1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</row>
    <row r="324" spans="1:1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</row>
    <row r="325" spans="1:1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</row>
    <row r="326" spans="1:1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</row>
    <row r="327" spans="1:1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</row>
    <row r="328" spans="1:1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</row>
    <row r="329" spans="1:1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</row>
    <row r="330" spans="1:1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</row>
    <row r="331" spans="1:1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</row>
    <row r="332" spans="1:1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</row>
    <row r="333" spans="1:1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</row>
    <row r="334" spans="1:1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</row>
    <row r="335" spans="1:1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</row>
    <row r="336" spans="1:1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</row>
    <row r="337" spans="1:1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</row>
    <row r="338" spans="1:1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</row>
    <row r="339" spans="1:1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</row>
    <row r="340" spans="1:1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</row>
    <row r="341" spans="1:1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</row>
    <row r="342" spans="1:1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</row>
    <row r="343" spans="1:1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</row>
    <row r="344" spans="1:1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</row>
    <row r="345" spans="1:1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</row>
    <row r="346" spans="1:1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</row>
    <row r="347" spans="1:1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</row>
    <row r="348" spans="1:1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</row>
    <row r="349" spans="1:1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</row>
    <row r="350" spans="1:1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</row>
    <row r="351" spans="1:1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</row>
    <row r="352" spans="1:1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</row>
    <row r="353" spans="1:1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</row>
    <row r="354" spans="1:1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</row>
    <row r="355" spans="1:1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</row>
    <row r="356" spans="1:1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</row>
    <row r="357" spans="1:1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</row>
    <row r="358" spans="1:1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</row>
    <row r="359" spans="1:1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</row>
    <row r="360" spans="1:1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</row>
    <row r="361" spans="1:1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</row>
    <row r="362" spans="1:1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</row>
    <row r="363" spans="1:1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</row>
    <row r="364" spans="1:1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</row>
    <row r="365" spans="1:1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</row>
    <row r="366" spans="1:1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</row>
    <row r="367" spans="1:1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</row>
    <row r="368" spans="1:1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</row>
    <row r="369" spans="1:1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</row>
    <row r="370" spans="1:1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</row>
    <row r="371" spans="1:1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</row>
    <row r="372" spans="1:1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</row>
    <row r="373" spans="1:1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</row>
    <row r="374" spans="1:1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</row>
    <row r="375" spans="1:1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</row>
    <row r="376" spans="1:1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</row>
    <row r="377" spans="1:1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</row>
    <row r="378" spans="1:1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</row>
    <row r="379" spans="1:1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</row>
    <row r="380" spans="1:1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</row>
    <row r="381" spans="1:1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</row>
    <row r="382" spans="1:1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</row>
    <row r="383" spans="1:1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</row>
    <row r="384" spans="1:1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</row>
    <row r="385" spans="1:1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</row>
    <row r="386" spans="1:1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</row>
    <row r="387" spans="1:1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</row>
    <row r="388" spans="1:1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</row>
    <row r="389" spans="1:1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</row>
    <row r="390" spans="1:1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</row>
    <row r="391" spans="1:1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</row>
    <row r="392" spans="1:1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</row>
    <row r="393" spans="1:1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</row>
    <row r="394" spans="1:1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</row>
    <row r="395" spans="1:1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</row>
    <row r="396" spans="1:1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</row>
    <row r="397" spans="1:1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</row>
    <row r="398" spans="1:1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</row>
    <row r="399" spans="1:1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</row>
    <row r="400" spans="1:1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</row>
    <row r="401" spans="1:1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</row>
    <row r="402" spans="1:1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</row>
    <row r="403" spans="1:1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</row>
    <row r="404" spans="1:1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</row>
    <row r="405" spans="1:1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</row>
    <row r="406" spans="1:1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</row>
    <row r="407" spans="1:1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</row>
    <row r="408" spans="1:1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</row>
    <row r="409" spans="1:1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</row>
    <row r="410" spans="1:1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</row>
    <row r="411" spans="1:1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</row>
    <row r="412" spans="1:1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</row>
    <row r="413" spans="1:1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</row>
    <row r="414" spans="1:1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</row>
    <row r="415" spans="1:1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</row>
    <row r="416" spans="1:1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</row>
    <row r="417" spans="1:1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</row>
    <row r="418" spans="1:1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</row>
    <row r="419" spans="1:1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</row>
    <row r="420" spans="1:1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</row>
    <row r="421" spans="1:1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</row>
    <row r="422" spans="1:1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</row>
    <row r="423" spans="1:1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</row>
    <row r="424" spans="1:1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</row>
    <row r="425" spans="1:1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</row>
    <row r="426" spans="1:1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</row>
    <row r="427" spans="1:1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</row>
    <row r="428" spans="1:1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</row>
    <row r="429" spans="1:1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</row>
    <row r="430" spans="1:1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  <c r="DQ430" s="18"/>
      <c r="DR430" s="18"/>
      <c r="DS430" s="18"/>
      <c r="DT430" s="18"/>
      <c r="DU430" s="18"/>
      <c r="DV430" s="18"/>
    </row>
    <row r="431" spans="1:1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</row>
    <row r="432" spans="1:1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</row>
    <row r="433" spans="1:1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/>
      <c r="DN433" s="18"/>
      <c r="DO433" s="18"/>
      <c r="DP433" s="18"/>
      <c r="DQ433" s="18"/>
      <c r="DR433" s="18"/>
      <c r="DS433" s="18"/>
      <c r="DT433" s="18"/>
      <c r="DU433" s="18"/>
      <c r="DV433" s="18"/>
    </row>
    <row r="434" spans="1:1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  <c r="DQ434" s="18"/>
      <c r="DR434" s="18"/>
      <c r="DS434" s="18"/>
      <c r="DT434" s="18"/>
      <c r="DU434" s="18"/>
      <c r="DV434" s="18"/>
    </row>
    <row r="435" spans="1:1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</row>
    <row r="436" spans="1:1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/>
      <c r="DN436" s="18"/>
      <c r="DO436" s="18"/>
      <c r="DP436" s="18"/>
      <c r="DQ436" s="18"/>
      <c r="DR436" s="18"/>
      <c r="DS436" s="18"/>
      <c r="DT436" s="18"/>
      <c r="DU436" s="18"/>
      <c r="DV436" s="18"/>
    </row>
    <row r="437" spans="1:1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/>
      <c r="DN437" s="18"/>
      <c r="DO437" s="18"/>
      <c r="DP437" s="18"/>
      <c r="DQ437" s="18"/>
      <c r="DR437" s="18"/>
      <c r="DS437" s="18"/>
      <c r="DT437" s="18"/>
      <c r="DU437" s="18"/>
      <c r="DV437" s="18"/>
    </row>
    <row r="438" spans="1:1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</row>
    <row r="439" spans="1:1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/>
      <c r="DN439" s="18"/>
      <c r="DO439" s="18"/>
      <c r="DP439" s="18"/>
      <c r="DQ439" s="18"/>
      <c r="DR439" s="18"/>
      <c r="DS439" s="18"/>
      <c r="DT439" s="18"/>
      <c r="DU439" s="18"/>
      <c r="DV439" s="18"/>
    </row>
    <row r="440" spans="1:1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/>
      <c r="DN440" s="18"/>
      <c r="DO440" s="18"/>
      <c r="DP440" s="18"/>
      <c r="DQ440" s="18"/>
      <c r="DR440" s="18"/>
      <c r="DS440" s="18"/>
      <c r="DT440" s="18"/>
      <c r="DU440" s="18"/>
      <c r="DV440" s="18"/>
    </row>
    <row r="441" spans="1:1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</row>
    <row r="442" spans="1:1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</row>
    <row r="443" spans="1:1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/>
      <c r="DN443" s="18"/>
      <c r="DO443" s="18"/>
      <c r="DP443" s="18"/>
      <c r="DQ443" s="18"/>
      <c r="DR443" s="18"/>
      <c r="DS443" s="18"/>
      <c r="DT443" s="18"/>
      <c r="DU443" s="18"/>
      <c r="DV443" s="18"/>
    </row>
    <row r="444" spans="1:1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</row>
    <row r="445" spans="1:1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/>
      <c r="DN445" s="18"/>
      <c r="DO445" s="18"/>
      <c r="DP445" s="18"/>
      <c r="DQ445" s="18"/>
      <c r="DR445" s="18"/>
      <c r="DS445" s="18"/>
      <c r="DT445" s="18"/>
      <c r="DU445" s="18"/>
      <c r="DV445" s="18"/>
    </row>
    <row r="446" spans="1:1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/>
      <c r="DN446" s="18"/>
      <c r="DO446" s="18"/>
      <c r="DP446" s="18"/>
      <c r="DQ446" s="18"/>
      <c r="DR446" s="18"/>
      <c r="DS446" s="18"/>
      <c r="DT446" s="18"/>
      <c r="DU446" s="18"/>
      <c r="DV446" s="18"/>
    </row>
    <row r="447" spans="1:1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</row>
    <row r="448" spans="1:1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/>
      <c r="DN448" s="18"/>
      <c r="DO448" s="18"/>
      <c r="DP448" s="18"/>
      <c r="DQ448" s="18"/>
      <c r="DR448" s="18"/>
      <c r="DS448" s="18"/>
      <c r="DT448" s="18"/>
      <c r="DU448" s="18"/>
      <c r="DV448" s="18"/>
    </row>
    <row r="449" spans="1:1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</row>
    <row r="450" spans="1:1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</row>
    <row r="451" spans="1:1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/>
      <c r="DN451" s="18"/>
      <c r="DO451" s="18"/>
      <c r="DP451" s="18"/>
      <c r="DQ451" s="18"/>
      <c r="DR451" s="18"/>
      <c r="DS451" s="18"/>
      <c r="DT451" s="18"/>
      <c r="DU451" s="18"/>
      <c r="DV451" s="18"/>
    </row>
    <row r="452" spans="1:1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/>
      <c r="DN452" s="18"/>
      <c r="DO452" s="18"/>
      <c r="DP452" s="18"/>
      <c r="DQ452" s="18"/>
      <c r="DR452" s="18"/>
      <c r="DS452" s="18"/>
      <c r="DT452" s="18"/>
      <c r="DU452" s="18"/>
      <c r="DV452" s="18"/>
    </row>
    <row r="453" spans="1:1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</row>
    <row r="454" spans="1:1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/>
      <c r="DN454" s="18"/>
      <c r="DO454" s="18"/>
      <c r="DP454" s="18"/>
      <c r="DQ454" s="18"/>
      <c r="DR454" s="18"/>
      <c r="DS454" s="18"/>
      <c r="DT454" s="18"/>
      <c r="DU454" s="18"/>
      <c r="DV454" s="18"/>
    </row>
    <row r="455" spans="1:1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/>
      <c r="DN455" s="18"/>
      <c r="DO455" s="18"/>
      <c r="DP455" s="18"/>
      <c r="DQ455" s="18"/>
      <c r="DR455" s="18"/>
      <c r="DS455" s="18"/>
      <c r="DT455" s="18"/>
      <c r="DU455" s="18"/>
      <c r="DV455" s="18"/>
    </row>
    <row r="456" spans="1:1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</row>
    <row r="457" spans="1:1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/>
      <c r="DN457" s="18"/>
      <c r="DO457" s="18"/>
      <c r="DP457" s="18"/>
      <c r="DQ457" s="18"/>
      <c r="DR457" s="18"/>
      <c r="DS457" s="18"/>
      <c r="DT457" s="18"/>
      <c r="DU457" s="18"/>
      <c r="DV457" s="18"/>
    </row>
    <row r="458" spans="1:1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/>
      <c r="DN458" s="18"/>
      <c r="DO458" s="18"/>
      <c r="DP458" s="18"/>
      <c r="DQ458" s="18"/>
      <c r="DR458" s="18"/>
      <c r="DS458" s="18"/>
      <c r="DT458" s="18"/>
      <c r="DU458" s="18"/>
      <c r="DV458" s="18"/>
    </row>
    <row r="459" spans="1:1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</row>
    <row r="460" spans="1:1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/>
      <c r="DN460" s="18"/>
      <c r="DO460" s="18"/>
      <c r="DP460" s="18"/>
      <c r="DQ460" s="18"/>
      <c r="DR460" s="18"/>
      <c r="DS460" s="18"/>
      <c r="DT460" s="18"/>
      <c r="DU460" s="18"/>
      <c r="DV460" s="18"/>
    </row>
    <row r="461" spans="1:1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/>
      <c r="DN461" s="18"/>
      <c r="DO461" s="18"/>
      <c r="DP461" s="18"/>
      <c r="DQ461" s="18"/>
      <c r="DR461" s="18"/>
      <c r="DS461" s="18"/>
      <c r="DT461" s="18"/>
      <c r="DU461" s="18"/>
      <c r="DV461" s="18"/>
    </row>
    <row r="462" spans="1:1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</row>
    <row r="463" spans="1:1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/>
      <c r="DN463" s="18"/>
      <c r="DO463" s="18"/>
      <c r="DP463" s="18"/>
      <c r="DQ463" s="18"/>
      <c r="DR463" s="18"/>
      <c r="DS463" s="18"/>
      <c r="DT463" s="18"/>
      <c r="DU463" s="18"/>
      <c r="DV463" s="18"/>
    </row>
    <row r="464" spans="1:1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/>
      <c r="DN464" s="18"/>
      <c r="DO464" s="18"/>
      <c r="DP464" s="18"/>
      <c r="DQ464" s="18"/>
      <c r="DR464" s="18"/>
      <c r="DS464" s="18"/>
      <c r="DT464" s="18"/>
      <c r="DU464" s="18"/>
      <c r="DV464" s="18"/>
    </row>
    <row r="465" spans="1:1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</row>
    <row r="466" spans="1:1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</row>
    <row r="467" spans="1:1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</row>
    <row r="468" spans="1:1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</row>
    <row r="469" spans="1:1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</row>
    <row r="470" spans="1:1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8"/>
      <c r="DV470" s="18"/>
    </row>
    <row r="471" spans="1:1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</row>
    <row r="472" spans="1:1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8"/>
      <c r="DT472" s="18"/>
      <c r="DU472" s="18"/>
      <c r="DV472" s="18"/>
    </row>
    <row r="473" spans="1:1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8"/>
      <c r="DS473" s="18"/>
      <c r="DT473" s="18"/>
      <c r="DU473" s="18"/>
      <c r="DV473" s="18"/>
    </row>
    <row r="474" spans="1:1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</row>
    <row r="475" spans="1:1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</row>
    <row r="476" spans="1:1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</row>
    <row r="477" spans="1:1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</row>
    <row r="478" spans="1:1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/>
      <c r="DN478" s="18"/>
      <c r="DO478" s="18"/>
      <c r="DP478" s="18"/>
      <c r="DQ478" s="18"/>
      <c r="DR478" s="18"/>
      <c r="DS478" s="18"/>
      <c r="DT478" s="18"/>
      <c r="DU478" s="18"/>
      <c r="DV478" s="18"/>
    </row>
    <row r="479" spans="1:1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/>
      <c r="DN479" s="18"/>
      <c r="DO479" s="18"/>
      <c r="DP479" s="18"/>
      <c r="DQ479" s="18"/>
      <c r="DR479" s="18"/>
      <c r="DS479" s="18"/>
      <c r="DT479" s="18"/>
      <c r="DU479" s="18"/>
      <c r="DV479" s="18"/>
    </row>
    <row r="480" spans="1:1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</row>
    <row r="481" spans="1:1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</row>
    <row r="482" spans="1:1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/>
      <c r="DN482" s="18"/>
      <c r="DO482" s="18"/>
      <c r="DP482" s="18"/>
      <c r="DQ482" s="18"/>
      <c r="DR482" s="18"/>
      <c r="DS482" s="18"/>
      <c r="DT482" s="18"/>
      <c r="DU482" s="18"/>
      <c r="DV482" s="18"/>
    </row>
    <row r="483" spans="1:1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</row>
    <row r="484" spans="1:1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/>
      <c r="DN484" s="18"/>
      <c r="DO484" s="18"/>
      <c r="DP484" s="18"/>
      <c r="DQ484" s="18"/>
      <c r="DR484" s="18"/>
      <c r="DS484" s="18"/>
      <c r="DT484" s="18"/>
      <c r="DU484" s="18"/>
      <c r="DV484" s="18"/>
    </row>
    <row r="485" spans="1:1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/>
      <c r="DN485" s="18"/>
      <c r="DO485" s="18"/>
      <c r="DP485" s="18"/>
      <c r="DQ485" s="18"/>
      <c r="DR485" s="18"/>
      <c r="DS485" s="18"/>
      <c r="DT485" s="18"/>
      <c r="DU485" s="18"/>
      <c r="DV485" s="18"/>
    </row>
    <row r="486" spans="1:1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</row>
    <row r="487" spans="1:1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/>
      <c r="DN487" s="18"/>
      <c r="DO487" s="18"/>
      <c r="DP487" s="18"/>
      <c r="DQ487" s="18"/>
      <c r="DR487" s="18"/>
      <c r="DS487" s="18"/>
      <c r="DT487" s="18"/>
      <c r="DU487" s="18"/>
      <c r="DV487" s="18"/>
    </row>
    <row r="488" spans="1:1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</row>
    <row r="489" spans="1:1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</row>
    <row r="490" spans="1:1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/>
      <c r="DN490" s="18"/>
      <c r="DO490" s="18"/>
      <c r="DP490" s="18"/>
      <c r="DQ490" s="18"/>
      <c r="DR490" s="18"/>
      <c r="DS490" s="18"/>
      <c r="DT490" s="18"/>
      <c r="DU490" s="18"/>
      <c r="DV490" s="18"/>
    </row>
    <row r="491" spans="1:1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/>
      <c r="DN491" s="18"/>
      <c r="DO491" s="18"/>
      <c r="DP491" s="18"/>
      <c r="DQ491" s="18"/>
      <c r="DR491" s="18"/>
      <c r="DS491" s="18"/>
      <c r="DT491" s="18"/>
      <c r="DU491" s="18"/>
      <c r="DV491" s="18"/>
    </row>
    <row r="492" spans="1:1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</row>
    <row r="493" spans="1:1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</row>
    <row r="494" spans="1:1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/>
      <c r="DN494" s="18"/>
      <c r="DO494" s="18"/>
      <c r="DP494" s="18"/>
      <c r="DQ494" s="18"/>
      <c r="DR494" s="18"/>
      <c r="DS494" s="18"/>
      <c r="DT494" s="18"/>
      <c r="DU494" s="18"/>
      <c r="DV494" s="18"/>
    </row>
    <row r="495" spans="1:1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/>
      <c r="DN495" s="18"/>
      <c r="DO495" s="18"/>
      <c r="DP495" s="18"/>
      <c r="DQ495" s="18"/>
      <c r="DR495" s="18"/>
      <c r="DS495" s="18"/>
      <c r="DT495" s="18"/>
      <c r="DU495" s="18"/>
      <c r="DV495" s="18"/>
    </row>
    <row r="496" spans="1:1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</row>
    <row r="497" spans="1:1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</row>
    <row r="498" spans="1:1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</row>
    <row r="499" spans="1:1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</row>
    <row r="500" spans="1:1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/>
      <c r="DN500" s="18"/>
      <c r="DO500" s="18"/>
      <c r="DP500" s="18"/>
      <c r="DQ500" s="18"/>
      <c r="DR500" s="18"/>
      <c r="DS500" s="18"/>
      <c r="DT500" s="18"/>
      <c r="DU500" s="18"/>
      <c r="DV500" s="18"/>
    </row>
    <row r="501" spans="1:1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</row>
    <row r="502" spans="1:1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/>
      <c r="DN502" s="18"/>
      <c r="DO502" s="18"/>
      <c r="DP502" s="18"/>
      <c r="DQ502" s="18"/>
      <c r="DR502" s="18"/>
      <c r="DS502" s="18"/>
      <c r="DT502" s="18"/>
      <c r="DU502" s="18"/>
      <c r="DV502" s="18"/>
    </row>
    <row r="503" spans="1:1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</row>
    <row r="504" spans="1:1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</row>
    <row r="505" spans="1:1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</row>
    <row r="506" spans="1:1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</row>
    <row r="507" spans="1:1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</row>
    <row r="508" spans="1:1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</row>
    <row r="509" spans="1:1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8"/>
      <c r="DU509" s="18"/>
      <c r="DV509" s="18"/>
    </row>
    <row r="510" spans="1:1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8"/>
      <c r="DT510" s="18"/>
      <c r="DU510" s="18"/>
      <c r="DV510" s="18"/>
    </row>
    <row r="511" spans="1:1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8"/>
      <c r="DS511" s="18"/>
      <c r="DT511" s="18"/>
      <c r="DU511" s="18"/>
      <c r="DV511" s="18"/>
    </row>
    <row r="512" spans="1:1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8"/>
      <c r="DR512" s="18"/>
      <c r="DS512" s="18"/>
      <c r="DT512" s="18"/>
      <c r="DU512" s="18"/>
      <c r="DV512" s="18"/>
    </row>
    <row r="513" spans="1:1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  <c r="DO513" s="18"/>
      <c r="DP513" s="18"/>
      <c r="DQ513" s="18"/>
      <c r="DR513" s="18"/>
      <c r="DS513" s="18"/>
      <c r="DT513" s="18"/>
      <c r="DU513" s="18"/>
      <c r="DV513" s="18"/>
    </row>
    <row r="514" spans="1:1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</row>
    <row r="515" spans="1:1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</row>
    <row r="516" spans="1:1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</row>
    <row r="517" spans="1:1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</row>
    <row r="518" spans="1:1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</row>
    <row r="519" spans="1:1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</row>
    <row r="520" spans="1:1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</row>
    <row r="521" spans="1:1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</row>
    <row r="522" spans="1:1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</row>
    <row r="523" spans="1:1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</row>
    <row r="524" spans="1:1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</row>
    <row r="525" spans="1:1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</row>
    <row r="526" spans="1:1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/>
      <c r="DN526" s="18"/>
      <c r="DO526" s="18"/>
      <c r="DP526" s="18"/>
      <c r="DQ526" s="18"/>
      <c r="DR526" s="18"/>
      <c r="DS526" s="18"/>
      <c r="DT526" s="18"/>
      <c r="DU526" s="18"/>
      <c r="DV526" s="18"/>
    </row>
    <row r="527" spans="1:1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/>
      <c r="DN527" s="18"/>
      <c r="DO527" s="18"/>
      <c r="DP527" s="18"/>
      <c r="DQ527" s="18"/>
      <c r="DR527" s="18"/>
      <c r="DS527" s="18"/>
      <c r="DT527" s="18"/>
      <c r="DU527" s="18"/>
      <c r="DV527" s="18"/>
    </row>
    <row r="528" spans="1:1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</row>
    <row r="529" spans="1:1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/>
      <c r="DN529" s="18"/>
      <c r="DO529" s="18"/>
      <c r="DP529" s="18"/>
      <c r="DQ529" s="18"/>
      <c r="DR529" s="18"/>
      <c r="DS529" s="18"/>
      <c r="DT529" s="18"/>
      <c r="DU529" s="18"/>
      <c r="DV529" s="18"/>
    </row>
    <row r="530" spans="1:1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</row>
    <row r="531" spans="1:1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</row>
    <row r="532" spans="1:1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</row>
    <row r="533" spans="1:1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/>
      <c r="DN533" s="18"/>
      <c r="DO533" s="18"/>
      <c r="DP533" s="18"/>
      <c r="DQ533" s="18"/>
      <c r="DR533" s="18"/>
      <c r="DS533" s="18"/>
      <c r="DT533" s="18"/>
      <c r="DU533" s="18"/>
      <c r="DV533" s="18"/>
    </row>
    <row r="534" spans="1:1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</row>
    <row r="535" spans="1:1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</row>
    <row r="536" spans="1:1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/>
      <c r="DN536" s="18"/>
      <c r="DO536" s="18"/>
      <c r="DP536" s="18"/>
      <c r="DQ536" s="18"/>
      <c r="DR536" s="18"/>
      <c r="DS536" s="18"/>
      <c r="DT536" s="18"/>
      <c r="DU536" s="18"/>
      <c r="DV536" s="18"/>
    </row>
    <row r="537" spans="1:1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/>
      <c r="DN537" s="18"/>
      <c r="DO537" s="18"/>
      <c r="DP537" s="18"/>
      <c r="DQ537" s="18"/>
      <c r="DR537" s="18"/>
      <c r="DS537" s="18"/>
      <c r="DT537" s="18"/>
      <c r="DU537" s="18"/>
      <c r="DV537" s="18"/>
    </row>
    <row r="538" spans="1:1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</row>
    <row r="539" spans="1:1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</row>
    <row r="540" spans="1:1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</row>
    <row r="541" spans="1:1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</row>
    <row r="542" spans="1:1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/>
      <c r="DN542" s="18"/>
      <c r="DO542" s="18"/>
      <c r="DP542" s="18"/>
      <c r="DQ542" s="18"/>
      <c r="DR542" s="18"/>
      <c r="DS542" s="18"/>
      <c r="DT542" s="18"/>
      <c r="DU542" s="18"/>
      <c r="DV542" s="18"/>
    </row>
    <row r="543" spans="1:1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</row>
    <row r="544" spans="1:1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</row>
    <row r="545" spans="1:1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</row>
    <row r="546" spans="1:1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</row>
    <row r="547" spans="1:1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</row>
    <row r="548" spans="1:1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</row>
    <row r="549" spans="1:1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/>
      <c r="DN549" s="18"/>
      <c r="DO549" s="18"/>
      <c r="DP549" s="18"/>
      <c r="DQ549" s="18"/>
      <c r="DR549" s="18"/>
      <c r="DS549" s="18"/>
      <c r="DT549" s="18"/>
      <c r="DU549" s="18"/>
      <c r="DV549" s="18"/>
    </row>
    <row r="550" spans="1:1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/>
      <c r="DN550" s="18"/>
      <c r="DO550" s="18"/>
      <c r="DP550" s="18"/>
      <c r="DQ550" s="18"/>
      <c r="DR550" s="18"/>
      <c r="DS550" s="18"/>
      <c r="DT550" s="18"/>
      <c r="DU550" s="18"/>
      <c r="DV550" s="18"/>
    </row>
    <row r="551" spans="1:1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/>
      <c r="DN551" s="18"/>
      <c r="DO551" s="18"/>
      <c r="DP551" s="18"/>
      <c r="DQ551" s="18"/>
      <c r="DR551" s="18"/>
      <c r="DS551" s="18"/>
      <c r="DT551" s="18"/>
      <c r="DU551" s="18"/>
      <c r="DV551" s="18"/>
    </row>
    <row r="552" spans="1:1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/>
      <c r="DN552" s="18"/>
      <c r="DO552" s="18"/>
      <c r="DP552" s="18"/>
      <c r="DQ552" s="18"/>
      <c r="DR552" s="18"/>
      <c r="DS552" s="18"/>
      <c r="DT552" s="18"/>
      <c r="DU552" s="18"/>
      <c r="DV552" s="18"/>
    </row>
    <row r="553" spans="1:1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/>
      <c r="DN553" s="18"/>
      <c r="DO553" s="18"/>
      <c r="DP553" s="18"/>
      <c r="DQ553" s="18"/>
      <c r="DR553" s="18"/>
      <c r="DS553" s="18"/>
      <c r="DT553" s="18"/>
      <c r="DU553" s="18"/>
      <c r="DV553" s="18"/>
    </row>
    <row r="554" spans="1:1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/>
      <c r="DN554" s="18"/>
      <c r="DO554" s="18"/>
      <c r="DP554" s="18"/>
      <c r="DQ554" s="18"/>
      <c r="DR554" s="18"/>
      <c r="DS554" s="18"/>
      <c r="DT554" s="18"/>
      <c r="DU554" s="18"/>
      <c r="DV554" s="18"/>
    </row>
    <row r="555" spans="1:1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/>
      <c r="DN555" s="18"/>
      <c r="DO555" s="18"/>
      <c r="DP555" s="18"/>
      <c r="DQ555" s="18"/>
      <c r="DR555" s="18"/>
      <c r="DS555" s="18"/>
      <c r="DT555" s="18"/>
      <c r="DU555" s="18"/>
      <c r="DV555" s="18"/>
    </row>
    <row r="556" spans="1:1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/>
      <c r="DN556" s="18"/>
      <c r="DO556" s="18"/>
      <c r="DP556" s="18"/>
      <c r="DQ556" s="18"/>
      <c r="DR556" s="18"/>
      <c r="DS556" s="18"/>
      <c r="DT556" s="18"/>
      <c r="DU556" s="18"/>
      <c r="DV556" s="18"/>
    </row>
    <row r="557" spans="1:1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/>
      <c r="DN557" s="18"/>
      <c r="DO557" s="18"/>
      <c r="DP557" s="18"/>
      <c r="DQ557" s="18"/>
      <c r="DR557" s="18"/>
      <c r="DS557" s="18"/>
      <c r="DT557" s="18"/>
      <c r="DU557" s="18"/>
      <c r="DV557" s="18"/>
    </row>
    <row r="558" spans="1:1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/>
      <c r="DN558" s="18"/>
      <c r="DO558" s="18"/>
      <c r="DP558" s="18"/>
      <c r="DQ558" s="18"/>
      <c r="DR558" s="18"/>
      <c r="DS558" s="18"/>
      <c r="DT558" s="18"/>
      <c r="DU558" s="18"/>
      <c r="DV558" s="18"/>
    </row>
    <row r="559" spans="1:1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/>
      <c r="DN559" s="18"/>
      <c r="DO559" s="18"/>
      <c r="DP559" s="18"/>
      <c r="DQ559" s="18"/>
      <c r="DR559" s="18"/>
      <c r="DS559" s="18"/>
      <c r="DT559" s="18"/>
      <c r="DU559" s="18"/>
      <c r="DV559" s="18"/>
    </row>
    <row r="560" spans="1:1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/>
      <c r="DN560" s="18"/>
      <c r="DO560" s="18"/>
      <c r="DP560" s="18"/>
      <c r="DQ560" s="18"/>
      <c r="DR560" s="18"/>
      <c r="DS560" s="18"/>
      <c r="DT560" s="18"/>
      <c r="DU560" s="18"/>
      <c r="DV560" s="18"/>
    </row>
    <row r="561" spans="1:1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</row>
    <row r="562" spans="1:1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</row>
    <row r="563" spans="1:1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</row>
    <row r="564" spans="1:1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</row>
    <row r="565" spans="1:1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</row>
    <row r="566" spans="1:1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</row>
    <row r="567" spans="1:1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/>
      <c r="DN567" s="18"/>
      <c r="DO567" s="18"/>
      <c r="DP567" s="18"/>
      <c r="DQ567" s="18"/>
      <c r="DR567" s="18"/>
      <c r="DS567" s="18"/>
      <c r="DT567" s="18"/>
      <c r="DU567" s="18"/>
      <c r="DV567" s="18"/>
    </row>
    <row r="568" spans="1:1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</row>
    <row r="569" spans="1:1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/>
      <c r="DN569" s="18"/>
      <c r="DO569" s="18"/>
      <c r="DP569" s="18"/>
      <c r="DQ569" s="18"/>
      <c r="DR569" s="18"/>
      <c r="DS569" s="18"/>
      <c r="DT569" s="18"/>
      <c r="DU569" s="18"/>
      <c r="DV569" s="18"/>
    </row>
    <row r="570" spans="1:1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/>
      <c r="DN570" s="18"/>
      <c r="DO570" s="18"/>
      <c r="DP570" s="18"/>
      <c r="DQ570" s="18"/>
      <c r="DR570" s="18"/>
      <c r="DS570" s="18"/>
      <c r="DT570" s="18"/>
      <c r="DU570" s="18"/>
      <c r="DV570" s="18"/>
    </row>
    <row r="571" spans="1:1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</row>
    <row r="572" spans="1:1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</row>
    <row r="573" spans="1:1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/>
      <c r="DN573" s="18"/>
      <c r="DO573" s="18"/>
      <c r="DP573" s="18"/>
      <c r="DQ573" s="18"/>
      <c r="DR573" s="18"/>
      <c r="DS573" s="18"/>
      <c r="DT573" s="18"/>
      <c r="DU573" s="18"/>
      <c r="DV573" s="18"/>
    </row>
    <row r="574" spans="1:1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/>
      <c r="DN574" s="18"/>
      <c r="DO574" s="18"/>
      <c r="DP574" s="18"/>
      <c r="DQ574" s="18"/>
      <c r="DR574" s="18"/>
      <c r="DS574" s="18"/>
      <c r="DT574" s="18"/>
      <c r="DU574" s="18"/>
      <c r="DV574" s="18"/>
    </row>
    <row r="575" spans="1:1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/>
      <c r="DN575" s="18"/>
      <c r="DO575" s="18"/>
      <c r="DP575" s="18"/>
      <c r="DQ575" s="18"/>
      <c r="DR575" s="18"/>
      <c r="DS575" s="18"/>
      <c r="DT575" s="18"/>
      <c r="DU575" s="18"/>
      <c r="DV575" s="18"/>
    </row>
    <row r="576" spans="1:1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</row>
    <row r="577" spans="1:1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/>
      <c r="DN577" s="18"/>
      <c r="DO577" s="18"/>
      <c r="DP577" s="18"/>
      <c r="DQ577" s="18"/>
      <c r="DR577" s="18"/>
      <c r="DS577" s="18"/>
      <c r="DT577" s="18"/>
      <c r="DU577" s="18"/>
      <c r="DV577" s="18"/>
    </row>
    <row r="578" spans="1:1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/>
      <c r="DN578" s="18"/>
      <c r="DO578" s="18"/>
      <c r="DP578" s="18"/>
      <c r="DQ578" s="18"/>
      <c r="DR578" s="18"/>
      <c r="DS578" s="18"/>
      <c r="DT578" s="18"/>
      <c r="DU578" s="18"/>
      <c r="DV578" s="18"/>
    </row>
    <row r="579" spans="1:1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/>
      <c r="DN579" s="18"/>
      <c r="DO579" s="18"/>
      <c r="DP579" s="18"/>
      <c r="DQ579" s="18"/>
      <c r="DR579" s="18"/>
      <c r="DS579" s="18"/>
      <c r="DT579" s="18"/>
      <c r="DU579" s="18"/>
      <c r="DV579" s="18"/>
    </row>
    <row r="580" spans="1:1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/>
      <c r="DN580" s="18"/>
      <c r="DO580" s="18"/>
      <c r="DP580" s="18"/>
      <c r="DQ580" s="18"/>
      <c r="DR580" s="18"/>
      <c r="DS580" s="18"/>
      <c r="DT580" s="18"/>
      <c r="DU580" s="18"/>
      <c r="DV580" s="18"/>
    </row>
    <row r="581" spans="1:1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/>
      <c r="DN581" s="18"/>
      <c r="DO581" s="18"/>
      <c r="DP581" s="18"/>
      <c r="DQ581" s="18"/>
      <c r="DR581" s="18"/>
      <c r="DS581" s="18"/>
      <c r="DT581" s="18"/>
      <c r="DU581" s="18"/>
      <c r="DV581" s="18"/>
    </row>
    <row r="582" spans="1:1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/>
      <c r="DN582" s="18"/>
      <c r="DO582" s="18"/>
      <c r="DP582" s="18"/>
      <c r="DQ582" s="18"/>
      <c r="DR582" s="18"/>
      <c r="DS582" s="18"/>
      <c r="DT582" s="18"/>
      <c r="DU582" s="18"/>
      <c r="DV582" s="18"/>
    </row>
    <row r="583" spans="1:1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</row>
    <row r="584" spans="1:1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</row>
    <row r="585" spans="1:1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</row>
    <row r="586" spans="1:1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</row>
    <row r="587" spans="1:1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</row>
    <row r="588" spans="1:1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</row>
    <row r="589" spans="1:1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8"/>
      <c r="DR589" s="18"/>
      <c r="DS589" s="18"/>
      <c r="DT589" s="18"/>
      <c r="DU589" s="18"/>
      <c r="DV589" s="18"/>
    </row>
    <row r="590" spans="1:1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</row>
    <row r="591" spans="1:1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</row>
    <row r="592" spans="1:1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</row>
    <row r="593" spans="1:1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</row>
    <row r="594" spans="1:1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</row>
    <row r="595" spans="1:1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/>
      <c r="DN595" s="18"/>
      <c r="DO595" s="18"/>
      <c r="DP595" s="18"/>
      <c r="DQ595" s="18"/>
      <c r="DR595" s="18"/>
      <c r="DS595" s="18"/>
      <c r="DT595" s="18"/>
      <c r="DU595" s="18"/>
      <c r="DV595" s="18"/>
    </row>
    <row r="596" spans="1:1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/>
      <c r="DN596" s="18"/>
      <c r="DO596" s="18"/>
      <c r="DP596" s="18"/>
      <c r="DQ596" s="18"/>
      <c r="DR596" s="18"/>
      <c r="DS596" s="18"/>
      <c r="DT596" s="18"/>
      <c r="DU596" s="18"/>
      <c r="DV596" s="18"/>
    </row>
    <row r="597" spans="1:1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/>
      <c r="DN597" s="18"/>
      <c r="DO597" s="18"/>
      <c r="DP597" s="18"/>
      <c r="DQ597" s="18"/>
      <c r="DR597" s="18"/>
      <c r="DS597" s="18"/>
      <c r="DT597" s="18"/>
      <c r="DU597" s="18"/>
      <c r="DV597" s="18"/>
    </row>
    <row r="598" spans="1:1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/>
      <c r="DN598" s="18"/>
      <c r="DO598" s="18"/>
      <c r="DP598" s="18"/>
      <c r="DQ598" s="18"/>
      <c r="DR598" s="18"/>
      <c r="DS598" s="18"/>
      <c r="DT598" s="18"/>
      <c r="DU598" s="18"/>
      <c r="DV598" s="18"/>
    </row>
    <row r="599" spans="1:1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/>
      <c r="DN599" s="18"/>
      <c r="DO599" s="18"/>
      <c r="DP599" s="18"/>
      <c r="DQ599" s="18"/>
      <c r="DR599" s="18"/>
      <c r="DS599" s="18"/>
      <c r="DT599" s="18"/>
      <c r="DU599" s="18"/>
      <c r="DV599" s="18"/>
    </row>
    <row r="600" spans="1:1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</row>
    <row r="601" spans="1:1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/>
      <c r="DN601" s="18"/>
      <c r="DO601" s="18"/>
      <c r="DP601" s="18"/>
      <c r="DQ601" s="18"/>
      <c r="DR601" s="18"/>
      <c r="DS601" s="18"/>
      <c r="DT601" s="18"/>
      <c r="DU601" s="18"/>
      <c r="DV601" s="18"/>
    </row>
    <row r="602" spans="1:1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</row>
    <row r="603" spans="1:1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/>
      <c r="DN603" s="18"/>
      <c r="DO603" s="18"/>
      <c r="DP603" s="18"/>
      <c r="DQ603" s="18"/>
      <c r="DR603" s="18"/>
      <c r="DS603" s="18"/>
      <c r="DT603" s="18"/>
      <c r="DU603" s="18"/>
      <c r="DV603" s="18"/>
    </row>
    <row r="604" spans="1:1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/>
      <c r="DN604" s="18"/>
      <c r="DO604" s="18"/>
      <c r="DP604" s="18"/>
      <c r="DQ604" s="18"/>
      <c r="DR604" s="18"/>
      <c r="DS604" s="18"/>
      <c r="DT604" s="18"/>
      <c r="DU604" s="18"/>
      <c r="DV604" s="18"/>
    </row>
    <row r="605" spans="1:1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/>
      <c r="DN605" s="18"/>
      <c r="DO605" s="18"/>
      <c r="DP605" s="18"/>
      <c r="DQ605" s="18"/>
      <c r="DR605" s="18"/>
      <c r="DS605" s="18"/>
      <c r="DT605" s="18"/>
      <c r="DU605" s="18"/>
      <c r="DV605" s="18"/>
    </row>
    <row r="606" spans="1:1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</row>
    <row r="607" spans="1:1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/>
      <c r="DN607" s="18"/>
      <c r="DO607" s="18"/>
      <c r="DP607" s="18"/>
      <c r="DQ607" s="18"/>
      <c r="DR607" s="18"/>
      <c r="DS607" s="18"/>
      <c r="DT607" s="18"/>
      <c r="DU607" s="18"/>
      <c r="DV607" s="18"/>
    </row>
    <row r="608" spans="1:1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/>
      <c r="DN608" s="18"/>
      <c r="DO608" s="18"/>
      <c r="DP608" s="18"/>
      <c r="DQ608" s="18"/>
      <c r="DR608" s="18"/>
      <c r="DS608" s="18"/>
      <c r="DT608" s="18"/>
      <c r="DU608" s="18"/>
      <c r="DV608" s="18"/>
    </row>
    <row r="609" spans="1:1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</row>
    <row r="610" spans="1:1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/>
      <c r="DN610" s="18"/>
      <c r="DO610" s="18"/>
      <c r="DP610" s="18"/>
      <c r="DQ610" s="18"/>
      <c r="DR610" s="18"/>
      <c r="DS610" s="18"/>
      <c r="DT610" s="18"/>
      <c r="DU610" s="18"/>
      <c r="DV610" s="18"/>
    </row>
    <row r="611" spans="1:1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/>
      <c r="DN611" s="18"/>
      <c r="DO611" s="18"/>
      <c r="DP611" s="18"/>
      <c r="DQ611" s="18"/>
      <c r="DR611" s="18"/>
      <c r="DS611" s="18"/>
      <c r="DT611" s="18"/>
      <c r="DU611" s="18"/>
      <c r="DV611" s="18"/>
    </row>
    <row r="612" spans="1:1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/>
      <c r="DN612" s="18"/>
      <c r="DO612" s="18"/>
      <c r="DP612" s="18"/>
      <c r="DQ612" s="18"/>
      <c r="DR612" s="18"/>
      <c r="DS612" s="18"/>
      <c r="DT612" s="18"/>
      <c r="DU612" s="18"/>
      <c r="DV612" s="18"/>
    </row>
    <row r="613" spans="1:1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/>
      <c r="DN613" s="18"/>
      <c r="DO613" s="18"/>
      <c r="DP613" s="18"/>
      <c r="DQ613" s="18"/>
      <c r="DR613" s="18"/>
      <c r="DS613" s="18"/>
      <c r="DT613" s="18"/>
      <c r="DU613" s="18"/>
      <c r="DV613" s="18"/>
    </row>
    <row r="614" spans="1:1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/>
      <c r="DN614" s="18"/>
      <c r="DO614" s="18"/>
      <c r="DP614" s="18"/>
      <c r="DQ614" s="18"/>
      <c r="DR614" s="18"/>
      <c r="DS614" s="18"/>
      <c r="DT614" s="18"/>
      <c r="DU614" s="18"/>
      <c r="DV614" s="18"/>
    </row>
    <row r="615" spans="1:1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/>
      <c r="DN615" s="18"/>
      <c r="DO615" s="18"/>
      <c r="DP615" s="18"/>
      <c r="DQ615" s="18"/>
      <c r="DR615" s="18"/>
      <c r="DS615" s="18"/>
      <c r="DT615" s="18"/>
      <c r="DU615" s="18"/>
      <c r="DV615" s="18"/>
    </row>
    <row r="616" spans="1:1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</row>
    <row r="617" spans="1:1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/>
      <c r="DN617" s="18"/>
      <c r="DO617" s="18"/>
      <c r="DP617" s="18"/>
      <c r="DQ617" s="18"/>
      <c r="DR617" s="18"/>
      <c r="DS617" s="18"/>
      <c r="DT617" s="18"/>
      <c r="DU617" s="18"/>
      <c r="DV617" s="18"/>
    </row>
    <row r="618" spans="1:1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/>
      <c r="DN618" s="18"/>
      <c r="DO618" s="18"/>
      <c r="DP618" s="18"/>
      <c r="DQ618" s="18"/>
      <c r="DR618" s="18"/>
      <c r="DS618" s="18"/>
      <c r="DT618" s="18"/>
      <c r="DU618" s="18"/>
      <c r="DV618" s="18"/>
    </row>
    <row r="619" spans="1:1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/>
      <c r="DN619" s="18"/>
      <c r="DO619" s="18"/>
      <c r="DP619" s="18"/>
      <c r="DQ619" s="18"/>
      <c r="DR619" s="18"/>
      <c r="DS619" s="18"/>
      <c r="DT619" s="18"/>
      <c r="DU619" s="18"/>
      <c r="DV619" s="18"/>
    </row>
    <row r="620" spans="1:1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</row>
    <row r="621" spans="1:1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/>
      <c r="DN621" s="18"/>
      <c r="DO621" s="18"/>
      <c r="DP621" s="18"/>
      <c r="DQ621" s="18"/>
      <c r="DR621" s="18"/>
      <c r="DS621" s="18"/>
      <c r="DT621" s="18"/>
      <c r="DU621" s="18"/>
      <c r="DV621" s="18"/>
    </row>
    <row r="622" spans="1:1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/>
      <c r="DN622" s="18"/>
      <c r="DO622" s="18"/>
      <c r="DP622" s="18"/>
      <c r="DQ622" s="18"/>
      <c r="DR622" s="18"/>
      <c r="DS622" s="18"/>
      <c r="DT622" s="18"/>
      <c r="DU622" s="18"/>
      <c r="DV622" s="18"/>
    </row>
    <row r="623" spans="1:1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</row>
    <row r="624" spans="1:1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</row>
    <row r="625" spans="1:1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/>
      <c r="DN625" s="18"/>
      <c r="DO625" s="18"/>
      <c r="DP625" s="18"/>
      <c r="DQ625" s="18"/>
      <c r="DR625" s="18"/>
      <c r="DS625" s="18"/>
      <c r="DT625" s="18"/>
      <c r="DU625" s="18"/>
      <c r="DV625" s="18"/>
    </row>
    <row r="626" spans="1:1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</row>
    <row r="627" spans="1:1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/>
      <c r="DN627" s="18"/>
      <c r="DO627" s="18"/>
      <c r="DP627" s="18"/>
      <c r="DQ627" s="18"/>
      <c r="DR627" s="18"/>
      <c r="DS627" s="18"/>
      <c r="DT627" s="18"/>
      <c r="DU627" s="18"/>
      <c r="DV627" s="18"/>
    </row>
    <row r="628" spans="1:1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/>
      <c r="DN628" s="18"/>
      <c r="DO628" s="18"/>
      <c r="DP628" s="18"/>
      <c r="DQ628" s="18"/>
      <c r="DR628" s="18"/>
      <c r="DS628" s="18"/>
      <c r="DT628" s="18"/>
      <c r="DU628" s="18"/>
      <c r="DV628" s="18"/>
    </row>
    <row r="629" spans="1:1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</row>
    <row r="630" spans="1:1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</row>
    <row r="631" spans="1:1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/>
      <c r="DN631" s="18"/>
      <c r="DO631" s="18"/>
      <c r="DP631" s="18"/>
      <c r="DQ631" s="18"/>
      <c r="DR631" s="18"/>
      <c r="DS631" s="18"/>
      <c r="DT631" s="18"/>
      <c r="DU631" s="18"/>
      <c r="DV631" s="18"/>
    </row>
    <row r="632" spans="1:1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</row>
    <row r="633" spans="1:1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</row>
    <row r="634" spans="1:1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/>
      <c r="DN634" s="18"/>
      <c r="DO634" s="18"/>
      <c r="DP634" s="18"/>
      <c r="DQ634" s="18"/>
      <c r="DR634" s="18"/>
      <c r="DS634" s="18"/>
      <c r="DT634" s="18"/>
      <c r="DU634" s="18"/>
      <c r="DV634" s="18"/>
    </row>
    <row r="635" spans="1:1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/>
      <c r="DN635" s="18"/>
      <c r="DO635" s="18"/>
      <c r="DP635" s="18"/>
      <c r="DQ635" s="18"/>
      <c r="DR635" s="18"/>
      <c r="DS635" s="18"/>
      <c r="DT635" s="18"/>
      <c r="DU635" s="18"/>
      <c r="DV635" s="18"/>
    </row>
    <row r="636" spans="1:1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</row>
    <row r="637" spans="1:1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</row>
    <row r="638" spans="1:1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</row>
    <row r="639" spans="1:1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</row>
    <row r="640" spans="1:1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</row>
    <row r="641" spans="1:1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</row>
    <row r="642" spans="1:1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</row>
    <row r="643" spans="1:1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</row>
    <row r="644" spans="1:1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</row>
    <row r="645" spans="1:1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/>
      <c r="DN645" s="18"/>
      <c r="DO645" s="18"/>
      <c r="DP645" s="18"/>
      <c r="DQ645" s="18"/>
      <c r="DR645" s="18"/>
      <c r="DS645" s="18"/>
      <c r="DT645" s="18"/>
      <c r="DU645" s="18"/>
      <c r="DV645" s="18"/>
    </row>
    <row r="646" spans="1:1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/>
      <c r="DN646" s="18"/>
      <c r="DO646" s="18"/>
      <c r="DP646" s="18"/>
      <c r="DQ646" s="18"/>
      <c r="DR646" s="18"/>
      <c r="DS646" s="18"/>
      <c r="DT646" s="18"/>
      <c r="DU646" s="18"/>
      <c r="DV646" s="18"/>
    </row>
    <row r="647" spans="1:1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/>
      <c r="DN647" s="18"/>
      <c r="DO647" s="18"/>
      <c r="DP647" s="18"/>
      <c r="DQ647" s="18"/>
      <c r="DR647" s="18"/>
      <c r="DS647" s="18"/>
      <c r="DT647" s="18"/>
      <c r="DU647" s="18"/>
      <c r="DV647" s="18"/>
    </row>
    <row r="648" spans="1:1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/>
      <c r="DN648" s="18"/>
      <c r="DO648" s="18"/>
      <c r="DP648" s="18"/>
      <c r="DQ648" s="18"/>
      <c r="DR648" s="18"/>
      <c r="DS648" s="18"/>
      <c r="DT648" s="18"/>
      <c r="DU648" s="18"/>
      <c r="DV648" s="18"/>
    </row>
    <row r="649" spans="1:1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/>
      <c r="DN649" s="18"/>
      <c r="DO649" s="18"/>
      <c r="DP649" s="18"/>
      <c r="DQ649" s="18"/>
      <c r="DR649" s="18"/>
      <c r="DS649" s="18"/>
      <c r="DT649" s="18"/>
      <c r="DU649" s="18"/>
      <c r="DV649" s="18"/>
    </row>
    <row r="650" spans="1:1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/>
      <c r="DN650" s="18"/>
      <c r="DO650" s="18"/>
      <c r="DP650" s="18"/>
      <c r="DQ650" s="18"/>
      <c r="DR650" s="18"/>
      <c r="DS650" s="18"/>
      <c r="DT650" s="18"/>
      <c r="DU650" s="18"/>
      <c r="DV650" s="18"/>
    </row>
    <row r="651" spans="1:1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/>
      <c r="DN651" s="18"/>
      <c r="DO651" s="18"/>
      <c r="DP651" s="18"/>
      <c r="DQ651" s="18"/>
      <c r="DR651" s="18"/>
      <c r="DS651" s="18"/>
      <c r="DT651" s="18"/>
      <c r="DU651" s="18"/>
      <c r="DV651" s="18"/>
    </row>
    <row r="652" spans="1:1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/>
      <c r="DN652" s="18"/>
      <c r="DO652" s="18"/>
      <c r="DP652" s="18"/>
      <c r="DQ652" s="18"/>
      <c r="DR652" s="18"/>
      <c r="DS652" s="18"/>
      <c r="DT652" s="18"/>
      <c r="DU652" s="18"/>
      <c r="DV652" s="18"/>
    </row>
    <row r="653" spans="1:1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/>
      <c r="DN653" s="18"/>
      <c r="DO653" s="18"/>
      <c r="DP653" s="18"/>
      <c r="DQ653" s="18"/>
      <c r="DR653" s="18"/>
      <c r="DS653" s="18"/>
      <c r="DT653" s="18"/>
      <c r="DU653" s="18"/>
      <c r="DV653" s="18"/>
    </row>
    <row r="654" spans="1:1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/>
      <c r="DN654" s="18"/>
      <c r="DO654" s="18"/>
      <c r="DP654" s="18"/>
      <c r="DQ654" s="18"/>
      <c r="DR654" s="18"/>
      <c r="DS654" s="18"/>
      <c r="DT654" s="18"/>
      <c r="DU654" s="18"/>
      <c r="DV654" s="18"/>
    </row>
    <row r="655" spans="1:1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</row>
    <row r="656" spans="1:1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</row>
    <row r="657" spans="1:1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</row>
    <row r="658" spans="1:1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</row>
    <row r="659" spans="1:1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</row>
    <row r="660" spans="1:1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</row>
    <row r="661" spans="1:1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</row>
    <row r="662" spans="1:1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</row>
    <row r="663" spans="1:1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</row>
    <row r="664" spans="1:1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8"/>
      <c r="DU664" s="18"/>
      <c r="DV664" s="18"/>
    </row>
    <row r="665" spans="1:1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</row>
    <row r="666" spans="1:1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</row>
    <row r="667" spans="1:1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8"/>
      <c r="DR667" s="18"/>
      <c r="DS667" s="18"/>
      <c r="DT667" s="18"/>
      <c r="DU667" s="18"/>
      <c r="DV667" s="18"/>
    </row>
    <row r="668" spans="1:1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8"/>
      <c r="DP668" s="18"/>
      <c r="DQ668" s="18"/>
      <c r="DR668" s="18"/>
      <c r="DS668" s="18"/>
      <c r="DT668" s="18"/>
      <c r="DU668" s="18"/>
      <c r="DV668" s="18"/>
    </row>
    <row r="669" spans="1:1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8"/>
      <c r="DO669" s="18"/>
      <c r="DP669" s="18"/>
      <c r="DQ669" s="18"/>
      <c r="DR669" s="18"/>
      <c r="DS669" s="18"/>
      <c r="DT669" s="18"/>
      <c r="DU669" s="18"/>
      <c r="DV669" s="18"/>
    </row>
    <row r="670" spans="1:1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/>
      <c r="DN670" s="18"/>
      <c r="DO670" s="18"/>
      <c r="DP670" s="18"/>
      <c r="DQ670" s="18"/>
      <c r="DR670" s="18"/>
      <c r="DS670" s="18"/>
      <c r="DT670" s="18"/>
      <c r="DU670" s="18"/>
      <c r="DV670" s="18"/>
    </row>
    <row r="671" spans="1:1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/>
      <c r="DN671" s="18"/>
      <c r="DO671" s="18"/>
      <c r="DP671" s="18"/>
      <c r="DQ671" s="18"/>
      <c r="DR671" s="18"/>
      <c r="DS671" s="18"/>
      <c r="DT671" s="18"/>
      <c r="DU671" s="18"/>
      <c r="DV671" s="18"/>
    </row>
    <row r="672" spans="1:1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/>
      <c r="DN672" s="18"/>
      <c r="DO672" s="18"/>
      <c r="DP672" s="18"/>
      <c r="DQ672" s="18"/>
      <c r="DR672" s="18"/>
      <c r="DS672" s="18"/>
      <c r="DT672" s="18"/>
      <c r="DU672" s="18"/>
      <c r="DV672" s="18"/>
    </row>
    <row r="673" spans="1:1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</row>
    <row r="674" spans="1:1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/>
      <c r="DN674" s="18"/>
      <c r="DO674" s="18"/>
      <c r="DP674" s="18"/>
      <c r="DQ674" s="18"/>
      <c r="DR674" s="18"/>
      <c r="DS674" s="18"/>
      <c r="DT674" s="18"/>
      <c r="DU674" s="18"/>
      <c r="DV674" s="18"/>
    </row>
    <row r="675" spans="1:1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/>
      <c r="DN675" s="18"/>
      <c r="DO675" s="18"/>
      <c r="DP675" s="18"/>
      <c r="DQ675" s="18"/>
      <c r="DR675" s="18"/>
      <c r="DS675" s="18"/>
      <c r="DT675" s="18"/>
      <c r="DU675" s="18"/>
      <c r="DV675" s="18"/>
    </row>
    <row r="676" spans="1:1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/>
      <c r="DN676" s="18"/>
      <c r="DO676" s="18"/>
      <c r="DP676" s="18"/>
      <c r="DQ676" s="18"/>
      <c r="DR676" s="18"/>
      <c r="DS676" s="18"/>
      <c r="DT676" s="18"/>
      <c r="DU676" s="18"/>
      <c r="DV676" s="18"/>
    </row>
    <row r="677" spans="1:1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/>
      <c r="DN677" s="18"/>
      <c r="DO677" s="18"/>
      <c r="DP677" s="18"/>
      <c r="DQ677" s="18"/>
      <c r="DR677" s="18"/>
      <c r="DS677" s="18"/>
      <c r="DT677" s="18"/>
      <c r="DU677" s="18"/>
      <c r="DV677" s="18"/>
    </row>
    <row r="678" spans="1:1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/>
      <c r="DN678" s="18"/>
      <c r="DO678" s="18"/>
      <c r="DP678" s="18"/>
      <c r="DQ678" s="18"/>
      <c r="DR678" s="18"/>
      <c r="DS678" s="18"/>
      <c r="DT678" s="18"/>
      <c r="DU678" s="18"/>
      <c r="DV678" s="18"/>
    </row>
    <row r="679" spans="1:1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/>
      <c r="DN679" s="18"/>
      <c r="DO679" s="18"/>
      <c r="DP679" s="18"/>
      <c r="DQ679" s="18"/>
      <c r="DR679" s="18"/>
      <c r="DS679" s="18"/>
      <c r="DT679" s="18"/>
      <c r="DU679" s="18"/>
      <c r="DV679" s="18"/>
    </row>
    <row r="680" spans="1:1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/>
      <c r="DN680" s="18"/>
      <c r="DO680" s="18"/>
      <c r="DP680" s="18"/>
      <c r="DQ680" s="18"/>
      <c r="DR680" s="18"/>
      <c r="DS680" s="18"/>
      <c r="DT680" s="18"/>
      <c r="DU680" s="18"/>
      <c r="DV680" s="18"/>
    </row>
    <row r="681" spans="1:1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/>
      <c r="DN681" s="18"/>
      <c r="DO681" s="18"/>
      <c r="DP681" s="18"/>
      <c r="DQ681" s="18"/>
      <c r="DR681" s="18"/>
      <c r="DS681" s="18"/>
      <c r="DT681" s="18"/>
      <c r="DU681" s="18"/>
      <c r="DV681" s="18"/>
    </row>
    <row r="682" spans="1:1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/>
      <c r="DN682" s="18"/>
      <c r="DO682" s="18"/>
      <c r="DP682" s="18"/>
      <c r="DQ682" s="18"/>
      <c r="DR682" s="18"/>
      <c r="DS682" s="18"/>
      <c r="DT682" s="18"/>
      <c r="DU682" s="18"/>
      <c r="DV682" s="18"/>
    </row>
    <row r="683" spans="1:1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</row>
    <row r="684" spans="1:1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</row>
    <row r="685" spans="1:1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</row>
    <row r="686" spans="1:1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</row>
    <row r="687" spans="1:1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/>
      <c r="DN687" s="18"/>
      <c r="DO687" s="18"/>
      <c r="DP687" s="18"/>
      <c r="DQ687" s="18"/>
      <c r="DR687" s="18"/>
      <c r="DS687" s="18"/>
      <c r="DT687" s="18"/>
      <c r="DU687" s="18"/>
      <c r="DV687" s="18"/>
    </row>
    <row r="688" spans="1:1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/>
      <c r="DN688" s="18"/>
      <c r="DO688" s="18"/>
      <c r="DP688" s="18"/>
      <c r="DQ688" s="18"/>
      <c r="DR688" s="18"/>
      <c r="DS688" s="18"/>
      <c r="DT688" s="18"/>
      <c r="DU688" s="18"/>
      <c r="DV688" s="18"/>
    </row>
    <row r="689" spans="1:1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/>
      <c r="DN689" s="18"/>
      <c r="DO689" s="18"/>
      <c r="DP689" s="18"/>
      <c r="DQ689" s="18"/>
      <c r="DR689" s="18"/>
      <c r="DS689" s="18"/>
      <c r="DT689" s="18"/>
      <c r="DU689" s="18"/>
      <c r="DV689" s="18"/>
    </row>
    <row r="690" spans="1:1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/>
      <c r="DN690" s="18"/>
      <c r="DO690" s="18"/>
      <c r="DP690" s="18"/>
      <c r="DQ690" s="18"/>
      <c r="DR690" s="18"/>
      <c r="DS690" s="18"/>
      <c r="DT690" s="18"/>
      <c r="DU690" s="18"/>
      <c r="DV690" s="18"/>
    </row>
    <row r="691" spans="1:1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/>
      <c r="DN691" s="18"/>
      <c r="DO691" s="18"/>
      <c r="DP691" s="18"/>
      <c r="DQ691" s="18"/>
      <c r="DR691" s="18"/>
      <c r="DS691" s="18"/>
      <c r="DT691" s="18"/>
      <c r="DU691" s="18"/>
      <c r="DV691" s="18"/>
    </row>
    <row r="692" spans="1:1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/>
      <c r="DN692" s="18"/>
      <c r="DO692" s="18"/>
      <c r="DP692" s="18"/>
      <c r="DQ692" s="18"/>
      <c r="DR692" s="18"/>
      <c r="DS692" s="18"/>
      <c r="DT692" s="18"/>
      <c r="DU692" s="18"/>
      <c r="DV692" s="18"/>
    </row>
    <row r="693" spans="1:1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/>
      <c r="DN693" s="18"/>
      <c r="DO693" s="18"/>
      <c r="DP693" s="18"/>
      <c r="DQ693" s="18"/>
      <c r="DR693" s="18"/>
      <c r="DS693" s="18"/>
      <c r="DT693" s="18"/>
      <c r="DU693" s="18"/>
      <c r="DV693" s="18"/>
    </row>
    <row r="694" spans="1:1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/>
      <c r="DN694" s="18"/>
      <c r="DO694" s="18"/>
      <c r="DP694" s="18"/>
      <c r="DQ694" s="18"/>
      <c r="DR694" s="18"/>
      <c r="DS694" s="18"/>
      <c r="DT694" s="18"/>
      <c r="DU694" s="18"/>
      <c r="DV694" s="18"/>
    </row>
    <row r="695" spans="1:1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/>
      <c r="DN695" s="18"/>
      <c r="DO695" s="18"/>
      <c r="DP695" s="18"/>
      <c r="DQ695" s="18"/>
      <c r="DR695" s="18"/>
      <c r="DS695" s="18"/>
      <c r="DT695" s="18"/>
      <c r="DU695" s="18"/>
      <c r="DV695" s="18"/>
    </row>
    <row r="696" spans="1:1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/>
      <c r="DN696" s="18"/>
      <c r="DO696" s="18"/>
      <c r="DP696" s="18"/>
      <c r="DQ696" s="18"/>
      <c r="DR696" s="18"/>
      <c r="DS696" s="18"/>
      <c r="DT696" s="18"/>
      <c r="DU696" s="18"/>
      <c r="DV696" s="18"/>
    </row>
    <row r="697" spans="1:1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/>
      <c r="DN697" s="18"/>
      <c r="DO697" s="18"/>
      <c r="DP697" s="18"/>
      <c r="DQ697" s="18"/>
      <c r="DR697" s="18"/>
      <c r="DS697" s="18"/>
      <c r="DT697" s="18"/>
      <c r="DU697" s="18"/>
      <c r="DV697" s="18"/>
    </row>
    <row r="698" spans="1:1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/>
      <c r="DN698" s="18"/>
      <c r="DO698" s="18"/>
      <c r="DP698" s="18"/>
      <c r="DQ698" s="18"/>
      <c r="DR698" s="18"/>
      <c r="DS698" s="18"/>
      <c r="DT698" s="18"/>
      <c r="DU698" s="18"/>
      <c r="DV698" s="18"/>
    </row>
    <row r="699" spans="1:1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</row>
    <row r="700" spans="1:1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</row>
    <row r="701" spans="1:1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</row>
    <row r="702" spans="1:1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</row>
    <row r="703" spans="1:1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8"/>
      <c r="DV703" s="18"/>
    </row>
    <row r="704" spans="1:1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8"/>
      <c r="DU704" s="18"/>
      <c r="DV704" s="18"/>
    </row>
    <row r="705" spans="1:1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  <c r="DS705" s="18"/>
      <c r="DT705" s="18"/>
      <c r="DU705" s="18"/>
      <c r="DV705" s="18"/>
    </row>
    <row r="706" spans="1:1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8"/>
      <c r="DS706" s="18"/>
      <c r="DT706" s="18"/>
      <c r="DU706" s="18"/>
      <c r="DV706" s="18"/>
    </row>
    <row r="707" spans="1:1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8"/>
      <c r="DR707" s="18"/>
      <c r="DS707" s="18"/>
      <c r="DT707" s="18"/>
      <c r="DU707" s="18"/>
      <c r="DV707" s="18"/>
    </row>
    <row r="708" spans="1:1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8"/>
      <c r="DP708" s="18"/>
      <c r="DQ708" s="18"/>
      <c r="DR708" s="18"/>
      <c r="DS708" s="18"/>
      <c r="DT708" s="18"/>
      <c r="DU708" s="18"/>
      <c r="DV708" s="18"/>
    </row>
    <row r="709" spans="1:1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8"/>
      <c r="DO709" s="18"/>
      <c r="DP709" s="18"/>
      <c r="DQ709" s="18"/>
      <c r="DR709" s="18"/>
      <c r="DS709" s="18"/>
      <c r="DT709" s="18"/>
      <c r="DU709" s="18"/>
      <c r="DV709" s="18"/>
    </row>
    <row r="710" spans="1:1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/>
      <c r="DN710" s="18"/>
      <c r="DO710" s="18"/>
      <c r="DP710" s="18"/>
      <c r="DQ710" s="18"/>
      <c r="DR710" s="18"/>
      <c r="DS710" s="18"/>
      <c r="DT710" s="18"/>
      <c r="DU710" s="18"/>
      <c r="DV710" s="18"/>
    </row>
    <row r="711" spans="1:1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/>
      <c r="DN711" s="18"/>
      <c r="DO711" s="18"/>
      <c r="DP711" s="18"/>
      <c r="DQ711" s="18"/>
      <c r="DR711" s="18"/>
      <c r="DS711" s="18"/>
      <c r="DT711" s="18"/>
      <c r="DU711" s="18"/>
      <c r="DV711" s="18"/>
    </row>
    <row r="712" spans="1:1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/>
      <c r="DN712" s="18"/>
      <c r="DO712" s="18"/>
      <c r="DP712" s="18"/>
      <c r="DQ712" s="18"/>
      <c r="DR712" s="18"/>
      <c r="DS712" s="18"/>
      <c r="DT712" s="18"/>
      <c r="DU712" s="18"/>
      <c r="DV712" s="18"/>
    </row>
    <row r="713" spans="1:1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/>
      <c r="DN713" s="18"/>
      <c r="DO713" s="18"/>
      <c r="DP713" s="18"/>
      <c r="DQ713" s="18"/>
      <c r="DR713" s="18"/>
      <c r="DS713" s="18"/>
      <c r="DT713" s="18"/>
      <c r="DU713" s="18"/>
      <c r="DV713" s="18"/>
    </row>
    <row r="714" spans="1:1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</row>
    <row r="715" spans="1:1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/>
      <c r="DN715" s="18"/>
      <c r="DO715" s="18"/>
      <c r="DP715" s="18"/>
      <c r="DQ715" s="18"/>
      <c r="DR715" s="18"/>
      <c r="DS715" s="18"/>
      <c r="DT715" s="18"/>
      <c r="DU715" s="18"/>
      <c r="DV715" s="18"/>
    </row>
    <row r="716" spans="1:1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/>
      <c r="DN716" s="18"/>
      <c r="DO716" s="18"/>
      <c r="DP716" s="18"/>
      <c r="DQ716" s="18"/>
      <c r="DR716" s="18"/>
      <c r="DS716" s="18"/>
      <c r="DT716" s="18"/>
      <c r="DU716" s="18"/>
      <c r="DV716" s="18"/>
    </row>
    <row r="717" spans="1:1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/>
      <c r="DN717" s="18"/>
      <c r="DO717" s="18"/>
      <c r="DP717" s="18"/>
      <c r="DQ717" s="18"/>
      <c r="DR717" s="18"/>
      <c r="DS717" s="18"/>
      <c r="DT717" s="18"/>
      <c r="DU717" s="18"/>
      <c r="DV717" s="18"/>
    </row>
    <row r="718" spans="1:1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/>
      <c r="DN718" s="18"/>
      <c r="DO718" s="18"/>
      <c r="DP718" s="18"/>
      <c r="DQ718" s="18"/>
      <c r="DR718" s="18"/>
      <c r="DS718" s="18"/>
      <c r="DT718" s="18"/>
      <c r="DU718" s="18"/>
      <c r="DV718" s="18"/>
    </row>
    <row r="719" spans="1:1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</row>
    <row r="720" spans="1:1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</row>
    <row r="721" spans="1:1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/>
      <c r="DN721" s="18"/>
      <c r="DO721" s="18"/>
      <c r="DP721" s="18"/>
      <c r="DQ721" s="18"/>
      <c r="DR721" s="18"/>
      <c r="DS721" s="18"/>
      <c r="DT721" s="18"/>
      <c r="DU721" s="18"/>
      <c r="DV721" s="18"/>
    </row>
    <row r="722" spans="1:1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/>
      <c r="DN722" s="18"/>
      <c r="DO722" s="18"/>
      <c r="DP722" s="18"/>
      <c r="DQ722" s="18"/>
      <c r="DR722" s="18"/>
      <c r="DS722" s="18"/>
      <c r="DT722" s="18"/>
      <c r="DU722" s="18"/>
      <c r="DV722" s="18"/>
    </row>
    <row r="723" spans="1:1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/>
      <c r="DN723" s="18"/>
      <c r="DO723" s="18"/>
      <c r="DP723" s="18"/>
      <c r="DQ723" s="18"/>
      <c r="DR723" s="18"/>
      <c r="DS723" s="18"/>
      <c r="DT723" s="18"/>
      <c r="DU723" s="18"/>
      <c r="DV723" s="18"/>
    </row>
    <row r="724" spans="1:1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/>
      <c r="DN724" s="18"/>
      <c r="DO724" s="18"/>
      <c r="DP724" s="18"/>
      <c r="DQ724" s="18"/>
      <c r="DR724" s="18"/>
      <c r="DS724" s="18"/>
      <c r="DT724" s="18"/>
      <c r="DU724" s="18"/>
      <c r="DV724" s="18"/>
    </row>
    <row r="725" spans="1:1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/>
      <c r="DN725" s="18"/>
      <c r="DO725" s="18"/>
      <c r="DP725" s="18"/>
      <c r="DQ725" s="18"/>
      <c r="DR725" s="18"/>
      <c r="DS725" s="18"/>
      <c r="DT725" s="18"/>
      <c r="DU725" s="18"/>
      <c r="DV725" s="18"/>
    </row>
    <row r="726" spans="1:1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/>
      <c r="DN726" s="18"/>
      <c r="DO726" s="18"/>
      <c r="DP726" s="18"/>
      <c r="DQ726" s="18"/>
      <c r="DR726" s="18"/>
      <c r="DS726" s="18"/>
      <c r="DT726" s="18"/>
      <c r="DU726" s="18"/>
      <c r="DV726" s="18"/>
    </row>
    <row r="727" spans="1:1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/>
      <c r="DN727" s="18"/>
      <c r="DO727" s="18"/>
      <c r="DP727" s="18"/>
      <c r="DQ727" s="18"/>
      <c r="DR727" s="18"/>
      <c r="DS727" s="18"/>
      <c r="DT727" s="18"/>
      <c r="DU727" s="18"/>
      <c r="DV727" s="18"/>
    </row>
    <row r="728" spans="1:1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</row>
    <row r="729" spans="1:1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/>
      <c r="DN729" s="18"/>
      <c r="DO729" s="18"/>
      <c r="DP729" s="18"/>
      <c r="DQ729" s="18"/>
      <c r="DR729" s="18"/>
      <c r="DS729" s="18"/>
      <c r="DT729" s="18"/>
      <c r="DU729" s="18"/>
      <c r="DV729" s="18"/>
    </row>
    <row r="730" spans="1:1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/>
      <c r="DN730" s="18"/>
      <c r="DO730" s="18"/>
      <c r="DP730" s="18"/>
      <c r="DQ730" s="18"/>
      <c r="DR730" s="18"/>
      <c r="DS730" s="18"/>
      <c r="DT730" s="18"/>
      <c r="DU730" s="18"/>
      <c r="DV730" s="18"/>
    </row>
    <row r="731" spans="1:1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</row>
    <row r="732" spans="1:1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</row>
    <row r="733" spans="1:1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</row>
    <row r="734" spans="1:1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</row>
    <row r="735" spans="1:1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</row>
    <row r="736" spans="1:1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</row>
    <row r="737" spans="1:1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</row>
    <row r="738" spans="1:1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</row>
    <row r="739" spans="1:1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</row>
    <row r="740" spans="1:1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</row>
    <row r="741" spans="1:1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</row>
    <row r="742" spans="1:1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</row>
    <row r="743" spans="1:1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</row>
    <row r="744" spans="1:1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</row>
    <row r="745" spans="1:1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</row>
    <row r="746" spans="1:1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</row>
    <row r="747" spans="1:1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</row>
    <row r="748" spans="1:1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</row>
    <row r="749" spans="1:1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</row>
    <row r="750" spans="1:1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</row>
    <row r="751" spans="1:1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</row>
    <row r="752" spans="1:1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</row>
    <row r="753" spans="1:1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</row>
    <row r="754" spans="1:1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</row>
    <row r="755" spans="1:1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</row>
    <row r="756" spans="1:1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</row>
    <row r="757" spans="1:1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</row>
    <row r="758" spans="1:1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</row>
    <row r="759" spans="1:1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</row>
    <row r="760" spans="1:1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</row>
    <row r="761" spans="1:1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</row>
    <row r="762" spans="1:1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</row>
    <row r="763" spans="1:1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</row>
    <row r="764" spans="1:1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</row>
    <row r="765" spans="1:1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</row>
    <row r="766" spans="1:1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</row>
    <row r="767" spans="1:1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</row>
    <row r="768" spans="1:1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</row>
    <row r="769" spans="1:1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</row>
    <row r="770" spans="1:1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</row>
    <row r="771" spans="1:1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</row>
    <row r="772" spans="1:1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  <c r="DI772" s="18"/>
      <c r="DJ772" s="18"/>
      <c r="DK772" s="18"/>
      <c r="DL772" s="18"/>
      <c r="DM772" s="18"/>
      <c r="DN772" s="18"/>
      <c r="DO772" s="18"/>
      <c r="DP772" s="18"/>
      <c r="DQ772" s="18"/>
      <c r="DR772" s="18"/>
      <c r="DS772" s="18"/>
      <c r="DT772" s="18"/>
      <c r="DU772" s="18"/>
      <c r="DV772" s="18"/>
    </row>
    <row r="773" spans="1:1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  <c r="DI773" s="18"/>
      <c r="DJ773" s="18"/>
      <c r="DK773" s="18"/>
      <c r="DL773" s="18"/>
      <c r="DM773" s="18"/>
      <c r="DN773" s="18"/>
      <c r="DO773" s="18"/>
      <c r="DP773" s="18"/>
      <c r="DQ773" s="18"/>
      <c r="DR773" s="18"/>
      <c r="DS773" s="18"/>
      <c r="DT773" s="18"/>
      <c r="DU773" s="18"/>
      <c r="DV773" s="18"/>
    </row>
    <row r="774" spans="1:1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  <c r="DI774" s="18"/>
      <c r="DJ774" s="18"/>
      <c r="DK774" s="18"/>
      <c r="DL774" s="18"/>
      <c r="DM774" s="18"/>
      <c r="DN774" s="18"/>
      <c r="DO774" s="18"/>
      <c r="DP774" s="18"/>
      <c r="DQ774" s="18"/>
      <c r="DR774" s="18"/>
      <c r="DS774" s="18"/>
      <c r="DT774" s="18"/>
      <c r="DU774" s="18"/>
      <c r="DV774" s="18"/>
    </row>
    <row r="775" spans="1:1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  <c r="DI775" s="18"/>
      <c r="DJ775" s="18"/>
      <c r="DK775" s="18"/>
      <c r="DL775" s="18"/>
      <c r="DM775" s="18"/>
      <c r="DN775" s="18"/>
      <c r="DO775" s="18"/>
      <c r="DP775" s="18"/>
      <c r="DQ775" s="18"/>
      <c r="DR775" s="18"/>
      <c r="DS775" s="18"/>
      <c r="DT775" s="18"/>
      <c r="DU775" s="18"/>
      <c r="DV775" s="18"/>
    </row>
    <row r="776" spans="1:1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  <c r="DI776" s="18"/>
      <c r="DJ776" s="18"/>
      <c r="DK776" s="18"/>
      <c r="DL776" s="18"/>
      <c r="DM776" s="18"/>
      <c r="DN776" s="18"/>
      <c r="DO776" s="18"/>
      <c r="DP776" s="18"/>
      <c r="DQ776" s="18"/>
      <c r="DR776" s="18"/>
      <c r="DS776" s="18"/>
      <c r="DT776" s="18"/>
      <c r="DU776" s="18"/>
      <c r="DV776" s="18"/>
    </row>
    <row r="777" spans="1:1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  <c r="DI777" s="18"/>
      <c r="DJ777" s="18"/>
      <c r="DK777" s="18"/>
      <c r="DL777" s="18"/>
      <c r="DM777" s="18"/>
      <c r="DN777" s="18"/>
      <c r="DO777" s="18"/>
      <c r="DP777" s="18"/>
      <c r="DQ777" s="18"/>
      <c r="DR777" s="18"/>
      <c r="DS777" s="18"/>
      <c r="DT777" s="18"/>
      <c r="DU777" s="18"/>
      <c r="DV777" s="18"/>
    </row>
    <row r="778" spans="1:1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  <c r="DI778" s="18"/>
      <c r="DJ778" s="18"/>
      <c r="DK778" s="18"/>
      <c r="DL778" s="18"/>
      <c r="DM778" s="18"/>
      <c r="DN778" s="18"/>
      <c r="DO778" s="18"/>
      <c r="DP778" s="18"/>
      <c r="DQ778" s="18"/>
      <c r="DR778" s="18"/>
      <c r="DS778" s="18"/>
      <c r="DT778" s="18"/>
      <c r="DU778" s="18"/>
      <c r="DV778" s="18"/>
    </row>
    <row r="779" spans="1:1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  <c r="DI779" s="18"/>
      <c r="DJ779" s="18"/>
      <c r="DK779" s="18"/>
      <c r="DL779" s="18"/>
      <c r="DM779" s="18"/>
      <c r="DN779" s="18"/>
      <c r="DO779" s="18"/>
      <c r="DP779" s="18"/>
      <c r="DQ779" s="18"/>
      <c r="DR779" s="18"/>
      <c r="DS779" s="18"/>
      <c r="DT779" s="18"/>
      <c r="DU779" s="18"/>
      <c r="DV779" s="18"/>
    </row>
    <row r="780" spans="1:1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  <c r="DI780" s="18"/>
      <c r="DJ780" s="18"/>
      <c r="DK780" s="18"/>
      <c r="DL780" s="18"/>
      <c r="DM780" s="18"/>
      <c r="DN780" s="18"/>
      <c r="DO780" s="18"/>
      <c r="DP780" s="18"/>
      <c r="DQ780" s="18"/>
      <c r="DR780" s="18"/>
      <c r="DS780" s="18"/>
      <c r="DT780" s="18"/>
      <c r="DU780" s="18"/>
      <c r="DV780" s="18"/>
    </row>
    <row r="781" spans="1:1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  <c r="DI781" s="18"/>
      <c r="DJ781" s="18"/>
      <c r="DK781" s="18"/>
      <c r="DL781" s="18"/>
      <c r="DM781" s="18"/>
      <c r="DN781" s="18"/>
      <c r="DO781" s="18"/>
      <c r="DP781" s="18"/>
      <c r="DQ781" s="18"/>
      <c r="DR781" s="18"/>
      <c r="DS781" s="18"/>
      <c r="DT781" s="18"/>
      <c r="DU781" s="18"/>
      <c r="DV781" s="18"/>
    </row>
    <row r="782" spans="1:1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  <c r="DI782" s="18"/>
      <c r="DJ782" s="18"/>
      <c r="DK782" s="18"/>
      <c r="DL782" s="18"/>
      <c r="DM782" s="18"/>
      <c r="DN782" s="18"/>
      <c r="DO782" s="18"/>
      <c r="DP782" s="18"/>
      <c r="DQ782" s="18"/>
      <c r="DR782" s="18"/>
      <c r="DS782" s="18"/>
      <c r="DT782" s="18"/>
      <c r="DU782" s="18"/>
      <c r="DV782" s="18"/>
    </row>
    <row r="783" spans="1:1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  <c r="DI783" s="18"/>
      <c r="DJ783" s="18"/>
      <c r="DK783" s="18"/>
      <c r="DL783" s="18"/>
      <c r="DM783" s="18"/>
      <c r="DN783" s="18"/>
      <c r="DO783" s="18"/>
      <c r="DP783" s="18"/>
      <c r="DQ783" s="18"/>
      <c r="DR783" s="18"/>
      <c r="DS783" s="18"/>
      <c r="DT783" s="18"/>
      <c r="DU783" s="18"/>
      <c r="DV783" s="18"/>
    </row>
    <row r="784" spans="1:1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  <c r="DI784" s="18"/>
      <c r="DJ784" s="18"/>
      <c r="DK784" s="18"/>
      <c r="DL784" s="18"/>
      <c r="DM784" s="18"/>
      <c r="DN784" s="18"/>
      <c r="DO784" s="18"/>
      <c r="DP784" s="18"/>
      <c r="DQ784" s="18"/>
      <c r="DR784" s="18"/>
      <c r="DS784" s="18"/>
      <c r="DT784" s="18"/>
      <c r="DU784" s="18"/>
      <c r="DV784" s="18"/>
    </row>
    <row r="785" spans="1:1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  <c r="DI785" s="18"/>
      <c r="DJ785" s="18"/>
      <c r="DK785" s="18"/>
      <c r="DL785" s="18"/>
      <c r="DM785" s="18"/>
      <c r="DN785" s="18"/>
      <c r="DO785" s="18"/>
      <c r="DP785" s="18"/>
      <c r="DQ785" s="18"/>
      <c r="DR785" s="18"/>
      <c r="DS785" s="18"/>
      <c r="DT785" s="18"/>
      <c r="DU785" s="18"/>
      <c r="DV785" s="18"/>
    </row>
    <row r="786" spans="1:1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  <c r="DI786" s="18"/>
      <c r="DJ786" s="18"/>
      <c r="DK786" s="18"/>
      <c r="DL786" s="18"/>
      <c r="DM786" s="18"/>
      <c r="DN786" s="18"/>
      <c r="DO786" s="18"/>
      <c r="DP786" s="18"/>
      <c r="DQ786" s="18"/>
      <c r="DR786" s="18"/>
      <c r="DS786" s="18"/>
      <c r="DT786" s="18"/>
      <c r="DU786" s="18"/>
      <c r="DV786" s="18"/>
    </row>
    <row r="787" spans="1:1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  <c r="DI787" s="18"/>
      <c r="DJ787" s="18"/>
      <c r="DK787" s="18"/>
      <c r="DL787" s="18"/>
      <c r="DM787" s="18"/>
      <c r="DN787" s="18"/>
      <c r="DO787" s="18"/>
      <c r="DP787" s="18"/>
      <c r="DQ787" s="18"/>
      <c r="DR787" s="18"/>
      <c r="DS787" s="18"/>
      <c r="DT787" s="18"/>
      <c r="DU787" s="18"/>
      <c r="DV787" s="18"/>
    </row>
    <row r="788" spans="1:1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  <c r="DI788" s="18"/>
      <c r="DJ788" s="18"/>
      <c r="DK788" s="18"/>
      <c r="DL788" s="18"/>
      <c r="DM788" s="18"/>
      <c r="DN788" s="18"/>
      <c r="DO788" s="18"/>
      <c r="DP788" s="18"/>
      <c r="DQ788" s="18"/>
      <c r="DR788" s="18"/>
      <c r="DS788" s="18"/>
      <c r="DT788" s="18"/>
      <c r="DU788" s="18"/>
      <c r="DV788" s="18"/>
    </row>
    <row r="789" spans="1:1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  <c r="DI789" s="18"/>
      <c r="DJ789" s="18"/>
      <c r="DK789" s="18"/>
      <c r="DL789" s="18"/>
      <c r="DM789" s="18"/>
      <c r="DN789" s="18"/>
      <c r="DO789" s="18"/>
      <c r="DP789" s="18"/>
      <c r="DQ789" s="18"/>
      <c r="DR789" s="18"/>
      <c r="DS789" s="18"/>
      <c r="DT789" s="18"/>
      <c r="DU789" s="18"/>
      <c r="DV789" s="18"/>
    </row>
    <row r="790" spans="1:1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  <c r="DI790" s="18"/>
      <c r="DJ790" s="18"/>
      <c r="DK790" s="18"/>
      <c r="DL790" s="18"/>
      <c r="DM790" s="18"/>
      <c r="DN790" s="18"/>
      <c r="DO790" s="18"/>
      <c r="DP790" s="18"/>
      <c r="DQ790" s="18"/>
      <c r="DR790" s="18"/>
      <c r="DS790" s="18"/>
      <c r="DT790" s="18"/>
      <c r="DU790" s="18"/>
      <c r="DV790" s="18"/>
    </row>
    <row r="791" spans="1:1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  <c r="DI791" s="18"/>
      <c r="DJ791" s="18"/>
      <c r="DK791" s="18"/>
      <c r="DL791" s="18"/>
      <c r="DM791" s="18"/>
      <c r="DN791" s="18"/>
      <c r="DO791" s="18"/>
      <c r="DP791" s="18"/>
      <c r="DQ791" s="18"/>
      <c r="DR791" s="18"/>
      <c r="DS791" s="18"/>
      <c r="DT791" s="18"/>
      <c r="DU791" s="18"/>
      <c r="DV791" s="18"/>
    </row>
    <row r="792" spans="1:1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  <c r="DI792" s="18"/>
      <c r="DJ792" s="18"/>
      <c r="DK792" s="18"/>
      <c r="DL792" s="18"/>
      <c r="DM792" s="18"/>
      <c r="DN792" s="18"/>
      <c r="DO792" s="18"/>
      <c r="DP792" s="18"/>
      <c r="DQ792" s="18"/>
      <c r="DR792" s="18"/>
      <c r="DS792" s="18"/>
      <c r="DT792" s="18"/>
      <c r="DU792" s="18"/>
      <c r="DV792" s="18"/>
    </row>
    <row r="793" spans="1:1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  <c r="DI793" s="18"/>
      <c r="DJ793" s="18"/>
      <c r="DK793" s="18"/>
      <c r="DL793" s="18"/>
      <c r="DM793" s="18"/>
      <c r="DN793" s="18"/>
      <c r="DO793" s="18"/>
      <c r="DP793" s="18"/>
      <c r="DQ793" s="18"/>
      <c r="DR793" s="18"/>
      <c r="DS793" s="18"/>
      <c r="DT793" s="18"/>
      <c r="DU793" s="18"/>
      <c r="DV793" s="18"/>
    </row>
    <row r="794" spans="1:1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  <c r="DI794" s="18"/>
      <c r="DJ794" s="18"/>
      <c r="DK794" s="18"/>
      <c r="DL794" s="18"/>
      <c r="DM794" s="18"/>
      <c r="DN794" s="18"/>
      <c r="DO794" s="18"/>
      <c r="DP794" s="18"/>
      <c r="DQ794" s="18"/>
      <c r="DR794" s="18"/>
      <c r="DS794" s="18"/>
      <c r="DT794" s="18"/>
      <c r="DU794" s="18"/>
      <c r="DV794" s="18"/>
    </row>
    <row r="795" spans="1:1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  <c r="DI795" s="18"/>
      <c r="DJ795" s="18"/>
      <c r="DK795" s="18"/>
      <c r="DL795" s="18"/>
      <c r="DM795" s="18"/>
      <c r="DN795" s="18"/>
      <c r="DO795" s="18"/>
      <c r="DP795" s="18"/>
      <c r="DQ795" s="18"/>
      <c r="DR795" s="18"/>
      <c r="DS795" s="18"/>
      <c r="DT795" s="18"/>
      <c r="DU795" s="18"/>
      <c r="DV795" s="18"/>
    </row>
    <row r="796" spans="1:1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  <c r="DI796" s="18"/>
      <c r="DJ796" s="18"/>
      <c r="DK796" s="18"/>
      <c r="DL796" s="18"/>
      <c r="DM796" s="18"/>
      <c r="DN796" s="18"/>
      <c r="DO796" s="18"/>
      <c r="DP796" s="18"/>
      <c r="DQ796" s="18"/>
      <c r="DR796" s="18"/>
      <c r="DS796" s="18"/>
      <c r="DT796" s="18"/>
      <c r="DU796" s="18"/>
      <c r="DV796" s="18"/>
    </row>
    <row r="797" spans="1:1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</row>
    <row r="798" spans="1:1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  <c r="DI798" s="18"/>
      <c r="DJ798" s="18"/>
      <c r="DK798" s="18"/>
      <c r="DL798" s="18"/>
      <c r="DM798" s="18"/>
      <c r="DN798" s="18"/>
      <c r="DO798" s="18"/>
      <c r="DP798" s="18"/>
      <c r="DQ798" s="18"/>
      <c r="DR798" s="18"/>
      <c r="DS798" s="18"/>
      <c r="DT798" s="18"/>
      <c r="DU798" s="18"/>
      <c r="DV798" s="18"/>
    </row>
    <row r="799" spans="1:1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  <c r="DI799" s="18"/>
      <c r="DJ799" s="18"/>
      <c r="DK799" s="18"/>
      <c r="DL799" s="18"/>
      <c r="DM799" s="18"/>
      <c r="DN799" s="18"/>
      <c r="DO799" s="18"/>
      <c r="DP799" s="18"/>
      <c r="DQ799" s="18"/>
      <c r="DR799" s="18"/>
      <c r="DS799" s="18"/>
      <c r="DT799" s="18"/>
      <c r="DU799" s="18"/>
      <c r="DV799" s="18"/>
    </row>
    <row r="800" spans="1:1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  <c r="DI800" s="18"/>
      <c r="DJ800" s="18"/>
      <c r="DK800" s="18"/>
      <c r="DL800" s="18"/>
      <c r="DM800" s="18"/>
      <c r="DN800" s="18"/>
      <c r="DO800" s="18"/>
      <c r="DP800" s="18"/>
      <c r="DQ800" s="18"/>
      <c r="DR800" s="18"/>
      <c r="DS800" s="18"/>
      <c r="DT800" s="18"/>
      <c r="DU800" s="18"/>
      <c r="DV800" s="18"/>
    </row>
    <row r="801" spans="1:1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  <c r="DI801" s="18"/>
      <c r="DJ801" s="18"/>
      <c r="DK801" s="18"/>
      <c r="DL801" s="18"/>
      <c r="DM801" s="18"/>
      <c r="DN801" s="18"/>
      <c r="DO801" s="18"/>
      <c r="DP801" s="18"/>
      <c r="DQ801" s="18"/>
      <c r="DR801" s="18"/>
      <c r="DS801" s="18"/>
      <c r="DT801" s="18"/>
      <c r="DU801" s="18"/>
      <c r="DV801" s="18"/>
    </row>
    <row r="802" spans="1:1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  <c r="DI802" s="18"/>
      <c r="DJ802" s="18"/>
      <c r="DK802" s="18"/>
      <c r="DL802" s="18"/>
      <c r="DM802" s="18"/>
      <c r="DN802" s="18"/>
      <c r="DO802" s="18"/>
      <c r="DP802" s="18"/>
      <c r="DQ802" s="18"/>
      <c r="DR802" s="18"/>
      <c r="DS802" s="18"/>
      <c r="DT802" s="18"/>
      <c r="DU802" s="18"/>
      <c r="DV802" s="18"/>
    </row>
    <row r="803" spans="1:1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 s="18"/>
      <c r="DJ803" s="18"/>
      <c r="DK803" s="18"/>
      <c r="DL803" s="18"/>
      <c r="DM803" s="18"/>
      <c r="DN803" s="18"/>
      <c r="DO803" s="18"/>
      <c r="DP803" s="18"/>
      <c r="DQ803" s="18"/>
      <c r="DR803" s="18"/>
      <c r="DS803" s="18"/>
      <c r="DT803" s="18"/>
      <c r="DU803" s="18"/>
      <c r="DV803" s="18"/>
    </row>
    <row r="804" spans="1:1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 s="18"/>
      <c r="DJ804" s="18"/>
      <c r="DK804" s="18"/>
      <c r="DL804" s="18"/>
      <c r="DM804" s="18"/>
      <c r="DN804" s="18"/>
      <c r="DO804" s="18"/>
      <c r="DP804" s="18"/>
      <c r="DQ804" s="18"/>
      <c r="DR804" s="18"/>
      <c r="DS804" s="18"/>
      <c r="DT804" s="18"/>
      <c r="DU804" s="18"/>
      <c r="DV804" s="18"/>
    </row>
    <row r="805" spans="1:1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 s="18"/>
      <c r="DJ805" s="18"/>
      <c r="DK805" s="18"/>
      <c r="DL805" s="18"/>
      <c r="DM805" s="18"/>
      <c r="DN805" s="18"/>
      <c r="DO805" s="18"/>
      <c r="DP805" s="18"/>
      <c r="DQ805" s="18"/>
      <c r="DR805" s="18"/>
      <c r="DS805" s="18"/>
      <c r="DT805" s="18"/>
      <c r="DU805" s="18"/>
      <c r="DV805" s="18"/>
    </row>
    <row r="806" spans="1:1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  <c r="DI806" s="18"/>
      <c r="DJ806" s="18"/>
      <c r="DK806" s="18"/>
      <c r="DL806" s="18"/>
      <c r="DM806" s="18"/>
      <c r="DN806" s="18"/>
      <c r="DO806" s="18"/>
      <c r="DP806" s="18"/>
      <c r="DQ806" s="18"/>
      <c r="DR806" s="18"/>
      <c r="DS806" s="18"/>
      <c r="DT806" s="18"/>
      <c r="DU806" s="18"/>
      <c r="DV806" s="18"/>
    </row>
    <row r="807" spans="1:1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  <c r="DI807" s="18"/>
      <c r="DJ807" s="18"/>
      <c r="DK807" s="18"/>
      <c r="DL807" s="18"/>
      <c r="DM807" s="18"/>
      <c r="DN807" s="18"/>
      <c r="DO807" s="18"/>
      <c r="DP807" s="18"/>
      <c r="DQ807" s="18"/>
      <c r="DR807" s="18"/>
      <c r="DS807" s="18"/>
      <c r="DT807" s="18"/>
      <c r="DU807" s="18"/>
      <c r="DV807" s="18"/>
    </row>
    <row r="808" spans="1:1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</row>
    <row r="809" spans="1:1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</row>
    <row r="810" spans="1:1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</row>
    <row r="811" spans="1:1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</row>
    <row r="812" spans="1:1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8"/>
      <c r="DV812" s="18"/>
    </row>
    <row r="813" spans="1:1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8"/>
      <c r="DU813" s="18"/>
      <c r="DV813" s="18"/>
    </row>
    <row r="814" spans="1:1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8"/>
      <c r="DT814" s="18"/>
      <c r="DU814" s="18"/>
      <c r="DV814" s="18"/>
    </row>
    <row r="815" spans="1:1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8"/>
      <c r="DS815" s="18"/>
      <c r="DT815" s="18"/>
      <c r="DU815" s="18"/>
      <c r="DV815" s="18"/>
    </row>
    <row r="816" spans="1:1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8"/>
      <c r="DR816" s="18"/>
      <c r="DS816" s="18"/>
      <c r="DT816" s="18"/>
      <c r="DU816" s="18"/>
      <c r="DV816" s="18"/>
    </row>
    <row r="817" spans="1:1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  <c r="DO817" s="18"/>
      <c r="DP817" s="18"/>
      <c r="DQ817" s="18"/>
      <c r="DR817" s="18"/>
      <c r="DS817" s="18"/>
      <c r="DT817" s="18"/>
      <c r="DU817" s="18"/>
      <c r="DV817" s="18"/>
    </row>
    <row r="818" spans="1:1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8"/>
      <c r="DO818" s="18"/>
      <c r="DP818" s="18"/>
      <c r="DQ818" s="18"/>
      <c r="DR818" s="18"/>
      <c r="DS818" s="18"/>
      <c r="DT818" s="18"/>
      <c r="DU818" s="18"/>
      <c r="DV818" s="18"/>
    </row>
    <row r="819" spans="1:1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8"/>
      <c r="DN819" s="18"/>
      <c r="DO819" s="18"/>
      <c r="DP819" s="18"/>
      <c r="DQ819" s="18"/>
      <c r="DR819" s="18"/>
      <c r="DS819" s="18"/>
      <c r="DT819" s="18"/>
      <c r="DU819" s="18"/>
      <c r="DV819" s="18"/>
    </row>
    <row r="820" spans="1:1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8"/>
      <c r="DN820" s="18"/>
      <c r="DO820" s="18"/>
      <c r="DP820" s="18"/>
      <c r="DQ820" s="18"/>
      <c r="DR820" s="18"/>
      <c r="DS820" s="18"/>
      <c r="DT820" s="18"/>
      <c r="DU820" s="18"/>
      <c r="DV820" s="18"/>
    </row>
    <row r="821" spans="1:1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</row>
    <row r="822" spans="1:1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8"/>
      <c r="DJ822" s="18"/>
      <c r="DK822" s="18"/>
      <c r="DL822" s="18"/>
      <c r="DM822" s="18"/>
      <c r="DN822" s="18"/>
      <c r="DO822" s="18"/>
      <c r="DP822" s="18"/>
      <c r="DQ822" s="18"/>
      <c r="DR822" s="18"/>
      <c r="DS822" s="18"/>
      <c r="DT822" s="18"/>
      <c r="DU822" s="18"/>
      <c r="DV822" s="18"/>
    </row>
    <row r="823" spans="1:1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8"/>
      <c r="DN823" s="18"/>
      <c r="DO823" s="18"/>
      <c r="DP823" s="18"/>
      <c r="DQ823" s="18"/>
      <c r="DR823" s="18"/>
      <c r="DS823" s="18"/>
      <c r="DT823" s="18"/>
      <c r="DU823" s="18"/>
      <c r="DV823" s="18"/>
    </row>
    <row r="824" spans="1:1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  <c r="DI824" s="18"/>
      <c r="DJ824" s="18"/>
      <c r="DK824" s="18"/>
      <c r="DL824" s="18"/>
      <c r="DM824" s="18"/>
      <c r="DN824" s="18"/>
      <c r="DO824" s="18"/>
      <c r="DP824" s="18"/>
      <c r="DQ824" s="18"/>
      <c r="DR824" s="18"/>
      <c r="DS824" s="18"/>
      <c r="DT824" s="18"/>
      <c r="DU824" s="18"/>
      <c r="DV824" s="18"/>
    </row>
    <row r="825" spans="1:1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  <c r="DI825" s="18"/>
      <c r="DJ825" s="18"/>
      <c r="DK825" s="18"/>
      <c r="DL825" s="18"/>
      <c r="DM825" s="18"/>
      <c r="DN825" s="18"/>
      <c r="DO825" s="18"/>
      <c r="DP825" s="18"/>
      <c r="DQ825" s="18"/>
      <c r="DR825" s="18"/>
      <c r="DS825" s="18"/>
      <c r="DT825" s="18"/>
      <c r="DU825" s="18"/>
      <c r="DV825" s="18"/>
    </row>
    <row r="826" spans="1:1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  <c r="DI826" s="18"/>
      <c r="DJ826" s="18"/>
      <c r="DK826" s="18"/>
      <c r="DL826" s="18"/>
      <c r="DM826" s="18"/>
      <c r="DN826" s="18"/>
      <c r="DO826" s="18"/>
      <c r="DP826" s="18"/>
      <c r="DQ826" s="18"/>
      <c r="DR826" s="18"/>
      <c r="DS826" s="18"/>
      <c r="DT826" s="18"/>
      <c r="DU826" s="18"/>
      <c r="DV826" s="18"/>
    </row>
    <row r="827" spans="1:1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  <c r="DI827" s="18"/>
      <c r="DJ827" s="18"/>
      <c r="DK827" s="18"/>
      <c r="DL827" s="18"/>
      <c r="DM827" s="18"/>
      <c r="DN827" s="18"/>
      <c r="DO827" s="18"/>
      <c r="DP827" s="18"/>
      <c r="DQ827" s="18"/>
      <c r="DR827" s="18"/>
      <c r="DS827" s="18"/>
      <c r="DT827" s="18"/>
      <c r="DU827" s="18"/>
      <c r="DV827" s="18"/>
    </row>
    <row r="828" spans="1:1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  <c r="DI828" s="18"/>
      <c r="DJ828" s="18"/>
      <c r="DK828" s="18"/>
      <c r="DL828" s="18"/>
      <c r="DM828" s="18"/>
      <c r="DN828" s="18"/>
      <c r="DO828" s="18"/>
      <c r="DP828" s="18"/>
      <c r="DQ828" s="18"/>
      <c r="DR828" s="18"/>
      <c r="DS828" s="18"/>
      <c r="DT828" s="18"/>
      <c r="DU828" s="18"/>
      <c r="DV828" s="18"/>
    </row>
    <row r="829" spans="1:1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  <c r="DI829" s="18"/>
      <c r="DJ829" s="18"/>
      <c r="DK829" s="18"/>
      <c r="DL829" s="18"/>
      <c r="DM829" s="18"/>
      <c r="DN829" s="18"/>
      <c r="DO829" s="18"/>
      <c r="DP829" s="18"/>
      <c r="DQ829" s="18"/>
      <c r="DR829" s="18"/>
      <c r="DS829" s="18"/>
      <c r="DT829" s="18"/>
      <c r="DU829" s="18"/>
      <c r="DV829" s="18"/>
    </row>
    <row r="830" spans="1:1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  <c r="DI830" s="18"/>
      <c r="DJ830" s="18"/>
      <c r="DK830" s="18"/>
      <c r="DL830" s="18"/>
      <c r="DM830" s="18"/>
      <c r="DN830" s="18"/>
      <c r="DO830" s="18"/>
      <c r="DP830" s="18"/>
      <c r="DQ830" s="18"/>
      <c r="DR830" s="18"/>
      <c r="DS830" s="18"/>
      <c r="DT830" s="18"/>
      <c r="DU830" s="18"/>
      <c r="DV830" s="18"/>
    </row>
    <row r="831" spans="1:1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  <c r="DI831" s="18"/>
      <c r="DJ831" s="18"/>
      <c r="DK831" s="18"/>
      <c r="DL831" s="18"/>
      <c r="DM831" s="18"/>
      <c r="DN831" s="18"/>
      <c r="DO831" s="18"/>
      <c r="DP831" s="18"/>
      <c r="DQ831" s="18"/>
      <c r="DR831" s="18"/>
      <c r="DS831" s="18"/>
      <c r="DT831" s="18"/>
      <c r="DU831" s="18"/>
      <c r="DV831" s="18"/>
    </row>
    <row r="832" spans="1:1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  <c r="DI832" s="18"/>
      <c r="DJ832" s="18"/>
      <c r="DK832" s="18"/>
      <c r="DL832" s="18"/>
      <c r="DM832" s="18"/>
      <c r="DN832" s="18"/>
      <c r="DO832" s="18"/>
      <c r="DP832" s="18"/>
      <c r="DQ832" s="18"/>
      <c r="DR832" s="18"/>
      <c r="DS832" s="18"/>
      <c r="DT832" s="18"/>
      <c r="DU832" s="18"/>
      <c r="DV832" s="18"/>
    </row>
    <row r="833" spans="1:1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  <c r="DI833" s="18"/>
      <c r="DJ833" s="18"/>
      <c r="DK833" s="18"/>
      <c r="DL833" s="18"/>
      <c r="DM833" s="18"/>
      <c r="DN833" s="18"/>
      <c r="DO833" s="18"/>
      <c r="DP833" s="18"/>
      <c r="DQ833" s="18"/>
      <c r="DR833" s="18"/>
      <c r="DS833" s="18"/>
      <c r="DT833" s="18"/>
      <c r="DU833" s="18"/>
      <c r="DV833" s="18"/>
    </row>
    <row r="834" spans="1:1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  <c r="DI834" s="18"/>
      <c r="DJ834" s="18"/>
      <c r="DK834" s="18"/>
      <c r="DL834" s="18"/>
      <c r="DM834" s="18"/>
      <c r="DN834" s="18"/>
      <c r="DO834" s="18"/>
      <c r="DP834" s="18"/>
      <c r="DQ834" s="18"/>
      <c r="DR834" s="18"/>
      <c r="DS834" s="18"/>
      <c r="DT834" s="18"/>
      <c r="DU834" s="18"/>
      <c r="DV834" s="18"/>
    </row>
    <row r="835" spans="1:1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  <c r="DI835" s="18"/>
      <c r="DJ835" s="18"/>
      <c r="DK835" s="18"/>
      <c r="DL835" s="18"/>
      <c r="DM835" s="18"/>
      <c r="DN835" s="18"/>
      <c r="DO835" s="18"/>
      <c r="DP835" s="18"/>
      <c r="DQ835" s="18"/>
      <c r="DR835" s="18"/>
      <c r="DS835" s="18"/>
      <c r="DT835" s="18"/>
      <c r="DU835" s="18"/>
      <c r="DV835" s="18"/>
    </row>
    <row r="836" spans="1:1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  <c r="DI836" s="18"/>
      <c r="DJ836" s="18"/>
      <c r="DK836" s="18"/>
      <c r="DL836" s="18"/>
      <c r="DM836" s="18"/>
      <c r="DN836" s="18"/>
      <c r="DO836" s="18"/>
      <c r="DP836" s="18"/>
      <c r="DQ836" s="18"/>
      <c r="DR836" s="18"/>
      <c r="DS836" s="18"/>
      <c r="DT836" s="18"/>
      <c r="DU836" s="18"/>
      <c r="DV836" s="18"/>
    </row>
    <row r="837" spans="1:1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  <c r="DI837" s="18"/>
      <c r="DJ837" s="18"/>
      <c r="DK837" s="18"/>
      <c r="DL837" s="18"/>
      <c r="DM837" s="18"/>
      <c r="DN837" s="18"/>
      <c r="DO837" s="18"/>
      <c r="DP837" s="18"/>
      <c r="DQ837" s="18"/>
      <c r="DR837" s="18"/>
      <c r="DS837" s="18"/>
      <c r="DT837" s="18"/>
      <c r="DU837" s="18"/>
      <c r="DV837" s="18"/>
    </row>
    <row r="838" spans="1:1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  <c r="DI838" s="18"/>
      <c r="DJ838" s="18"/>
      <c r="DK838" s="18"/>
      <c r="DL838" s="18"/>
      <c r="DM838" s="18"/>
      <c r="DN838" s="18"/>
      <c r="DO838" s="18"/>
      <c r="DP838" s="18"/>
      <c r="DQ838" s="18"/>
      <c r="DR838" s="18"/>
      <c r="DS838" s="18"/>
      <c r="DT838" s="18"/>
      <c r="DU838" s="18"/>
      <c r="DV838" s="18"/>
    </row>
    <row r="839" spans="1:1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  <c r="DI839" s="18"/>
      <c r="DJ839" s="18"/>
      <c r="DK839" s="18"/>
      <c r="DL839" s="18"/>
      <c r="DM839" s="18"/>
      <c r="DN839" s="18"/>
      <c r="DO839" s="18"/>
      <c r="DP839" s="18"/>
      <c r="DQ839" s="18"/>
      <c r="DR839" s="18"/>
      <c r="DS839" s="18"/>
      <c r="DT839" s="18"/>
      <c r="DU839" s="18"/>
      <c r="DV839" s="18"/>
    </row>
    <row r="840" spans="1:1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  <c r="DI840" s="18"/>
      <c r="DJ840" s="18"/>
      <c r="DK840" s="18"/>
      <c r="DL840" s="18"/>
      <c r="DM840" s="18"/>
      <c r="DN840" s="18"/>
      <c r="DO840" s="18"/>
      <c r="DP840" s="18"/>
      <c r="DQ840" s="18"/>
      <c r="DR840" s="18"/>
      <c r="DS840" s="18"/>
      <c r="DT840" s="18"/>
      <c r="DU840" s="18"/>
      <c r="DV840" s="18"/>
    </row>
    <row r="841" spans="1:1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  <c r="DI841" s="18"/>
      <c r="DJ841" s="18"/>
      <c r="DK841" s="18"/>
      <c r="DL841" s="18"/>
      <c r="DM841" s="18"/>
      <c r="DN841" s="18"/>
      <c r="DO841" s="18"/>
      <c r="DP841" s="18"/>
      <c r="DQ841" s="18"/>
      <c r="DR841" s="18"/>
      <c r="DS841" s="18"/>
      <c r="DT841" s="18"/>
      <c r="DU841" s="18"/>
      <c r="DV841" s="18"/>
    </row>
    <row r="842" spans="1:1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  <c r="DI842" s="18"/>
      <c r="DJ842" s="18"/>
      <c r="DK842" s="18"/>
      <c r="DL842" s="18"/>
      <c r="DM842" s="18"/>
      <c r="DN842" s="18"/>
      <c r="DO842" s="18"/>
      <c r="DP842" s="18"/>
      <c r="DQ842" s="18"/>
      <c r="DR842" s="18"/>
      <c r="DS842" s="18"/>
      <c r="DT842" s="18"/>
      <c r="DU842" s="18"/>
      <c r="DV842" s="18"/>
    </row>
    <row r="843" spans="1:1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  <c r="DI843" s="18"/>
      <c r="DJ843" s="18"/>
      <c r="DK843" s="18"/>
      <c r="DL843" s="18"/>
      <c r="DM843" s="18"/>
      <c r="DN843" s="18"/>
      <c r="DO843" s="18"/>
      <c r="DP843" s="18"/>
      <c r="DQ843" s="18"/>
      <c r="DR843" s="18"/>
      <c r="DS843" s="18"/>
      <c r="DT843" s="18"/>
      <c r="DU843" s="18"/>
      <c r="DV843" s="18"/>
    </row>
    <row r="844" spans="1:1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  <c r="DI844" s="18"/>
      <c r="DJ844" s="18"/>
      <c r="DK844" s="18"/>
      <c r="DL844" s="18"/>
      <c r="DM844" s="18"/>
      <c r="DN844" s="18"/>
      <c r="DO844" s="18"/>
      <c r="DP844" s="18"/>
      <c r="DQ844" s="18"/>
      <c r="DR844" s="18"/>
      <c r="DS844" s="18"/>
      <c r="DT844" s="18"/>
      <c r="DU844" s="18"/>
      <c r="DV844" s="18"/>
    </row>
    <row r="845" spans="1:1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  <c r="DI845" s="18"/>
      <c r="DJ845" s="18"/>
      <c r="DK845" s="18"/>
      <c r="DL845" s="18"/>
      <c r="DM845" s="18"/>
      <c r="DN845" s="18"/>
      <c r="DO845" s="18"/>
      <c r="DP845" s="18"/>
      <c r="DQ845" s="18"/>
      <c r="DR845" s="18"/>
      <c r="DS845" s="18"/>
      <c r="DT845" s="18"/>
      <c r="DU845" s="18"/>
      <c r="DV845" s="18"/>
    </row>
    <row r="846" spans="1:1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  <c r="DI846" s="18"/>
      <c r="DJ846" s="18"/>
      <c r="DK846" s="18"/>
      <c r="DL846" s="18"/>
      <c r="DM846" s="18"/>
      <c r="DN846" s="18"/>
      <c r="DO846" s="18"/>
      <c r="DP846" s="18"/>
      <c r="DQ846" s="18"/>
      <c r="DR846" s="18"/>
      <c r="DS846" s="18"/>
      <c r="DT846" s="18"/>
      <c r="DU846" s="18"/>
      <c r="DV846" s="18"/>
    </row>
    <row r="847" spans="1:1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  <c r="DI847" s="18"/>
      <c r="DJ847" s="18"/>
      <c r="DK847" s="18"/>
      <c r="DL847" s="18"/>
      <c r="DM847" s="18"/>
      <c r="DN847" s="18"/>
      <c r="DO847" s="18"/>
      <c r="DP847" s="18"/>
      <c r="DQ847" s="18"/>
      <c r="DR847" s="18"/>
      <c r="DS847" s="18"/>
      <c r="DT847" s="18"/>
      <c r="DU847" s="18"/>
      <c r="DV847" s="18"/>
    </row>
    <row r="848" spans="1:1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  <c r="DI848" s="18"/>
      <c r="DJ848" s="18"/>
      <c r="DK848" s="18"/>
      <c r="DL848" s="18"/>
      <c r="DM848" s="18"/>
      <c r="DN848" s="18"/>
      <c r="DO848" s="18"/>
      <c r="DP848" s="18"/>
      <c r="DQ848" s="18"/>
      <c r="DR848" s="18"/>
      <c r="DS848" s="18"/>
      <c r="DT848" s="18"/>
      <c r="DU848" s="18"/>
      <c r="DV848" s="18"/>
    </row>
    <row r="849" spans="1:1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  <c r="DI849" s="18"/>
      <c r="DJ849" s="18"/>
      <c r="DK849" s="18"/>
      <c r="DL849" s="18"/>
      <c r="DM849" s="18"/>
      <c r="DN849" s="18"/>
      <c r="DO849" s="18"/>
      <c r="DP849" s="18"/>
      <c r="DQ849" s="18"/>
      <c r="DR849" s="18"/>
      <c r="DS849" s="18"/>
      <c r="DT849" s="18"/>
      <c r="DU849" s="18"/>
      <c r="DV849" s="18"/>
    </row>
    <row r="850" spans="1:1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8"/>
      <c r="DN850" s="18"/>
      <c r="DO850" s="18"/>
      <c r="DP850" s="18"/>
      <c r="DQ850" s="18"/>
      <c r="DR850" s="18"/>
      <c r="DS850" s="18"/>
      <c r="DT850" s="18"/>
      <c r="DU850" s="18"/>
      <c r="DV850" s="18"/>
    </row>
    <row r="851" spans="1:1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  <c r="DI851" s="18"/>
      <c r="DJ851" s="18"/>
      <c r="DK851" s="18"/>
      <c r="DL851" s="18"/>
      <c r="DM851" s="18"/>
      <c r="DN851" s="18"/>
      <c r="DO851" s="18"/>
      <c r="DP851" s="18"/>
      <c r="DQ851" s="18"/>
      <c r="DR851" s="18"/>
      <c r="DS851" s="18"/>
      <c r="DT851" s="18"/>
      <c r="DU851" s="18"/>
      <c r="DV851" s="18"/>
    </row>
    <row r="852" spans="1:1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  <c r="DI852" s="18"/>
      <c r="DJ852" s="18"/>
      <c r="DK852" s="18"/>
      <c r="DL852" s="18"/>
      <c r="DM852" s="18"/>
      <c r="DN852" s="18"/>
      <c r="DO852" s="18"/>
      <c r="DP852" s="18"/>
      <c r="DQ852" s="18"/>
      <c r="DR852" s="18"/>
      <c r="DS852" s="18"/>
      <c r="DT852" s="18"/>
      <c r="DU852" s="18"/>
      <c r="DV852" s="18"/>
    </row>
    <row r="853" spans="1:1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  <c r="DU853" s="18"/>
      <c r="DV853" s="18"/>
    </row>
    <row r="854" spans="1:1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  <c r="DI854" s="18"/>
      <c r="DJ854" s="18"/>
      <c r="DK854" s="18"/>
      <c r="DL854" s="18"/>
      <c r="DM854" s="18"/>
      <c r="DN854" s="18"/>
      <c r="DO854" s="18"/>
      <c r="DP854" s="18"/>
      <c r="DQ854" s="18"/>
      <c r="DR854" s="18"/>
      <c r="DS854" s="18"/>
      <c r="DT854" s="18"/>
      <c r="DU854" s="18"/>
      <c r="DV854" s="18"/>
    </row>
    <row r="855" spans="1:1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  <c r="DM855" s="18"/>
      <c r="DN855" s="18"/>
      <c r="DO855" s="18"/>
      <c r="DP855" s="18"/>
      <c r="DQ855" s="18"/>
      <c r="DR855" s="18"/>
      <c r="DS855" s="18"/>
      <c r="DT855" s="18"/>
      <c r="DU855" s="18"/>
      <c r="DV855" s="18"/>
    </row>
    <row r="856" spans="1:1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  <c r="DL856" s="18"/>
      <c r="DM856" s="18"/>
      <c r="DN856" s="18"/>
      <c r="DO856" s="18"/>
      <c r="DP856" s="18"/>
      <c r="DQ856" s="18"/>
      <c r="DR856" s="18"/>
      <c r="DS856" s="18"/>
      <c r="DT856" s="18"/>
      <c r="DU856" s="18"/>
      <c r="DV856" s="18"/>
    </row>
    <row r="857" spans="1:1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  <c r="DI857" s="18"/>
      <c r="DJ857" s="18"/>
      <c r="DK857" s="18"/>
      <c r="DL857" s="18"/>
      <c r="DM857" s="18"/>
      <c r="DN857" s="18"/>
      <c r="DO857" s="18"/>
      <c r="DP857" s="18"/>
      <c r="DQ857" s="18"/>
      <c r="DR857" s="18"/>
      <c r="DS857" s="18"/>
      <c r="DT857" s="18"/>
      <c r="DU857" s="18"/>
      <c r="DV857" s="18"/>
    </row>
    <row r="858" spans="1:1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  <c r="DI858" s="18"/>
      <c r="DJ858" s="18"/>
      <c r="DK858" s="18"/>
      <c r="DL858" s="18"/>
      <c r="DM858" s="18"/>
      <c r="DN858" s="18"/>
      <c r="DO858" s="18"/>
      <c r="DP858" s="18"/>
      <c r="DQ858" s="18"/>
      <c r="DR858" s="18"/>
      <c r="DS858" s="18"/>
      <c r="DT858" s="18"/>
      <c r="DU858" s="18"/>
      <c r="DV858" s="18"/>
    </row>
    <row r="859" spans="1:1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8"/>
      <c r="DN859" s="18"/>
      <c r="DO859" s="18"/>
      <c r="DP859" s="18"/>
      <c r="DQ859" s="18"/>
      <c r="DR859" s="18"/>
      <c r="DS859" s="18"/>
      <c r="DT859" s="18"/>
      <c r="DU859" s="18"/>
      <c r="DV859" s="18"/>
    </row>
    <row r="860" spans="1:1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  <c r="DI860" s="18"/>
      <c r="DJ860" s="18"/>
      <c r="DK860" s="18"/>
      <c r="DL860" s="18"/>
      <c r="DM860" s="18"/>
      <c r="DN860" s="18"/>
      <c r="DO860" s="18"/>
      <c r="DP860" s="18"/>
      <c r="DQ860" s="18"/>
      <c r="DR860" s="18"/>
      <c r="DS860" s="18"/>
      <c r="DT860" s="18"/>
      <c r="DU860" s="18"/>
      <c r="DV860" s="18"/>
    </row>
    <row r="861" spans="1:1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</row>
    <row r="862" spans="1:1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  <c r="DU862" s="18"/>
      <c r="DV862" s="18"/>
    </row>
    <row r="863" spans="1:1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8"/>
      <c r="DP863" s="18"/>
      <c r="DQ863" s="18"/>
      <c r="DR863" s="18"/>
      <c r="DS863" s="18"/>
      <c r="DT863" s="18"/>
      <c r="DU863" s="18"/>
      <c r="DV863" s="18"/>
    </row>
    <row r="864" spans="1:1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8"/>
      <c r="DO864" s="18"/>
      <c r="DP864" s="18"/>
      <c r="DQ864" s="18"/>
      <c r="DR864" s="18"/>
      <c r="DS864" s="18"/>
      <c r="DT864" s="18"/>
      <c r="DU864" s="18"/>
      <c r="DV864" s="18"/>
    </row>
    <row r="865" spans="1:1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  <c r="DM865" s="18"/>
      <c r="DN865" s="18"/>
      <c r="DO865" s="18"/>
      <c r="DP865" s="18"/>
      <c r="DQ865" s="18"/>
      <c r="DR865" s="18"/>
      <c r="DS865" s="18"/>
      <c r="DT865" s="18"/>
      <c r="DU865" s="18"/>
      <c r="DV865" s="18"/>
    </row>
    <row r="866" spans="1:1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  <c r="DU866" s="18"/>
      <c r="DV866" s="18"/>
    </row>
    <row r="867" spans="1:1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  <c r="DU867" s="18"/>
      <c r="DV867" s="18"/>
    </row>
    <row r="868" spans="1:1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8"/>
      <c r="DJ868" s="18"/>
      <c r="DK868" s="18"/>
      <c r="DL868" s="18"/>
      <c r="DM868" s="18"/>
      <c r="DN868" s="18"/>
      <c r="DO868" s="18"/>
      <c r="DP868" s="18"/>
      <c r="DQ868" s="18"/>
      <c r="DR868" s="18"/>
      <c r="DS868" s="18"/>
      <c r="DT868" s="18"/>
      <c r="DU868" s="18"/>
      <c r="DV868" s="18"/>
    </row>
    <row r="869" spans="1:1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  <c r="DI869" s="18"/>
      <c r="DJ869" s="18"/>
      <c r="DK869" s="18"/>
      <c r="DL869" s="18"/>
      <c r="DM869" s="18"/>
      <c r="DN869" s="18"/>
      <c r="DO869" s="18"/>
      <c r="DP869" s="18"/>
      <c r="DQ869" s="18"/>
      <c r="DR869" s="18"/>
      <c r="DS869" s="18"/>
      <c r="DT869" s="18"/>
      <c r="DU869" s="18"/>
      <c r="DV869" s="18"/>
    </row>
    <row r="870" spans="1:1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  <c r="DI870" s="18"/>
      <c r="DJ870" s="18"/>
      <c r="DK870" s="18"/>
      <c r="DL870" s="18"/>
      <c r="DM870" s="18"/>
      <c r="DN870" s="18"/>
      <c r="DO870" s="18"/>
      <c r="DP870" s="18"/>
      <c r="DQ870" s="18"/>
      <c r="DR870" s="18"/>
      <c r="DS870" s="18"/>
      <c r="DT870" s="18"/>
      <c r="DU870" s="18"/>
      <c r="DV870" s="18"/>
    </row>
    <row r="871" spans="1:1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  <c r="DI871" s="18"/>
      <c r="DJ871" s="18"/>
      <c r="DK871" s="18"/>
      <c r="DL871" s="18"/>
      <c r="DM871" s="18"/>
      <c r="DN871" s="18"/>
      <c r="DO871" s="18"/>
      <c r="DP871" s="18"/>
      <c r="DQ871" s="18"/>
      <c r="DR871" s="18"/>
      <c r="DS871" s="18"/>
      <c r="DT871" s="18"/>
      <c r="DU871" s="18"/>
      <c r="DV871" s="18"/>
    </row>
    <row r="872" spans="1:1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  <c r="DI872" s="18"/>
      <c r="DJ872" s="18"/>
      <c r="DK872" s="18"/>
      <c r="DL872" s="18"/>
      <c r="DM872" s="18"/>
      <c r="DN872" s="18"/>
      <c r="DO872" s="18"/>
      <c r="DP872" s="18"/>
      <c r="DQ872" s="18"/>
      <c r="DR872" s="18"/>
      <c r="DS872" s="18"/>
      <c r="DT872" s="18"/>
      <c r="DU872" s="18"/>
      <c r="DV872" s="18"/>
    </row>
    <row r="873" spans="1:1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  <c r="DI873" s="18"/>
      <c r="DJ873" s="18"/>
      <c r="DK873" s="18"/>
      <c r="DL873" s="18"/>
      <c r="DM873" s="18"/>
      <c r="DN873" s="18"/>
      <c r="DO873" s="18"/>
      <c r="DP873" s="18"/>
      <c r="DQ873" s="18"/>
      <c r="DR873" s="18"/>
      <c r="DS873" s="18"/>
      <c r="DT873" s="18"/>
      <c r="DU873" s="18"/>
      <c r="DV873" s="18"/>
    </row>
    <row r="874" spans="1:1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  <c r="DI874" s="18"/>
      <c r="DJ874" s="18"/>
      <c r="DK874" s="18"/>
      <c r="DL874" s="18"/>
      <c r="DM874" s="18"/>
      <c r="DN874" s="18"/>
      <c r="DO874" s="18"/>
      <c r="DP874" s="18"/>
      <c r="DQ874" s="18"/>
      <c r="DR874" s="18"/>
      <c r="DS874" s="18"/>
      <c r="DT874" s="18"/>
      <c r="DU874" s="18"/>
      <c r="DV874" s="18"/>
    </row>
    <row r="875" spans="1:1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  <c r="DU875" s="18"/>
      <c r="DV875" s="18"/>
    </row>
    <row r="876" spans="1:1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  <c r="DU876" s="18"/>
      <c r="DV876" s="18"/>
    </row>
    <row r="877" spans="1:1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  <c r="DU877" s="18"/>
      <c r="DV877" s="18"/>
    </row>
    <row r="878" spans="1:1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  <c r="DU878" s="18"/>
      <c r="DV878" s="18"/>
    </row>
    <row r="879" spans="1:1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  <c r="DU879" s="18"/>
      <c r="DV879" s="18"/>
    </row>
    <row r="880" spans="1:1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  <c r="DU880" s="18"/>
      <c r="DV880" s="18"/>
    </row>
    <row r="881" spans="1:1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  <c r="DU881" s="18"/>
      <c r="DV881" s="18"/>
    </row>
    <row r="882" spans="1:1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  <c r="DU882" s="18"/>
      <c r="DV882" s="18"/>
    </row>
    <row r="883" spans="1:1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  <c r="DU883" s="18"/>
      <c r="DV883" s="18"/>
    </row>
    <row r="884" spans="1:1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  <c r="DU884" s="18"/>
      <c r="DV884" s="18"/>
    </row>
    <row r="885" spans="1:1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  <c r="DU885" s="18"/>
      <c r="DV885" s="18"/>
    </row>
    <row r="886" spans="1:1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  <c r="DU886" s="18"/>
      <c r="DV886" s="18"/>
    </row>
    <row r="887" spans="1:1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  <c r="DU887" s="18"/>
      <c r="DV887" s="18"/>
    </row>
    <row r="888" spans="1:1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  <c r="DI888" s="18"/>
      <c r="DJ888" s="18"/>
      <c r="DK888" s="18"/>
      <c r="DL888" s="18"/>
      <c r="DM888" s="18"/>
      <c r="DN888" s="18"/>
      <c r="DO888" s="18"/>
      <c r="DP888" s="18"/>
      <c r="DQ888" s="18"/>
      <c r="DR888" s="18"/>
      <c r="DS888" s="18"/>
      <c r="DT888" s="18"/>
      <c r="DU888" s="18"/>
      <c r="DV888" s="18"/>
    </row>
    <row r="889" spans="1:1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  <c r="DI889" s="18"/>
      <c r="DJ889" s="18"/>
      <c r="DK889" s="18"/>
      <c r="DL889" s="18"/>
      <c r="DM889" s="18"/>
      <c r="DN889" s="18"/>
      <c r="DO889" s="18"/>
      <c r="DP889" s="18"/>
      <c r="DQ889" s="18"/>
      <c r="DR889" s="18"/>
      <c r="DS889" s="18"/>
      <c r="DT889" s="18"/>
      <c r="DU889" s="18"/>
      <c r="DV889" s="18"/>
    </row>
    <row r="890" spans="1:1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  <c r="DI890" s="18"/>
      <c r="DJ890" s="18"/>
      <c r="DK890" s="18"/>
      <c r="DL890" s="18"/>
      <c r="DM890" s="18"/>
      <c r="DN890" s="18"/>
      <c r="DO890" s="18"/>
      <c r="DP890" s="18"/>
      <c r="DQ890" s="18"/>
      <c r="DR890" s="18"/>
      <c r="DS890" s="18"/>
      <c r="DT890" s="18"/>
      <c r="DU890" s="18"/>
      <c r="DV890" s="18"/>
    </row>
    <row r="891" spans="1:1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  <c r="DI891" s="18"/>
      <c r="DJ891" s="18"/>
      <c r="DK891" s="18"/>
      <c r="DL891" s="18"/>
      <c r="DM891" s="18"/>
      <c r="DN891" s="18"/>
      <c r="DO891" s="18"/>
      <c r="DP891" s="18"/>
      <c r="DQ891" s="18"/>
      <c r="DR891" s="18"/>
      <c r="DS891" s="18"/>
      <c r="DT891" s="18"/>
      <c r="DU891" s="18"/>
      <c r="DV891" s="18"/>
    </row>
    <row r="892" spans="1:1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  <c r="DI892" s="18"/>
      <c r="DJ892" s="18"/>
      <c r="DK892" s="18"/>
      <c r="DL892" s="18"/>
      <c r="DM892" s="18"/>
      <c r="DN892" s="18"/>
      <c r="DO892" s="18"/>
      <c r="DP892" s="18"/>
      <c r="DQ892" s="18"/>
      <c r="DR892" s="18"/>
      <c r="DS892" s="18"/>
      <c r="DT892" s="18"/>
      <c r="DU892" s="18"/>
      <c r="DV892" s="18"/>
    </row>
    <row r="893" spans="1:1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  <c r="DI893" s="18"/>
      <c r="DJ893" s="18"/>
      <c r="DK893" s="18"/>
      <c r="DL893" s="18"/>
      <c r="DM893" s="18"/>
      <c r="DN893" s="18"/>
      <c r="DO893" s="18"/>
      <c r="DP893" s="18"/>
      <c r="DQ893" s="18"/>
      <c r="DR893" s="18"/>
      <c r="DS893" s="18"/>
      <c r="DT893" s="18"/>
      <c r="DU893" s="18"/>
      <c r="DV893" s="18"/>
    </row>
    <row r="894" spans="1:1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  <c r="DI894" s="18"/>
      <c r="DJ894" s="18"/>
      <c r="DK894" s="18"/>
      <c r="DL894" s="18"/>
      <c r="DM894" s="18"/>
      <c r="DN894" s="18"/>
      <c r="DO894" s="18"/>
      <c r="DP894" s="18"/>
      <c r="DQ894" s="18"/>
      <c r="DR894" s="18"/>
      <c r="DS894" s="18"/>
      <c r="DT894" s="18"/>
      <c r="DU894" s="18"/>
      <c r="DV894" s="18"/>
    </row>
    <row r="895" spans="1:1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  <c r="DI895" s="18"/>
      <c r="DJ895" s="18"/>
      <c r="DK895" s="18"/>
      <c r="DL895" s="18"/>
      <c r="DM895" s="18"/>
      <c r="DN895" s="18"/>
      <c r="DO895" s="18"/>
      <c r="DP895" s="18"/>
      <c r="DQ895" s="18"/>
      <c r="DR895" s="18"/>
      <c r="DS895" s="18"/>
      <c r="DT895" s="18"/>
      <c r="DU895" s="18"/>
      <c r="DV895" s="18"/>
    </row>
    <row r="896" spans="1:1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  <c r="DI896" s="18"/>
      <c r="DJ896" s="18"/>
      <c r="DK896" s="18"/>
      <c r="DL896" s="18"/>
      <c r="DM896" s="18"/>
      <c r="DN896" s="18"/>
      <c r="DO896" s="18"/>
      <c r="DP896" s="18"/>
      <c r="DQ896" s="18"/>
      <c r="DR896" s="18"/>
      <c r="DS896" s="18"/>
      <c r="DT896" s="18"/>
      <c r="DU896" s="18"/>
      <c r="DV896" s="18"/>
    </row>
    <row r="897" spans="1:1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  <c r="DI897" s="18"/>
      <c r="DJ897" s="18"/>
      <c r="DK897" s="18"/>
      <c r="DL897" s="18"/>
      <c r="DM897" s="18"/>
      <c r="DN897" s="18"/>
      <c r="DO897" s="18"/>
      <c r="DP897" s="18"/>
      <c r="DQ897" s="18"/>
      <c r="DR897" s="18"/>
      <c r="DS897" s="18"/>
      <c r="DT897" s="18"/>
      <c r="DU897" s="18"/>
      <c r="DV897" s="18"/>
    </row>
    <row r="898" spans="1:1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  <c r="DI898" s="18"/>
      <c r="DJ898" s="18"/>
      <c r="DK898" s="18"/>
      <c r="DL898" s="18"/>
      <c r="DM898" s="18"/>
      <c r="DN898" s="18"/>
      <c r="DO898" s="18"/>
      <c r="DP898" s="18"/>
      <c r="DQ898" s="18"/>
      <c r="DR898" s="18"/>
      <c r="DS898" s="18"/>
      <c r="DT898" s="18"/>
      <c r="DU898" s="18"/>
      <c r="DV898" s="18"/>
    </row>
    <row r="899" spans="1:1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  <c r="DI899" s="18"/>
      <c r="DJ899" s="18"/>
      <c r="DK899" s="18"/>
      <c r="DL899" s="18"/>
      <c r="DM899" s="18"/>
      <c r="DN899" s="18"/>
      <c r="DO899" s="18"/>
      <c r="DP899" s="18"/>
      <c r="DQ899" s="18"/>
      <c r="DR899" s="18"/>
      <c r="DS899" s="18"/>
      <c r="DT899" s="18"/>
      <c r="DU899" s="18"/>
      <c r="DV899" s="18"/>
    </row>
    <row r="900" spans="1:1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  <c r="DI900" s="18"/>
      <c r="DJ900" s="18"/>
      <c r="DK900" s="18"/>
      <c r="DL900" s="18"/>
      <c r="DM900" s="18"/>
      <c r="DN900" s="18"/>
      <c r="DO900" s="18"/>
      <c r="DP900" s="18"/>
      <c r="DQ900" s="18"/>
      <c r="DR900" s="18"/>
      <c r="DS900" s="18"/>
      <c r="DT900" s="18"/>
      <c r="DU900" s="18"/>
      <c r="DV900" s="18"/>
    </row>
    <row r="901" spans="1:1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  <c r="DI901" s="18"/>
      <c r="DJ901" s="18"/>
      <c r="DK901" s="18"/>
      <c r="DL901" s="18"/>
      <c r="DM901" s="18"/>
      <c r="DN901" s="18"/>
      <c r="DO901" s="18"/>
      <c r="DP901" s="18"/>
      <c r="DQ901" s="18"/>
      <c r="DR901" s="18"/>
      <c r="DS901" s="18"/>
      <c r="DT901" s="18"/>
      <c r="DU901" s="18"/>
      <c r="DV901" s="18"/>
    </row>
    <row r="902" spans="1:1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  <c r="DI902" s="18"/>
      <c r="DJ902" s="18"/>
      <c r="DK902" s="18"/>
      <c r="DL902" s="18"/>
      <c r="DM902" s="18"/>
      <c r="DN902" s="18"/>
      <c r="DO902" s="18"/>
      <c r="DP902" s="18"/>
      <c r="DQ902" s="18"/>
      <c r="DR902" s="18"/>
      <c r="DS902" s="18"/>
      <c r="DT902" s="18"/>
      <c r="DU902" s="18"/>
      <c r="DV902" s="18"/>
    </row>
    <row r="903" spans="1:1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  <c r="DI903" s="18"/>
      <c r="DJ903" s="18"/>
      <c r="DK903" s="18"/>
      <c r="DL903" s="18"/>
      <c r="DM903" s="18"/>
      <c r="DN903" s="18"/>
      <c r="DO903" s="18"/>
      <c r="DP903" s="18"/>
      <c r="DQ903" s="18"/>
      <c r="DR903" s="18"/>
      <c r="DS903" s="18"/>
      <c r="DT903" s="18"/>
      <c r="DU903" s="18"/>
      <c r="DV903" s="18"/>
    </row>
    <row r="904" spans="1:1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  <c r="DI904" s="18"/>
      <c r="DJ904" s="18"/>
      <c r="DK904" s="18"/>
      <c r="DL904" s="18"/>
      <c r="DM904" s="18"/>
      <c r="DN904" s="18"/>
      <c r="DO904" s="18"/>
      <c r="DP904" s="18"/>
      <c r="DQ904" s="18"/>
      <c r="DR904" s="18"/>
      <c r="DS904" s="18"/>
      <c r="DT904" s="18"/>
      <c r="DU904" s="18"/>
      <c r="DV904" s="18"/>
    </row>
    <row r="905" spans="1:1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  <c r="DI905" s="18"/>
      <c r="DJ905" s="18"/>
      <c r="DK905" s="18"/>
      <c r="DL905" s="18"/>
      <c r="DM905" s="18"/>
      <c r="DN905" s="18"/>
      <c r="DO905" s="18"/>
      <c r="DP905" s="18"/>
      <c r="DQ905" s="18"/>
      <c r="DR905" s="18"/>
      <c r="DS905" s="18"/>
      <c r="DT905" s="18"/>
      <c r="DU905" s="18"/>
      <c r="DV905" s="18"/>
    </row>
    <row r="906" spans="1:1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  <c r="DI906" s="18"/>
      <c r="DJ906" s="18"/>
      <c r="DK906" s="18"/>
      <c r="DL906" s="18"/>
      <c r="DM906" s="18"/>
      <c r="DN906" s="18"/>
      <c r="DO906" s="18"/>
      <c r="DP906" s="18"/>
      <c r="DQ906" s="18"/>
      <c r="DR906" s="18"/>
      <c r="DS906" s="18"/>
      <c r="DT906" s="18"/>
      <c r="DU906" s="18"/>
      <c r="DV906" s="18"/>
    </row>
    <row r="907" spans="1:1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</row>
    <row r="908" spans="1:1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</row>
    <row r="909" spans="1:1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</row>
    <row r="910" spans="1:1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</row>
    <row r="911" spans="1:1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8"/>
      <c r="DV911" s="18"/>
    </row>
    <row r="912" spans="1:1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8"/>
      <c r="DU912" s="18"/>
      <c r="DV912" s="18"/>
    </row>
    <row r="913" spans="1:1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  <c r="DS913" s="18"/>
      <c r="DT913" s="18"/>
      <c r="DU913" s="18"/>
      <c r="DV913" s="18"/>
    </row>
    <row r="914" spans="1:1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8"/>
      <c r="DS914" s="18"/>
      <c r="DT914" s="18"/>
      <c r="DU914" s="18"/>
      <c r="DV914" s="18"/>
    </row>
    <row r="915" spans="1:1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8"/>
      <c r="DR915" s="18"/>
      <c r="DS915" s="18"/>
      <c r="DT915" s="18"/>
      <c r="DU915" s="18"/>
      <c r="DV915" s="18"/>
    </row>
    <row r="916" spans="1:1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8"/>
      <c r="DP916" s="18"/>
      <c r="DQ916" s="18"/>
      <c r="DR916" s="18"/>
      <c r="DS916" s="18"/>
      <c r="DT916" s="18"/>
      <c r="DU916" s="18"/>
      <c r="DV916" s="18"/>
    </row>
    <row r="917" spans="1:1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8"/>
      <c r="DO917" s="18"/>
      <c r="DP917" s="18"/>
      <c r="DQ917" s="18"/>
      <c r="DR917" s="18"/>
      <c r="DS917" s="18"/>
      <c r="DT917" s="18"/>
      <c r="DU917" s="18"/>
      <c r="DV917" s="18"/>
    </row>
    <row r="918" spans="1:1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8"/>
      <c r="DN918" s="18"/>
      <c r="DO918" s="18"/>
      <c r="DP918" s="18"/>
      <c r="DQ918" s="18"/>
      <c r="DR918" s="18"/>
      <c r="DS918" s="18"/>
      <c r="DT918" s="18"/>
      <c r="DU918" s="18"/>
      <c r="DV918" s="18"/>
    </row>
    <row r="919" spans="1:1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8"/>
      <c r="DM919" s="18"/>
      <c r="DN919" s="18"/>
      <c r="DO919" s="18"/>
      <c r="DP919" s="18"/>
      <c r="DQ919" s="18"/>
      <c r="DR919" s="18"/>
      <c r="DS919" s="18"/>
      <c r="DT919" s="18"/>
      <c r="DU919" s="18"/>
      <c r="DV919" s="18"/>
    </row>
    <row r="920" spans="1:1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8"/>
      <c r="DK920" s="18"/>
      <c r="DL920" s="18"/>
      <c r="DM920" s="18"/>
      <c r="DN920" s="18"/>
      <c r="DO920" s="18"/>
      <c r="DP920" s="18"/>
      <c r="DQ920" s="18"/>
      <c r="DR920" s="18"/>
      <c r="DS920" s="18"/>
      <c r="DT920" s="18"/>
      <c r="DU920" s="18"/>
      <c r="DV920" s="18"/>
    </row>
    <row r="921" spans="1:1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8"/>
      <c r="DJ921" s="18"/>
      <c r="DK921" s="18"/>
      <c r="DL921" s="18"/>
      <c r="DM921" s="18"/>
      <c r="DN921" s="18"/>
      <c r="DO921" s="18"/>
      <c r="DP921" s="18"/>
      <c r="DQ921" s="18"/>
      <c r="DR921" s="18"/>
      <c r="DS921" s="18"/>
      <c r="DT921" s="18"/>
      <c r="DU921" s="18"/>
      <c r="DV921" s="18"/>
    </row>
    <row r="922" spans="1:1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  <c r="DI922" s="18"/>
      <c r="DJ922" s="18"/>
      <c r="DK922" s="18"/>
      <c r="DL922" s="18"/>
      <c r="DM922" s="18"/>
      <c r="DN922" s="18"/>
      <c r="DO922" s="18"/>
      <c r="DP922" s="18"/>
      <c r="DQ922" s="18"/>
      <c r="DR922" s="18"/>
      <c r="DS922" s="18"/>
      <c r="DT922" s="18"/>
      <c r="DU922" s="18"/>
      <c r="DV922" s="18"/>
    </row>
    <row r="923" spans="1:1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  <c r="DI923" s="18"/>
      <c r="DJ923" s="18"/>
      <c r="DK923" s="18"/>
      <c r="DL923" s="18"/>
      <c r="DM923" s="18"/>
      <c r="DN923" s="18"/>
      <c r="DO923" s="18"/>
      <c r="DP923" s="18"/>
      <c r="DQ923" s="18"/>
      <c r="DR923" s="18"/>
      <c r="DS923" s="18"/>
      <c r="DT923" s="18"/>
      <c r="DU923" s="18"/>
      <c r="DV923" s="18"/>
    </row>
    <row r="924" spans="1:1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  <c r="DI924" s="18"/>
      <c r="DJ924" s="18"/>
      <c r="DK924" s="18"/>
      <c r="DL924" s="18"/>
      <c r="DM924" s="18"/>
      <c r="DN924" s="18"/>
      <c r="DO924" s="18"/>
      <c r="DP924" s="18"/>
      <c r="DQ924" s="18"/>
      <c r="DR924" s="18"/>
      <c r="DS924" s="18"/>
      <c r="DT924" s="18"/>
      <c r="DU924" s="18"/>
      <c r="DV924" s="18"/>
    </row>
    <row r="925" spans="1:1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  <c r="DI925" s="18"/>
      <c r="DJ925" s="18"/>
      <c r="DK925" s="18"/>
      <c r="DL925" s="18"/>
      <c r="DM925" s="18"/>
      <c r="DN925" s="18"/>
      <c r="DO925" s="18"/>
      <c r="DP925" s="18"/>
      <c r="DQ925" s="18"/>
      <c r="DR925" s="18"/>
      <c r="DS925" s="18"/>
      <c r="DT925" s="18"/>
      <c r="DU925" s="18"/>
      <c r="DV925" s="18"/>
    </row>
    <row r="926" spans="1:1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  <c r="DI926" s="18"/>
      <c r="DJ926" s="18"/>
      <c r="DK926" s="18"/>
      <c r="DL926" s="18"/>
      <c r="DM926" s="18"/>
      <c r="DN926" s="18"/>
      <c r="DO926" s="18"/>
      <c r="DP926" s="18"/>
      <c r="DQ926" s="18"/>
      <c r="DR926" s="18"/>
      <c r="DS926" s="18"/>
      <c r="DT926" s="18"/>
      <c r="DU926" s="18"/>
      <c r="DV926" s="18"/>
    </row>
    <row r="927" spans="1:1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  <c r="DI927" s="18"/>
      <c r="DJ927" s="18"/>
      <c r="DK927" s="18"/>
      <c r="DL927" s="18"/>
      <c r="DM927" s="18"/>
      <c r="DN927" s="18"/>
      <c r="DO927" s="18"/>
      <c r="DP927" s="18"/>
      <c r="DQ927" s="18"/>
      <c r="DR927" s="18"/>
      <c r="DS927" s="18"/>
      <c r="DT927" s="18"/>
      <c r="DU927" s="18"/>
      <c r="DV927" s="18"/>
    </row>
    <row r="928" spans="1:1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  <c r="DI928" s="18"/>
      <c r="DJ928" s="18"/>
      <c r="DK928" s="18"/>
      <c r="DL928" s="18"/>
      <c r="DM928" s="18"/>
      <c r="DN928" s="18"/>
      <c r="DO928" s="18"/>
      <c r="DP928" s="18"/>
      <c r="DQ928" s="18"/>
      <c r="DR928" s="18"/>
      <c r="DS928" s="18"/>
      <c r="DT928" s="18"/>
      <c r="DU928" s="18"/>
      <c r="DV928" s="18"/>
    </row>
    <row r="929" spans="1:1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  <c r="DI929" s="18"/>
      <c r="DJ929" s="18"/>
      <c r="DK929" s="18"/>
      <c r="DL929" s="18"/>
      <c r="DM929" s="18"/>
      <c r="DN929" s="18"/>
      <c r="DO929" s="18"/>
      <c r="DP929" s="18"/>
      <c r="DQ929" s="18"/>
      <c r="DR929" s="18"/>
      <c r="DS929" s="18"/>
      <c r="DT929" s="18"/>
      <c r="DU929" s="18"/>
      <c r="DV929" s="18"/>
    </row>
    <row r="930" spans="1:1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  <c r="DI930" s="18"/>
      <c r="DJ930" s="18"/>
      <c r="DK930" s="18"/>
      <c r="DL930" s="18"/>
      <c r="DM930" s="18"/>
      <c r="DN930" s="18"/>
      <c r="DO930" s="18"/>
      <c r="DP930" s="18"/>
      <c r="DQ930" s="18"/>
      <c r="DR930" s="18"/>
      <c r="DS930" s="18"/>
      <c r="DT930" s="18"/>
      <c r="DU930" s="18"/>
      <c r="DV930" s="18"/>
    </row>
    <row r="931" spans="1:1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  <c r="DI931" s="18"/>
      <c r="DJ931" s="18"/>
      <c r="DK931" s="18"/>
      <c r="DL931" s="18"/>
      <c r="DM931" s="18"/>
      <c r="DN931" s="18"/>
      <c r="DO931" s="18"/>
      <c r="DP931" s="18"/>
      <c r="DQ931" s="18"/>
      <c r="DR931" s="18"/>
      <c r="DS931" s="18"/>
      <c r="DT931" s="18"/>
      <c r="DU931" s="18"/>
      <c r="DV931" s="18"/>
    </row>
    <row r="932" spans="1:1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  <c r="DI932" s="18"/>
      <c r="DJ932" s="18"/>
      <c r="DK932" s="18"/>
      <c r="DL932" s="18"/>
      <c r="DM932" s="18"/>
      <c r="DN932" s="18"/>
      <c r="DO932" s="18"/>
      <c r="DP932" s="18"/>
      <c r="DQ932" s="18"/>
      <c r="DR932" s="18"/>
      <c r="DS932" s="18"/>
      <c r="DT932" s="18"/>
      <c r="DU932" s="18"/>
      <c r="DV932" s="18"/>
    </row>
    <row r="933" spans="1:1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  <c r="DI933" s="18"/>
      <c r="DJ933" s="18"/>
      <c r="DK933" s="18"/>
      <c r="DL933" s="18"/>
      <c r="DM933" s="18"/>
      <c r="DN933" s="18"/>
      <c r="DO933" s="18"/>
      <c r="DP933" s="18"/>
      <c r="DQ933" s="18"/>
      <c r="DR933" s="18"/>
      <c r="DS933" s="18"/>
      <c r="DT933" s="18"/>
      <c r="DU933" s="18"/>
      <c r="DV933" s="18"/>
    </row>
    <row r="934" spans="1:1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  <c r="DI934" s="18"/>
      <c r="DJ934" s="18"/>
      <c r="DK934" s="18"/>
      <c r="DL934" s="18"/>
      <c r="DM934" s="18"/>
      <c r="DN934" s="18"/>
      <c r="DO934" s="18"/>
      <c r="DP934" s="18"/>
      <c r="DQ934" s="18"/>
      <c r="DR934" s="18"/>
      <c r="DS934" s="18"/>
      <c r="DT934" s="18"/>
      <c r="DU934" s="18"/>
      <c r="DV934" s="18"/>
    </row>
    <row r="935" spans="1:1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  <c r="DI935" s="18"/>
      <c r="DJ935" s="18"/>
      <c r="DK935" s="18"/>
      <c r="DL935" s="18"/>
      <c r="DM935" s="18"/>
      <c r="DN935" s="18"/>
      <c r="DO935" s="18"/>
      <c r="DP935" s="18"/>
      <c r="DQ935" s="18"/>
      <c r="DR935" s="18"/>
      <c r="DS935" s="18"/>
      <c r="DT935" s="18"/>
      <c r="DU935" s="18"/>
      <c r="DV935" s="18"/>
    </row>
    <row r="936" spans="1:1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  <c r="DI936" s="18"/>
      <c r="DJ936" s="18"/>
      <c r="DK936" s="18"/>
      <c r="DL936" s="18"/>
      <c r="DM936" s="18"/>
      <c r="DN936" s="18"/>
      <c r="DO936" s="18"/>
      <c r="DP936" s="18"/>
      <c r="DQ936" s="18"/>
      <c r="DR936" s="18"/>
      <c r="DS936" s="18"/>
      <c r="DT936" s="18"/>
      <c r="DU936" s="18"/>
      <c r="DV936" s="18"/>
    </row>
    <row r="937" spans="1:1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  <c r="DI937" s="18"/>
      <c r="DJ937" s="18"/>
      <c r="DK937" s="18"/>
      <c r="DL937" s="18"/>
      <c r="DM937" s="18"/>
      <c r="DN937" s="18"/>
      <c r="DO937" s="18"/>
      <c r="DP937" s="18"/>
      <c r="DQ937" s="18"/>
      <c r="DR937" s="18"/>
      <c r="DS937" s="18"/>
      <c r="DT937" s="18"/>
      <c r="DU937" s="18"/>
      <c r="DV937" s="18"/>
    </row>
    <row r="938" spans="1:1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  <c r="DI938" s="18"/>
      <c r="DJ938" s="18"/>
      <c r="DK938" s="18"/>
      <c r="DL938" s="18"/>
      <c r="DM938" s="18"/>
      <c r="DN938" s="18"/>
      <c r="DO938" s="18"/>
      <c r="DP938" s="18"/>
      <c r="DQ938" s="18"/>
      <c r="DR938" s="18"/>
      <c r="DS938" s="18"/>
      <c r="DT938" s="18"/>
      <c r="DU938" s="18"/>
      <c r="DV938" s="18"/>
    </row>
    <row r="939" spans="1:1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  <c r="DI939" s="18"/>
      <c r="DJ939" s="18"/>
      <c r="DK939" s="18"/>
      <c r="DL939" s="18"/>
      <c r="DM939" s="18"/>
      <c r="DN939" s="18"/>
      <c r="DO939" s="18"/>
      <c r="DP939" s="18"/>
      <c r="DQ939" s="18"/>
      <c r="DR939" s="18"/>
      <c r="DS939" s="18"/>
      <c r="DT939" s="18"/>
      <c r="DU939" s="18"/>
      <c r="DV939" s="18"/>
    </row>
    <row r="940" spans="1:1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  <c r="DI940" s="18"/>
      <c r="DJ940" s="18"/>
      <c r="DK940" s="18"/>
      <c r="DL940" s="18"/>
      <c r="DM940" s="18"/>
      <c r="DN940" s="18"/>
      <c r="DO940" s="18"/>
      <c r="DP940" s="18"/>
      <c r="DQ940" s="18"/>
      <c r="DR940" s="18"/>
      <c r="DS940" s="18"/>
      <c r="DT940" s="18"/>
      <c r="DU940" s="18"/>
      <c r="DV940" s="18"/>
    </row>
    <row r="941" spans="1:1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  <c r="DI941" s="18"/>
      <c r="DJ941" s="18"/>
      <c r="DK941" s="18"/>
      <c r="DL941" s="18"/>
      <c r="DM941" s="18"/>
      <c r="DN941" s="18"/>
      <c r="DO941" s="18"/>
      <c r="DP941" s="18"/>
      <c r="DQ941" s="18"/>
      <c r="DR941" s="18"/>
      <c r="DS941" s="18"/>
      <c r="DT941" s="18"/>
      <c r="DU941" s="18"/>
      <c r="DV941" s="18"/>
    </row>
    <row r="942" spans="1:1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  <c r="DI942" s="18"/>
      <c r="DJ942" s="18"/>
      <c r="DK942" s="18"/>
      <c r="DL942" s="18"/>
      <c r="DM942" s="18"/>
      <c r="DN942" s="18"/>
      <c r="DO942" s="18"/>
      <c r="DP942" s="18"/>
      <c r="DQ942" s="18"/>
      <c r="DR942" s="18"/>
      <c r="DS942" s="18"/>
      <c r="DT942" s="18"/>
      <c r="DU942" s="18"/>
      <c r="DV942" s="18"/>
    </row>
    <row r="943" spans="1:1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  <c r="DI943" s="18"/>
      <c r="DJ943" s="18"/>
      <c r="DK943" s="18"/>
      <c r="DL943" s="18"/>
      <c r="DM943" s="18"/>
      <c r="DN943" s="18"/>
      <c r="DO943" s="18"/>
      <c r="DP943" s="18"/>
      <c r="DQ943" s="18"/>
      <c r="DR943" s="18"/>
      <c r="DS943" s="18"/>
      <c r="DT943" s="18"/>
      <c r="DU943" s="18"/>
      <c r="DV943" s="18"/>
    </row>
    <row r="944" spans="1:1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  <c r="DI944" s="18"/>
      <c r="DJ944" s="18"/>
      <c r="DK944" s="18"/>
      <c r="DL944" s="18"/>
      <c r="DM944" s="18"/>
      <c r="DN944" s="18"/>
      <c r="DO944" s="18"/>
      <c r="DP944" s="18"/>
      <c r="DQ944" s="18"/>
      <c r="DR944" s="18"/>
      <c r="DS944" s="18"/>
      <c r="DT944" s="18"/>
      <c r="DU944" s="18"/>
      <c r="DV944" s="18"/>
    </row>
    <row r="945" spans="1:1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  <c r="DI945" s="18"/>
      <c r="DJ945" s="18"/>
      <c r="DK945" s="18"/>
      <c r="DL945" s="18"/>
      <c r="DM945" s="18"/>
      <c r="DN945" s="18"/>
      <c r="DO945" s="18"/>
      <c r="DP945" s="18"/>
      <c r="DQ945" s="18"/>
      <c r="DR945" s="18"/>
      <c r="DS945" s="18"/>
      <c r="DT945" s="18"/>
      <c r="DU945" s="18"/>
      <c r="DV945" s="18"/>
    </row>
    <row r="946" spans="1:1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  <c r="DI946" s="18"/>
      <c r="DJ946" s="18"/>
      <c r="DK946" s="18"/>
      <c r="DL946" s="18"/>
      <c r="DM946" s="18"/>
      <c r="DN946" s="18"/>
      <c r="DO946" s="18"/>
      <c r="DP946" s="18"/>
      <c r="DQ946" s="18"/>
      <c r="DR946" s="18"/>
      <c r="DS946" s="18"/>
      <c r="DT946" s="18"/>
      <c r="DU946" s="18"/>
      <c r="DV946" s="18"/>
    </row>
    <row r="947" spans="1:1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  <c r="DI947" s="18"/>
      <c r="DJ947" s="18"/>
      <c r="DK947" s="18"/>
      <c r="DL947" s="18"/>
      <c r="DM947" s="18"/>
      <c r="DN947" s="18"/>
      <c r="DO947" s="18"/>
      <c r="DP947" s="18"/>
      <c r="DQ947" s="18"/>
      <c r="DR947" s="18"/>
      <c r="DS947" s="18"/>
      <c r="DT947" s="18"/>
      <c r="DU947" s="18"/>
      <c r="DV947" s="18"/>
    </row>
    <row r="948" spans="1:1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  <c r="DI948" s="18"/>
      <c r="DJ948" s="18"/>
      <c r="DK948" s="18"/>
      <c r="DL948" s="18"/>
      <c r="DM948" s="18"/>
      <c r="DN948" s="18"/>
      <c r="DO948" s="18"/>
      <c r="DP948" s="18"/>
      <c r="DQ948" s="18"/>
      <c r="DR948" s="18"/>
      <c r="DS948" s="18"/>
      <c r="DT948" s="18"/>
      <c r="DU948" s="18"/>
      <c r="DV948" s="18"/>
    </row>
    <row r="949" spans="1:1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  <c r="DI949" s="18"/>
      <c r="DJ949" s="18"/>
      <c r="DK949" s="18"/>
      <c r="DL949" s="18"/>
      <c r="DM949" s="18"/>
      <c r="DN949" s="18"/>
      <c r="DO949" s="18"/>
      <c r="DP949" s="18"/>
      <c r="DQ949" s="18"/>
      <c r="DR949" s="18"/>
      <c r="DS949" s="18"/>
      <c r="DT949" s="18"/>
      <c r="DU949" s="18"/>
      <c r="DV949" s="18"/>
    </row>
    <row r="950" spans="1:1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  <c r="DI950" s="18"/>
      <c r="DJ950" s="18"/>
      <c r="DK950" s="18"/>
      <c r="DL950" s="18"/>
      <c r="DM950" s="18"/>
      <c r="DN950" s="18"/>
      <c r="DO950" s="18"/>
      <c r="DP950" s="18"/>
      <c r="DQ950" s="18"/>
      <c r="DR950" s="18"/>
      <c r="DS950" s="18"/>
      <c r="DT950" s="18"/>
      <c r="DU950" s="18"/>
      <c r="DV950" s="18"/>
    </row>
    <row r="951" spans="1:1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  <c r="DI951" s="18"/>
      <c r="DJ951" s="18"/>
      <c r="DK951" s="18"/>
      <c r="DL951" s="18"/>
      <c r="DM951" s="18"/>
      <c r="DN951" s="18"/>
      <c r="DO951" s="18"/>
      <c r="DP951" s="18"/>
      <c r="DQ951" s="18"/>
      <c r="DR951" s="18"/>
      <c r="DS951" s="18"/>
      <c r="DT951" s="18"/>
      <c r="DU951" s="18"/>
      <c r="DV951" s="18"/>
    </row>
    <row r="952" spans="1:1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  <c r="DI952" s="18"/>
      <c r="DJ952" s="18"/>
      <c r="DK952" s="18"/>
      <c r="DL952" s="18"/>
      <c r="DM952" s="18"/>
      <c r="DN952" s="18"/>
      <c r="DO952" s="18"/>
      <c r="DP952" s="18"/>
      <c r="DQ952" s="18"/>
      <c r="DR952" s="18"/>
      <c r="DS952" s="18"/>
      <c r="DT952" s="18"/>
      <c r="DU952" s="18"/>
      <c r="DV952" s="18"/>
    </row>
    <row r="953" spans="1:1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  <c r="DI953" s="18"/>
      <c r="DJ953" s="18"/>
      <c r="DK953" s="18"/>
      <c r="DL953" s="18"/>
      <c r="DM953" s="18"/>
      <c r="DN953" s="18"/>
      <c r="DO953" s="18"/>
      <c r="DP953" s="18"/>
      <c r="DQ953" s="18"/>
      <c r="DR953" s="18"/>
      <c r="DS953" s="18"/>
      <c r="DT953" s="18"/>
      <c r="DU953" s="18"/>
      <c r="DV953" s="18"/>
    </row>
    <row r="954" spans="1:1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  <c r="DI954" s="18"/>
      <c r="DJ954" s="18"/>
      <c r="DK954" s="18"/>
      <c r="DL954" s="18"/>
      <c r="DM954" s="18"/>
      <c r="DN954" s="18"/>
      <c r="DO954" s="18"/>
      <c r="DP954" s="18"/>
      <c r="DQ954" s="18"/>
      <c r="DR954" s="18"/>
      <c r="DS954" s="18"/>
      <c r="DT954" s="18"/>
      <c r="DU954" s="18"/>
      <c r="DV954" s="18"/>
    </row>
    <row r="955" spans="1:1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  <c r="DI955" s="18"/>
      <c r="DJ955" s="18"/>
      <c r="DK955" s="18"/>
      <c r="DL955" s="18"/>
      <c r="DM955" s="18"/>
      <c r="DN955" s="18"/>
      <c r="DO955" s="18"/>
      <c r="DP955" s="18"/>
      <c r="DQ955" s="18"/>
      <c r="DR955" s="18"/>
      <c r="DS955" s="18"/>
      <c r="DT955" s="18"/>
      <c r="DU955" s="18"/>
      <c r="DV955" s="18"/>
    </row>
    <row r="956" spans="1:1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  <c r="DI956" s="18"/>
      <c r="DJ956" s="18"/>
      <c r="DK956" s="18"/>
      <c r="DL956" s="18"/>
      <c r="DM956" s="18"/>
      <c r="DN956" s="18"/>
      <c r="DO956" s="18"/>
      <c r="DP956" s="18"/>
      <c r="DQ956" s="18"/>
      <c r="DR956" s="18"/>
      <c r="DS956" s="18"/>
      <c r="DT956" s="18"/>
      <c r="DU956" s="18"/>
      <c r="DV956" s="18"/>
    </row>
    <row r="957" spans="1:1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  <c r="DI957" s="18"/>
      <c r="DJ957" s="18"/>
      <c r="DK957" s="18"/>
      <c r="DL957" s="18"/>
      <c r="DM957" s="18"/>
      <c r="DN957" s="18"/>
      <c r="DO957" s="18"/>
      <c r="DP957" s="18"/>
      <c r="DQ957" s="18"/>
      <c r="DR957" s="18"/>
      <c r="DS957" s="18"/>
      <c r="DT957" s="18"/>
      <c r="DU957" s="18"/>
      <c r="DV957" s="18"/>
    </row>
    <row r="958" spans="1:1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  <c r="DI958" s="18"/>
      <c r="DJ958" s="18"/>
      <c r="DK958" s="18"/>
      <c r="DL958" s="18"/>
      <c r="DM958" s="18"/>
      <c r="DN958" s="18"/>
      <c r="DO958" s="18"/>
      <c r="DP958" s="18"/>
      <c r="DQ958" s="18"/>
      <c r="DR958" s="18"/>
      <c r="DS958" s="18"/>
      <c r="DT958" s="18"/>
      <c r="DU958" s="18"/>
      <c r="DV958" s="18"/>
    </row>
    <row r="959" spans="1:1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  <c r="DI959" s="18"/>
      <c r="DJ959" s="18"/>
      <c r="DK959" s="18"/>
      <c r="DL959" s="18"/>
      <c r="DM959" s="18"/>
      <c r="DN959" s="18"/>
      <c r="DO959" s="18"/>
      <c r="DP959" s="18"/>
      <c r="DQ959" s="18"/>
      <c r="DR959" s="18"/>
      <c r="DS959" s="18"/>
      <c r="DT959" s="18"/>
      <c r="DU959" s="18"/>
      <c r="DV959" s="18"/>
    </row>
    <row r="960" spans="1:1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  <c r="DI960" s="18"/>
      <c r="DJ960" s="18"/>
      <c r="DK960" s="18"/>
      <c r="DL960" s="18"/>
      <c r="DM960" s="18"/>
      <c r="DN960" s="18"/>
      <c r="DO960" s="18"/>
      <c r="DP960" s="18"/>
      <c r="DQ960" s="18"/>
      <c r="DR960" s="18"/>
      <c r="DS960" s="18"/>
      <c r="DT960" s="18"/>
      <c r="DU960" s="18"/>
      <c r="DV960" s="18"/>
    </row>
    <row r="961" spans="1:1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  <c r="DI961" s="18"/>
      <c r="DJ961" s="18"/>
      <c r="DK961" s="18"/>
      <c r="DL961" s="18"/>
      <c r="DM961" s="18"/>
      <c r="DN961" s="18"/>
      <c r="DO961" s="18"/>
      <c r="DP961" s="18"/>
      <c r="DQ961" s="18"/>
      <c r="DR961" s="18"/>
      <c r="DS961" s="18"/>
      <c r="DT961" s="18"/>
      <c r="DU961" s="18"/>
      <c r="DV961" s="18"/>
    </row>
    <row r="962" spans="1:1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  <c r="DI962" s="18"/>
      <c r="DJ962" s="18"/>
      <c r="DK962" s="18"/>
      <c r="DL962" s="18"/>
      <c r="DM962" s="18"/>
      <c r="DN962" s="18"/>
      <c r="DO962" s="18"/>
      <c r="DP962" s="18"/>
      <c r="DQ962" s="18"/>
      <c r="DR962" s="18"/>
      <c r="DS962" s="18"/>
      <c r="DT962" s="18"/>
      <c r="DU962" s="18"/>
      <c r="DV962" s="18"/>
    </row>
    <row r="963" spans="1:1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  <c r="DI963" s="18"/>
      <c r="DJ963" s="18"/>
      <c r="DK963" s="18"/>
      <c r="DL963" s="18"/>
      <c r="DM963" s="18"/>
      <c r="DN963" s="18"/>
      <c r="DO963" s="18"/>
      <c r="DP963" s="18"/>
      <c r="DQ963" s="18"/>
      <c r="DR963" s="18"/>
      <c r="DS963" s="18"/>
      <c r="DT963" s="18"/>
      <c r="DU963" s="18"/>
      <c r="DV963" s="18"/>
    </row>
    <row r="964" spans="1:1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  <c r="DI964" s="18"/>
      <c r="DJ964" s="18"/>
      <c r="DK964" s="18"/>
      <c r="DL964" s="18"/>
      <c r="DM964" s="18"/>
      <c r="DN964" s="18"/>
      <c r="DO964" s="18"/>
      <c r="DP964" s="18"/>
      <c r="DQ964" s="18"/>
      <c r="DR964" s="18"/>
      <c r="DS964" s="18"/>
      <c r="DT964" s="18"/>
      <c r="DU964" s="18"/>
      <c r="DV964" s="18"/>
    </row>
    <row r="965" spans="1:1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  <c r="DI965" s="18"/>
      <c r="DJ965" s="18"/>
      <c r="DK965" s="18"/>
      <c r="DL965" s="18"/>
      <c r="DM965" s="18"/>
      <c r="DN965" s="18"/>
      <c r="DO965" s="18"/>
      <c r="DP965" s="18"/>
      <c r="DQ965" s="18"/>
      <c r="DR965" s="18"/>
      <c r="DS965" s="18"/>
      <c r="DT965" s="18"/>
      <c r="DU965" s="18"/>
      <c r="DV965" s="18"/>
    </row>
    <row r="966" spans="1:1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  <c r="DI966" s="18"/>
      <c r="DJ966" s="18"/>
      <c r="DK966" s="18"/>
      <c r="DL966" s="18"/>
      <c r="DM966" s="18"/>
      <c r="DN966" s="18"/>
      <c r="DO966" s="18"/>
      <c r="DP966" s="18"/>
      <c r="DQ966" s="18"/>
      <c r="DR966" s="18"/>
      <c r="DS966" s="18"/>
      <c r="DT966" s="18"/>
      <c r="DU966" s="18"/>
      <c r="DV966" s="18"/>
    </row>
    <row r="967" spans="1:1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  <c r="DI967" s="18"/>
      <c r="DJ967" s="18"/>
      <c r="DK967" s="18"/>
      <c r="DL967" s="18"/>
      <c r="DM967" s="18"/>
      <c r="DN967" s="18"/>
      <c r="DO967" s="18"/>
      <c r="DP967" s="18"/>
      <c r="DQ967" s="18"/>
      <c r="DR967" s="18"/>
      <c r="DS967" s="18"/>
      <c r="DT967" s="18"/>
      <c r="DU967" s="18"/>
      <c r="DV967" s="18"/>
    </row>
    <row r="968" spans="1:1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/>
      <c r="DN968" s="18"/>
      <c r="DO968" s="18"/>
      <c r="DP968" s="18"/>
      <c r="DQ968" s="18"/>
      <c r="DR968" s="18"/>
      <c r="DS968" s="18"/>
      <c r="DT968" s="18"/>
      <c r="DU968" s="18"/>
      <c r="DV968" s="18"/>
    </row>
    <row r="969" spans="1:1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/>
      <c r="DN969" s="18"/>
      <c r="DO969" s="18"/>
      <c r="DP969" s="18"/>
      <c r="DQ969" s="18"/>
      <c r="DR969" s="18"/>
      <c r="DS969" s="18"/>
      <c r="DT969" s="18"/>
      <c r="DU969" s="18"/>
      <c r="DV969" s="18"/>
    </row>
    <row r="970" spans="1:1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/>
      <c r="DN970" s="18"/>
      <c r="DO970" s="18"/>
      <c r="DP970" s="18"/>
      <c r="DQ970" s="18"/>
      <c r="DR970" s="18"/>
      <c r="DS970" s="18"/>
      <c r="DT970" s="18"/>
      <c r="DU970" s="18"/>
      <c r="DV970" s="18"/>
    </row>
    <row r="971" spans="1:1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/>
      <c r="DN971" s="18"/>
      <c r="DO971" s="18"/>
      <c r="DP971" s="18"/>
      <c r="DQ971" s="18"/>
      <c r="DR971" s="18"/>
      <c r="DS971" s="18"/>
      <c r="DT971" s="18"/>
      <c r="DU971" s="18"/>
      <c r="DV971" s="18"/>
    </row>
    <row r="972" spans="1:1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/>
      <c r="DN972" s="18"/>
      <c r="DO972" s="18"/>
      <c r="DP972" s="18"/>
      <c r="DQ972" s="18"/>
      <c r="DR972" s="18"/>
      <c r="DS972" s="18"/>
      <c r="DT972" s="18"/>
      <c r="DU972" s="18"/>
      <c r="DV972" s="18"/>
    </row>
    <row r="973" spans="1:1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/>
      <c r="DN973" s="18"/>
      <c r="DO973" s="18"/>
      <c r="DP973" s="18"/>
      <c r="DQ973" s="18"/>
      <c r="DR973" s="18"/>
      <c r="DS973" s="18"/>
      <c r="DT973" s="18"/>
      <c r="DU973" s="18"/>
      <c r="DV973" s="18"/>
    </row>
    <row r="974" spans="1:1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/>
      <c r="DN974" s="18"/>
      <c r="DO974" s="18"/>
      <c r="DP974" s="18"/>
      <c r="DQ974" s="18"/>
      <c r="DR974" s="18"/>
      <c r="DS974" s="18"/>
      <c r="DT974" s="18"/>
      <c r="DU974" s="18"/>
      <c r="DV974" s="18"/>
    </row>
    <row r="975" spans="1:1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/>
      <c r="DN975" s="18"/>
      <c r="DO975" s="18"/>
      <c r="DP975" s="18"/>
      <c r="DQ975" s="18"/>
      <c r="DR975" s="18"/>
      <c r="DS975" s="18"/>
      <c r="DT975" s="18"/>
      <c r="DU975" s="18"/>
      <c r="DV975" s="18"/>
    </row>
    <row r="976" spans="1:1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/>
      <c r="DN976" s="18"/>
      <c r="DO976" s="18"/>
      <c r="DP976" s="18"/>
      <c r="DQ976" s="18"/>
      <c r="DR976" s="18"/>
      <c r="DS976" s="18"/>
      <c r="DT976" s="18"/>
      <c r="DU976" s="18"/>
      <c r="DV976" s="18"/>
    </row>
    <row r="977" spans="1:1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/>
      <c r="DG977" s="18"/>
      <c r="DH977" s="18"/>
      <c r="DI977" s="18"/>
      <c r="DJ977" s="18"/>
      <c r="DK977" s="18"/>
      <c r="DL977" s="18"/>
      <c r="DM977" s="18"/>
      <c r="DN977" s="18"/>
      <c r="DO977" s="18"/>
      <c r="DP977" s="18"/>
      <c r="DQ977" s="18"/>
      <c r="DR977" s="18"/>
      <c r="DS977" s="18"/>
      <c r="DT977" s="18"/>
      <c r="DU977" s="18"/>
      <c r="DV977" s="18"/>
    </row>
    <row r="978" spans="1:1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/>
      <c r="DG978" s="18"/>
      <c r="DH978" s="18"/>
      <c r="DI978" s="18"/>
      <c r="DJ978" s="18"/>
      <c r="DK978" s="18"/>
      <c r="DL978" s="18"/>
      <c r="DM978" s="18"/>
      <c r="DN978" s="18"/>
      <c r="DO978" s="18"/>
      <c r="DP978" s="18"/>
      <c r="DQ978" s="18"/>
      <c r="DR978" s="18"/>
      <c r="DS978" s="18"/>
      <c r="DT978" s="18"/>
      <c r="DU978" s="18"/>
      <c r="DV978" s="18"/>
    </row>
    <row r="979" spans="1:1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/>
      <c r="DG979" s="18"/>
      <c r="DH979" s="18"/>
      <c r="DI979" s="18"/>
      <c r="DJ979" s="18"/>
      <c r="DK979" s="18"/>
      <c r="DL979" s="18"/>
      <c r="DM979" s="18"/>
      <c r="DN979" s="18"/>
      <c r="DO979" s="18"/>
      <c r="DP979" s="18"/>
      <c r="DQ979" s="18"/>
      <c r="DR979" s="18"/>
      <c r="DS979" s="18"/>
      <c r="DT979" s="18"/>
      <c r="DU979" s="18"/>
      <c r="DV979" s="18"/>
    </row>
    <row r="980" spans="1:1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/>
      <c r="DG980" s="18"/>
      <c r="DH980" s="18"/>
      <c r="DI980" s="18"/>
      <c r="DJ980" s="18"/>
      <c r="DK980" s="18"/>
      <c r="DL980" s="18"/>
      <c r="DM980" s="18"/>
      <c r="DN980" s="18"/>
      <c r="DO980" s="18"/>
      <c r="DP980" s="18"/>
      <c r="DQ980" s="18"/>
      <c r="DR980" s="18"/>
      <c r="DS980" s="18"/>
      <c r="DT980" s="18"/>
      <c r="DU980" s="18"/>
      <c r="DV980" s="18"/>
    </row>
    <row r="981" spans="1:1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/>
      <c r="DG981" s="18"/>
      <c r="DH981" s="18"/>
      <c r="DI981" s="18"/>
      <c r="DJ981" s="18"/>
      <c r="DK981" s="18"/>
      <c r="DL981" s="18"/>
      <c r="DM981" s="18"/>
      <c r="DN981" s="18"/>
      <c r="DO981" s="18"/>
      <c r="DP981" s="18"/>
      <c r="DQ981" s="18"/>
      <c r="DR981" s="18"/>
      <c r="DS981" s="18"/>
      <c r="DT981" s="18"/>
      <c r="DU981" s="18"/>
      <c r="DV981" s="18"/>
    </row>
    <row r="982" spans="1:1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/>
      <c r="DG982" s="18"/>
      <c r="DH982" s="18"/>
      <c r="DI982" s="18"/>
      <c r="DJ982" s="18"/>
      <c r="DK982" s="18"/>
      <c r="DL982" s="18"/>
      <c r="DM982" s="18"/>
      <c r="DN982" s="18"/>
      <c r="DO982" s="18"/>
      <c r="DP982" s="18"/>
      <c r="DQ982" s="18"/>
      <c r="DR982" s="18"/>
      <c r="DS982" s="18"/>
      <c r="DT982" s="18"/>
      <c r="DU982" s="18"/>
      <c r="DV982" s="18"/>
    </row>
    <row r="983" spans="1:1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/>
      <c r="DG983" s="18"/>
      <c r="DH983" s="18"/>
      <c r="DI983" s="18"/>
      <c r="DJ983" s="18"/>
      <c r="DK983" s="18"/>
      <c r="DL983" s="18"/>
      <c r="DM983" s="18"/>
      <c r="DN983" s="18"/>
      <c r="DO983" s="18"/>
      <c r="DP983" s="18"/>
      <c r="DQ983" s="18"/>
      <c r="DR983" s="18"/>
      <c r="DS983" s="18"/>
      <c r="DT983" s="18"/>
      <c r="DU983" s="18"/>
      <c r="DV983" s="18"/>
    </row>
    <row r="984" spans="1:1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/>
      <c r="DG984" s="18"/>
      <c r="DH984" s="18"/>
      <c r="DI984" s="18"/>
      <c r="DJ984" s="18"/>
      <c r="DK984" s="18"/>
      <c r="DL984" s="18"/>
      <c r="DM984" s="18"/>
      <c r="DN984" s="18"/>
      <c r="DO984" s="18"/>
      <c r="DP984" s="18"/>
      <c r="DQ984" s="18"/>
      <c r="DR984" s="18"/>
      <c r="DS984" s="18"/>
      <c r="DT984" s="18"/>
      <c r="DU984" s="18"/>
      <c r="DV984" s="18"/>
    </row>
    <row r="985" spans="1:1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/>
      <c r="DG985" s="18"/>
      <c r="DH985" s="18"/>
      <c r="DI985" s="18"/>
      <c r="DJ985" s="18"/>
      <c r="DK985" s="18"/>
      <c r="DL985" s="18"/>
      <c r="DM985" s="18"/>
      <c r="DN985" s="18"/>
      <c r="DO985" s="18"/>
      <c r="DP985" s="18"/>
      <c r="DQ985" s="18"/>
      <c r="DR985" s="18"/>
      <c r="DS985" s="18"/>
      <c r="DT985" s="18"/>
      <c r="DU985" s="18"/>
      <c r="DV985" s="18"/>
    </row>
    <row r="986" spans="1:1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  <c r="DF986" s="18"/>
      <c r="DG986" s="18"/>
      <c r="DH986" s="18"/>
      <c r="DI986" s="18"/>
      <c r="DJ986" s="18"/>
      <c r="DK986" s="18"/>
      <c r="DL986" s="18"/>
      <c r="DM986" s="18"/>
      <c r="DN986" s="18"/>
      <c r="DO986" s="18"/>
      <c r="DP986" s="18"/>
      <c r="DQ986" s="18"/>
      <c r="DR986" s="18"/>
      <c r="DS986" s="18"/>
      <c r="DT986" s="18"/>
      <c r="DU986" s="18"/>
      <c r="DV986" s="18"/>
    </row>
    <row r="987" spans="1:1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  <c r="DF987" s="18"/>
      <c r="DG987" s="18"/>
      <c r="DH987" s="18"/>
      <c r="DI987" s="18"/>
      <c r="DJ987" s="18"/>
      <c r="DK987" s="18"/>
      <c r="DL987" s="18"/>
      <c r="DM987" s="18"/>
      <c r="DN987" s="18"/>
      <c r="DO987" s="18"/>
      <c r="DP987" s="18"/>
      <c r="DQ987" s="18"/>
      <c r="DR987" s="18"/>
      <c r="DS987" s="18"/>
      <c r="DT987" s="18"/>
      <c r="DU987" s="18"/>
      <c r="DV987" s="18"/>
    </row>
    <row r="988" spans="1:1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  <c r="DF988" s="18"/>
      <c r="DG988" s="18"/>
      <c r="DH988" s="18"/>
      <c r="DI988" s="18"/>
      <c r="DJ988" s="18"/>
      <c r="DK988" s="18"/>
      <c r="DL988" s="18"/>
      <c r="DM988" s="18"/>
      <c r="DN988" s="18"/>
      <c r="DO988" s="18"/>
      <c r="DP988" s="18"/>
      <c r="DQ988" s="18"/>
      <c r="DR988" s="18"/>
      <c r="DS988" s="18"/>
      <c r="DT988" s="18"/>
      <c r="DU988" s="18"/>
      <c r="DV988" s="18"/>
    </row>
    <row r="989" spans="1:1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  <c r="DF989" s="18"/>
      <c r="DG989" s="18"/>
      <c r="DH989" s="18"/>
      <c r="DI989" s="18"/>
      <c r="DJ989" s="18"/>
      <c r="DK989" s="18"/>
      <c r="DL989" s="18"/>
      <c r="DM989" s="18"/>
      <c r="DN989" s="18"/>
      <c r="DO989" s="18"/>
      <c r="DP989" s="18"/>
      <c r="DQ989" s="18"/>
      <c r="DR989" s="18"/>
      <c r="DS989" s="18"/>
      <c r="DT989" s="18"/>
      <c r="DU989" s="18"/>
      <c r="DV989" s="18"/>
    </row>
    <row r="990" spans="1:1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  <c r="DF990" s="18"/>
      <c r="DG990" s="18"/>
      <c r="DH990" s="18"/>
      <c r="DI990" s="18"/>
      <c r="DJ990" s="18"/>
      <c r="DK990" s="18"/>
      <c r="DL990" s="18"/>
      <c r="DM990" s="18"/>
      <c r="DN990" s="18"/>
      <c r="DO990" s="18"/>
      <c r="DP990" s="18"/>
      <c r="DQ990" s="18"/>
      <c r="DR990" s="18"/>
      <c r="DS990" s="18"/>
      <c r="DT990" s="18"/>
      <c r="DU990" s="18"/>
      <c r="DV990" s="18"/>
    </row>
    <row r="991" spans="1:1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  <c r="DF991" s="18"/>
      <c r="DG991" s="18"/>
      <c r="DH991" s="18"/>
      <c r="DI991" s="18"/>
      <c r="DJ991" s="18"/>
      <c r="DK991" s="18"/>
      <c r="DL991" s="18"/>
      <c r="DM991" s="18"/>
      <c r="DN991" s="18"/>
      <c r="DO991" s="18"/>
      <c r="DP991" s="18"/>
      <c r="DQ991" s="18"/>
      <c r="DR991" s="18"/>
      <c r="DS991" s="18"/>
      <c r="DT991" s="18"/>
      <c r="DU991" s="18"/>
      <c r="DV991" s="18"/>
    </row>
    <row r="992" spans="1:1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  <c r="DF992" s="18"/>
      <c r="DG992" s="18"/>
      <c r="DH992" s="18"/>
      <c r="DI992" s="18"/>
      <c r="DJ992" s="18"/>
      <c r="DK992" s="18"/>
      <c r="DL992" s="18"/>
      <c r="DM992" s="18"/>
      <c r="DN992" s="18"/>
      <c r="DO992" s="18"/>
      <c r="DP992" s="18"/>
      <c r="DQ992" s="18"/>
      <c r="DR992" s="18"/>
      <c r="DS992" s="18"/>
      <c r="DT992" s="18"/>
      <c r="DU992" s="18"/>
      <c r="DV992" s="18"/>
    </row>
    <row r="993" spans="1:1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  <c r="DF993" s="18"/>
      <c r="DG993" s="18"/>
      <c r="DH993" s="18"/>
      <c r="DI993" s="18"/>
      <c r="DJ993" s="18"/>
      <c r="DK993" s="18"/>
      <c r="DL993" s="18"/>
      <c r="DM993" s="18"/>
      <c r="DN993" s="18"/>
      <c r="DO993" s="18"/>
      <c r="DP993" s="18"/>
      <c r="DQ993" s="18"/>
      <c r="DR993" s="18"/>
      <c r="DS993" s="18"/>
      <c r="DT993" s="18"/>
      <c r="DU993" s="18"/>
      <c r="DV993" s="18"/>
    </row>
    <row r="994" spans="1:1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  <c r="DF994" s="18"/>
      <c r="DG994" s="18"/>
      <c r="DH994" s="18"/>
      <c r="DI994" s="18"/>
      <c r="DJ994" s="18"/>
      <c r="DK994" s="18"/>
      <c r="DL994" s="18"/>
      <c r="DM994" s="18"/>
      <c r="DN994" s="18"/>
      <c r="DO994" s="18"/>
      <c r="DP994" s="18"/>
      <c r="DQ994" s="18"/>
      <c r="DR994" s="18"/>
      <c r="DS994" s="18"/>
      <c r="DT994" s="18"/>
      <c r="DU994" s="18"/>
      <c r="DV994" s="18"/>
    </row>
    <row r="995" spans="1:1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  <c r="DF995" s="18"/>
      <c r="DG995" s="18"/>
      <c r="DH995" s="18"/>
      <c r="DI995" s="18"/>
      <c r="DJ995" s="18"/>
      <c r="DK995" s="18"/>
      <c r="DL995" s="18"/>
      <c r="DM995" s="18"/>
      <c r="DN995" s="18"/>
      <c r="DO995" s="18"/>
      <c r="DP995" s="18"/>
      <c r="DQ995" s="18"/>
      <c r="DR995" s="18"/>
      <c r="DS995" s="18"/>
      <c r="DT995" s="18"/>
      <c r="DU995" s="18"/>
      <c r="DV995" s="18"/>
    </row>
    <row r="996" spans="1:1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  <c r="DF996" s="18"/>
      <c r="DG996" s="18"/>
      <c r="DH996" s="18"/>
      <c r="DI996" s="18"/>
      <c r="DJ996" s="18"/>
      <c r="DK996" s="18"/>
      <c r="DL996" s="18"/>
      <c r="DM996" s="18"/>
      <c r="DN996" s="18"/>
      <c r="DO996" s="18"/>
      <c r="DP996" s="18"/>
      <c r="DQ996" s="18"/>
      <c r="DR996" s="18"/>
      <c r="DS996" s="18"/>
      <c r="DT996" s="18"/>
      <c r="DU996" s="18"/>
      <c r="DV996" s="18"/>
    </row>
    <row r="997" spans="1:1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  <c r="DF997" s="18"/>
      <c r="DG997" s="18"/>
      <c r="DH997" s="18"/>
      <c r="DI997" s="18"/>
      <c r="DJ997" s="18"/>
      <c r="DK997" s="18"/>
      <c r="DL997" s="18"/>
      <c r="DM997" s="18"/>
      <c r="DN997" s="18"/>
      <c r="DO997" s="18"/>
      <c r="DP997" s="18"/>
      <c r="DQ997" s="18"/>
      <c r="DR997" s="18"/>
      <c r="DS997" s="18"/>
      <c r="DT997" s="18"/>
      <c r="DU997" s="18"/>
      <c r="DV997" s="18"/>
    </row>
    <row r="998" spans="1:1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  <c r="CV998" s="18"/>
      <c r="CW998" s="18"/>
      <c r="CX998" s="18"/>
      <c r="CY998" s="18"/>
      <c r="CZ998" s="18"/>
      <c r="DA998" s="18"/>
      <c r="DB998" s="18"/>
      <c r="DC998" s="18"/>
      <c r="DD998" s="18"/>
      <c r="DE998" s="18"/>
      <c r="DF998" s="18"/>
      <c r="DG998" s="18"/>
      <c r="DH998" s="18"/>
      <c r="DI998" s="18"/>
      <c r="DJ998" s="18"/>
      <c r="DK998" s="18"/>
      <c r="DL998" s="18"/>
      <c r="DM998" s="18"/>
      <c r="DN998" s="18"/>
      <c r="DO998" s="18"/>
      <c r="DP998" s="18"/>
      <c r="DQ998" s="18"/>
      <c r="DR998" s="18"/>
      <c r="DS998" s="18"/>
      <c r="DT998" s="18"/>
      <c r="DU998" s="18"/>
      <c r="DV998" s="18"/>
    </row>
    <row r="999" spans="1:1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  <c r="CU999" s="18"/>
      <c r="CV999" s="18"/>
      <c r="CW999" s="18"/>
      <c r="CX999" s="18"/>
      <c r="CY999" s="18"/>
      <c r="CZ999" s="18"/>
      <c r="DA999" s="18"/>
      <c r="DB999" s="18"/>
      <c r="DC999" s="18"/>
      <c r="DD999" s="18"/>
      <c r="DE999" s="18"/>
      <c r="DF999" s="18"/>
      <c r="DG999" s="18"/>
      <c r="DH999" s="18"/>
      <c r="DI999" s="18"/>
      <c r="DJ999" s="18"/>
      <c r="DK999" s="18"/>
      <c r="DL999" s="18"/>
      <c r="DM999" s="18"/>
      <c r="DN999" s="18"/>
      <c r="DO999" s="18"/>
      <c r="DP999" s="18"/>
      <c r="DQ999" s="18"/>
      <c r="DR999" s="18"/>
      <c r="DS999" s="18"/>
      <c r="DT999" s="18"/>
      <c r="DU999" s="18"/>
      <c r="DV999" s="18"/>
    </row>
    <row r="1000" spans="1:1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  <c r="CU1000" s="18"/>
      <c r="CV1000" s="18"/>
      <c r="CW1000" s="18"/>
      <c r="CX1000" s="18"/>
      <c r="CY1000" s="18"/>
      <c r="CZ1000" s="18"/>
      <c r="DA1000" s="18"/>
      <c r="DB1000" s="18"/>
      <c r="DC1000" s="18"/>
      <c r="DD1000" s="18"/>
      <c r="DE1000" s="18"/>
      <c r="DF1000" s="18"/>
      <c r="DG1000" s="18"/>
      <c r="DH1000" s="18"/>
      <c r="DI1000" s="18"/>
      <c r="DJ1000" s="18"/>
      <c r="DK1000" s="18"/>
      <c r="DL1000" s="18"/>
      <c r="DM1000" s="18"/>
      <c r="DN1000" s="18"/>
      <c r="DO1000" s="18"/>
      <c r="DP1000" s="18"/>
      <c r="DQ1000" s="18"/>
      <c r="DR1000" s="18"/>
      <c r="DS1000" s="18"/>
      <c r="DT1000" s="18"/>
      <c r="DU1000" s="18"/>
      <c r="DV1000" s="18"/>
    </row>
    <row r="1001" spans="1:126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/>
      <c r="CD1001" s="18"/>
      <c r="CE1001" s="18"/>
      <c r="CF1001" s="18"/>
      <c r="CG1001" s="18"/>
      <c r="CH1001" s="18"/>
      <c r="CI1001" s="18"/>
      <c r="CJ1001" s="18"/>
      <c r="CK1001" s="18"/>
      <c r="CL1001" s="18"/>
      <c r="CM1001" s="18"/>
      <c r="CN1001" s="18"/>
      <c r="CO1001" s="18"/>
      <c r="CP1001" s="18"/>
      <c r="CQ1001" s="18"/>
      <c r="CR1001" s="18"/>
      <c r="CS1001" s="18"/>
      <c r="CT1001" s="18"/>
      <c r="CU1001" s="18"/>
      <c r="CV1001" s="18"/>
      <c r="CW1001" s="18"/>
      <c r="CX1001" s="18"/>
      <c r="CY1001" s="18"/>
      <c r="CZ1001" s="18"/>
      <c r="DA1001" s="18"/>
      <c r="DB1001" s="18"/>
      <c r="DC1001" s="18"/>
      <c r="DD1001" s="18"/>
      <c r="DE1001" s="18"/>
      <c r="DF1001" s="18"/>
      <c r="DG1001" s="18"/>
      <c r="DH1001" s="18"/>
      <c r="DI1001" s="18"/>
      <c r="DJ1001" s="18"/>
      <c r="DK1001" s="18"/>
      <c r="DL1001" s="18"/>
      <c r="DM1001" s="18"/>
      <c r="DN1001" s="18"/>
      <c r="DO1001" s="18"/>
      <c r="DP1001" s="18"/>
      <c r="DQ1001" s="18"/>
      <c r="DR1001" s="18"/>
      <c r="DS1001" s="18"/>
      <c r="DT1001" s="18"/>
      <c r="DU1001" s="18"/>
      <c r="DV1001" s="18"/>
    </row>
    <row r="1002" spans="1:126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  <c r="BP1002" s="18"/>
      <c r="BQ1002" s="18"/>
      <c r="BR1002" s="18"/>
      <c r="BS1002" s="18"/>
      <c r="BT1002" s="18"/>
      <c r="BU1002" s="18"/>
      <c r="BV1002" s="18"/>
      <c r="BW1002" s="18"/>
      <c r="BX1002" s="18"/>
      <c r="BY1002" s="18"/>
      <c r="BZ1002" s="18"/>
      <c r="CA1002" s="18"/>
      <c r="CB1002" s="18"/>
      <c r="CC1002" s="18"/>
      <c r="CD1002" s="18"/>
      <c r="CE1002" s="18"/>
      <c r="CF1002" s="18"/>
      <c r="CG1002" s="18"/>
      <c r="CH1002" s="18"/>
      <c r="CI1002" s="18"/>
      <c r="CJ1002" s="18"/>
      <c r="CK1002" s="18"/>
      <c r="CL1002" s="18"/>
      <c r="CM1002" s="18"/>
      <c r="CN1002" s="18"/>
      <c r="CO1002" s="18"/>
      <c r="CP1002" s="18"/>
      <c r="CQ1002" s="18"/>
      <c r="CR1002" s="18"/>
      <c r="CS1002" s="18"/>
      <c r="CT1002" s="18"/>
      <c r="CU1002" s="18"/>
      <c r="CV1002" s="18"/>
      <c r="CW1002" s="18"/>
      <c r="CX1002" s="18"/>
      <c r="CY1002" s="18"/>
      <c r="CZ1002" s="18"/>
      <c r="DA1002" s="18"/>
      <c r="DB1002" s="18"/>
      <c r="DC1002" s="18"/>
      <c r="DD1002" s="18"/>
      <c r="DE1002" s="18"/>
      <c r="DF1002" s="18"/>
      <c r="DG1002" s="18"/>
      <c r="DH1002" s="18"/>
      <c r="DI1002" s="18"/>
      <c r="DJ1002" s="18"/>
      <c r="DK1002" s="18"/>
      <c r="DL1002" s="18"/>
      <c r="DM1002" s="18"/>
      <c r="DN1002" s="18"/>
      <c r="DO1002" s="18"/>
      <c r="DP1002" s="18"/>
      <c r="DQ1002" s="18"/>
      <c r="DR1002" s="18"/>
      <c r="DS1002" s="18"/>
      <c r="DT1002" s="18"/>
      <c r="DU1002" s="18"/>
      <c r="DV1002" s="18"/>
    </row>
    <row r="1003" spans="1:126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  <c r="BF1003" s="18"/>
      <c r="BG1003" s="18"/>
      <c r="BH1003" s="18"/>
      <c r="BI1003" s="18"/>
      <c r="BJ1003" s="18"/>
      <c r="BK1003" s="18"/>
      <c r="BL1003" s="18"/>
      <c r="BM1003" s="18"/>
      <c r="BN1003" s="18"/>
      <c r="BO1003" s="18"/>
      <c r="BP1003" s="18"/>
      <c r="BQ1003" s="18"/>
      <c r="BR1003" s="18"/>
      <c r="BS1003" s="18"/>
      <c r="BT1003" s="18"/>
      <c r="BU1003" s="18"/>
      <c r="BV1003" s="18"/>
      <c r="BW1003" s="18"/>
      <c r="BX1003" s="18"/>
      <c r="BY1003" s="18"/>
      <c r="BZ1003" s="18"/>
      <c r="CA1003" s="18"/>
      <c r="CB1003" s="18"/>
      <c r="CC1003" s="18"/>
      <c r="CD1003" s="18"/>
      <c r="CE1003" s="18"/>
      <c r="CF1003" s="18"/>
      <c r="CG1003" s="18"/>
      <c r="CH1003" s="18"/>
      <c r="CI1003" s="18"/>
      <c r="CJ1003" s="18"/>
      <c r="CK1003" s="18"/>
      <c r="CL1003" s="18"/>
      <c r="CM1003" s="18"/>
      <c r="CN1003" s="18"/>
      <c r="CO1003" s="18"/>
      <c r="CP1003" s="18"/>
      <c r="CQ1003" s="18"/>
      <c r="CR1003" s="18"/>
      <c r="CS1003" s="18"/>
      <c r="CT1003" s="18"/>
      <c r="CU1003" s="18"/>
      <c r="CV1003" s="18"/>
      <c r="CW1003" s="18"/>
      <c r="CX1003" s="18"/>
      <c r="CY1003" s="18"/>
      <c r="CZ1003" s="18"/>
      <c r="DA1003" s="18"/>
      <c r="DB1003" s="18"/>
      <c r="DC1003" s="18"/>
      <c r="DD1003" s="18"/>
      <c r="DE1003" s="18"/>
      <c r="DF1003" s="18"/>
      <c r="DG1003" s="18"/>
      <c r="DH1003" s="18"/>
      <c r="DI1003" s="18"/>
      <c r="DJ1003" s="18"/>
      <c r="DK1003" s="18"/>
      <c r="DL1003" s="18"/>
      <c r="DM1003" s="18"/>
      <c r="DN1003" s="18"/>
      <c r="DO1003" s="18"/>
      <c r="DP1003" s="18"/>
      <c r="DQ1003" s="18"/>
      <c r="DR1003" s="18"/>
      <c r="DS1003" s="18"/>
      <c r="DT1003" s="18"/>
      <c r="DU1003" s="18"/>
      <c r="DV1003" s="18"/>
    </row>
    <row r="1004" spans="1:126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  <c r="BF1004" s="18"/>
      <c r="BG1004" s="18"/>
      <c r="BH1004" s="18"/>
      <c r="BI1004" s="18"/>
      <c r="BJ1004" s="18"/>
      <c r="BK1004" s="18"/>
      <c r="BL1004" s="18"/>
      <c r="BM1004" s="18"/>
      <c r="BN1004" s="18"/>
      <c r="BO1004" s="18"/>
      <c r="BP1004" s="18"/>
      <c r="BQ1004" s="18"/>
      <c r="BR1004" s="18"/>
      <c r="BS1004" s="18"/>
      <c r="BT1004" s="18"/>
      <c r="BU1004" s="18"/>
      <c r="BV1004" s="18"/>
      <c r="BW1004" s="18"/>
      <c r="BX1004" s="18"/>
      <c r="BY1004" s="18"/>
      <c r="BZ1004" s="18"/>
      <c r="CA1004" s="18"/>
      <c r="CB1004" s="18"/>
      <c r="CC1004" s="18"/>
      <c r="CD1004" s="18"/>
      <c r="CE1004" s="18"/>
      <c r="CF1004" s="18"/>
      <c r="CG1004" s="18"/>
      <c r="CH1004" s="18"/>
      <c r="CI1004" s="18"/>
      <c r="CJ1004" s="18"/>
      <c r="CK1004" s="18"/>
      <c r="CL1004" s="18"/>
      <c r="CM1004" s="18"/>
      <c r="CN1004" s="18"/>
      <c r="CO1004" s="18"/>
      <c r="CP1004" s="18"/>
      <c r="CQ1004" s="18"/>
      <c r="CR1004" s="18"/>
      <c r="CS1004" s="18"/>
      <c r="CT1004" s="18"/>
      <c r="CU1004" s="18"/>
      <c r="CV1004" s="18"/>
      <c r="CW1004" s="18"/>
      <c r="CX1004" s="18"/>
      <c r="CY1004" s="18"/>
      <c r="CZ1004" s="18"/>
      <c r="DA1004" s="18"/>
      <c r="DB1004" s="18"/>
      <c r="DC1004" s="18"/>
      <c r="DD1004" s="18"/>
      <c r="DE1004" s="18"/>
      <c r="DF1004" s="18"/>
      <c r="DG1004" s="18"/>
      <c r="DH1004" s="18"/>
      <c r="DI1004" s="18"/>
      <c r="DJ1004" s="18"/>
      <c r="DK1004" s="18"/>
      <c r="DL1004" s="18"/>
      <c r="DM1004" s="18"/>
      <c r="DN1004" s="18"/>
      <c r="DO1004" s="18"/>
      <c r="DP1004" s="18"/>
      <c r="DQ1004" s="18"/>
      <c r="DR1004" s="18"/>
      <c r="DS1004" s="18"/>
      <c r="DT1004" s="18"/>
      <c r="DU1004" s="18"/>
      <c r="DV1004" s="18"/>
    </row>
    <row r="1005" spans="1:126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  <c r="BF1005" s="18"/>
      <c r="BG1005" s="18"/>
      <c r="BH1005" s="18"/>
      <c r="BI1005" s="18"/>
      <c r="BJ1005" s="18"/>
      <c r="BK1005" s="18"/>
      <c r="BL1005" s="18"/>
      <c r="BM1005" s="18"/>
      <c r="BN1005" s="18"/>
      <c r="BO1005" s="18"/>
      <c r="BP1005" s="18"/>
      <c r="BQ1005" s="18"/>
      <c r="BR1005" s="18"/>
      <c r="BS1005" s="18"/>
      <c r="BT1005" s="18"/>
      <c r="BU1005" s="18"/>
      <c r="BV1005" s="18"/>
      <c r="BW1005" s="18"/>
      <c r="BX1005" s="18"/>
      <c r="BY1005" s="18"/>
      <c r="BZ1005" s="18"/>
      <c r="CA1005" s="18"/>
      <c r="CB1005" s="18"/>
      <c r="CC1005" s="18"/>
      <c r="CD1005" s="18"/>
      <c r="CE1005" s="18"/>
      <c r="CF1005" s="18"/>
      <c r="CG1005" s="18"/>
      <c r="CH1005" s="18"/>
      <c r="CI1005" s="18"/>
      <c r="CJ1005" s="18"/>
      <c r="CK1005" s="18"/>
      <c r="CL1005" s="18"/>
      <c r="CM1005" s="18"/>
      <c r="CN1005" s="18"/>
      <c r="CO1005" s="18"/>
      <c r="CP1005" s="18"/>
      <c r="CQ1005" s="18"/>
      <c r="CR1005" s="18"/>
      <c r="CS1005" s="18"/>
      <c r="CT1005" s="18"/>
      <c r="CU1005" s="18"/>
      <c r="CV1005" s="18"/>
      <c r="CW1005" s="18"/>
      <c r="CX1005" s="18"/>
      <c r="CY1005" s="18"/>
      <c r="CZ1005" s="18"/>
      <c r="DA1005" s="18"/>
      <c r="DB1005" s="18"/>
      <c r="DC1005" s="18"/>
      <c r="DD1005" s="18"/>
      <c r="DE1005" s="18"/>
      <c r="DF1005" s="18"/>
      <c r="DG1005" s="18"/>
      <c r="DH1005" s="18"/>
      <c r="DI1005" s="18"/>
      <c r="DJ1005" s="18"/>
      <c r="DK1005" s="18"/>
      <c r="DL1005" s="18"/>
      <c r="DM1005" s="18"/>
      <c r="DN1005" s="18"/>
      <c r="DO1005" s="18"/>
      <c r="DP1005" s="18"/>
      <c r="DQ1005" s="18"/>
      <c r="DR1005" s="18"/>
      <c r="DS1005" s="18"/>
      <c r="DT1005" s="18"/>
      <c r="DU1005" s="18"/>
      <c r="DV1005" s="18"/>
    </row>
    <row r="1006" spans="1:12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  <c r="BF1006" s="18"/>
      <c r="BG1006" s="18"/>
      <c r="BH1006" s="18"/>
      <c r="BI1006" s="18"/>
      <c r="BJ1006" s="18"/>
      <c r="BK1006" s="18"/>
      <c r="BL1006" s="18"/>
      <c r="BM1006" s="18"/>
      <c r="BN1006" s="18"/>
      <c r="BO1006" s="18"/>
      <c r="BP1006" s="18"/>
      <c r="BQ1006" s="18"/>
      <c r="BR1006" s="18"/>
      <c r="BS1006" s="18"/>
      <c r="BT1006" s="18"/>
      <c r="BU1006" s="18"/>
      <c r="BV1006" s="18"/>
      <c r="BW1006" s="18"/>
      <c r="BX1006" s="18"/>
      <c r="BY1006" s="18"/>
      <c r="BZ1006" s="18"/>
      <c r="CA1006" s="18"/>
      <c r="CB1006" s="18"/>
      <c r="CC1006" s="18"/>
      <c r="CD1006" s="18"/>
      <c r="CE1006" s="18"/>
      <c r="CF1006" s="18"/>
      <c r="CG1006" s="18"/>
      <c r="CH1006" s="18"/>
      <c r="CI1006" s="18"/>
      <c r="CJ1006" s="18"/>
      <c r="CK1006" s="18"/>
      <c r="CL1006" s="18"/>
      <c r="CM1006" s="18"/>
      <c r="CN1006" s="18"/>
      <c r="CO1006" s="18"/>
      <c r="CP1006" s="18"/>
      <c r="CQ1006" s="18"/>
      <c r="CR1006" s="18"/>
      <c r="CS1006" s="18"/>
      <c r="CT1006" s="18"/>
      <c r="CU1006" s="18"/>
      <c r="CV1006" s="18"/>
      <c r="CW1006" s="18"/>
      <c r="CX1006" s="18"/>
      <c r="CY1006" s="18"/>
      <c r="CZ1006" s="18"/>
      <c r="DA1006" s="18"/>
      <c r="DB1006" s="18"/>
      <c r="DC1006" s="18"/>
      <c r="DD1006" s="18"/>
      <c r="DE1006" s="18"/>
      <c r="DF1006" s="18"/>
      <c r="DG1006" s="18"/>
      <c r="DH1006" s="18"/>
      <c r="DI1006" s="18"/>
      <c r="DJ1006" s="18"/>
      <c r="DK1006" s="18"/>
      <c r="DL1006" s="18"/>
      <c r="DM1006" s="18"/>
      <c r="DN1006" s="18"/>
      <c r="DO1006" s="18"/>
      <c r="DP1006" s="18"/>
      <c r="DQ1006" s="18"/>
      <c r="DR1006" s="18"/>
      <c r="DS1006" s="18"/>
      <c r="DT1006" s="18"/>
      <c r="DU1006" s="18"/>
      <c r="DV1006" s="18"/>
    </row>
    <row r="1007" spans="1:126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  <c r="BF1007" s="18"/>
      <c r="BG1007" s="18"/>
      <c r="BH1007" s="18"/>
      <c r="BI1007" s="18"/>
      <c r="BJ1007" s="18"/>
      <c r="BK1007" s="18"/>
      <c r="BL1007" s="18"/>
      <c r="BM1007" s="18"/>
      <c r="BN1007" s="18"/>
      <c r="BO1007" s="18"/>
      <c r="BP1007" s="18"/>
      <c r="BQ1007" s="18"/>
      <c r="BR1007" s="18"/>
      <c r="BS1007" s="18"/>
      <c r="BT1007" s="18"/>
      <c r="BU1007" s="18"/>
      <c r="BV1007" s="18"/>
      <c r="BW1007" s="18"/>
      <c r="BX1007" s="18"/>
      <c r="BY1007" s="18"/>
      <c r="BZ1007" s="18"/>
      <c r="CA1007" s="18"/>
      <c r="CB1007" s="18"/>
      <c r="CC1007" s="18"/>
      <c r="CD1007" s="18"/>
      <c r="CE1007" s="18"/>
      <c r="CF1007" s="18"/>
      <c r="CG1007" s="18"/>
      <c r="CH1007" s="18"/>
      <c r="CI1007" s="18"/>
      <c r="CJ1007" s="18"/>
      <c r="CK1007" s="18"/>
      <c r="CL1007" s="18"/>
      <c r="CM1007" s="18"/>
      <c r="CN1007" s="18"/>
      <c r="CO1007" s="18"/>
      <c r="CP1007" s="18"/>
      <c r="CQ1007" s="18"/>
      <c r="CR1007" s="18"/>
      <c r="CS1007" s="18"/>
      <c r="CT1007" s="18"/>
      <c r="CU1007" s="18"/>
      <c r="CV1007" s="18"/>
      <c r="CW1007" s="18"/>
      <c r="CX1007" s="18"/>
      <c r="CY1007" s="18"/>
      <c r="CZ1007" s="18"/>
      <c r="DA1007" s="18"/>
      <c r="DB1007" s="18"/>
      <c r="DC1007" s="18"/>
      <c r="DD1007" s="18"/>
      <c r="DE1007" s="18"/>
      <c r="DF1007" s="18"/>
      <c r="DG1007" s="18"/>
      <c r="DH1007" s="18"/>
      <c r="DI1007" s="18"/>
      <c r="DJ1007" s="18"/>
      <c r="DK1007" s="18"/>
      <c r="DL1007" s="18"/>
      <c r="DM1007" s="18"/>
      <c r="DN1007" s="18"/>
      <c r="DO1007" s="18"/>
      <c r="DP1007" s="18"/>
      <c r="DQ1007" s="18"/>
      <c r="DR1007" s="18"/>
      <c r="DS1007" s="18"/>
      <c r="DT1007" s="18"/>
      <c r="DU1007" s="18"/>
      <c r="DV1007" s="18"/>
    </row>
    <row r="1008" spans="1:126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  <c r="BF1008" s="18"/>
      <c r="BG1008" s="18"/>
      <c r="BH1008" s="18"/>
      <c r="BI1008" s="18"/>
      <c r="BJ1008" s="18"/>
      <c r="BK1008" s="18"/>
      <c r="BL1008" s="18"/>
      <c r="BM1008" s="18"/>
      <c r="BN1008" s="18"/>
      <c r="BO1008" s="18"/>
      <c r="BP1008" s="18"/>
      <c r="BQ1008" s="18"/>
      <c r="BR1008" s="18"/>
      <c r="BS1008" s="18"/>
      <c r="BT1008" s="18"/>
      <c r="BU1008" s="18"/>
      <c r="BV1008" s="18"/>
      <c r="BW1008" s="18"/>
      <c r="BX1008" s="18"/>
      <c r="BY1008" s="18"/>
      <c r="BZ1008" s="18"/>
      <c r="CA1008" s="18"/>
      <c r="CB1008" s="18"/>
      <c r="CC1008" s="18"/>
      <c r="CD1008" s="18"/>
      <c r="CE1008" s="18"/>
      <c r="CF1008" s="18"/>
      <c r="CG1008" s="18"/>
      <c r="CH1008" s="18"/>
      <c r="CI1008" s="18"/>
      <c r="CJ1008" s="18"/>
      <c r="CK1008" s="18"/>
      <c r="CL1008" s="18"/>
      <c r="CM1008" s="18"/>
      <c r="CN1008" s="18"/>
      <c r="CO1008" s="18"/>
      <c r="CP1008" s="18"/>
      <c r="CQ1008" s="18"/>
      <c r="CR1008" s="18"/>
      <c r="CS1008" s="18"/>
      <c r="CT1008" s="18"/>
      <c r="CU1008" s="18"/>
      <c r="CV1008" s="18"/>
      <c r="CW1008" s="18"/>
      <c r="CX1008" s="18"/>
      <c r="CY1008" s="18"/>
      <c r="CZ1008" s="18"/>
      <c r="DA1008" s="18"/>
      <c r="DB1008" s="18"/>
      <c r="DC1008" s="18"/>
      <c r="DD1008" s="18"/>
      <c r="DE1008" s="18"/>
      <c r="DF1008" s="18"/>
      <c r="DG1008" s="18"/>
      <c r="DH1008" s="18"/>
      <c r="DI1008" s="18"/>
      <c r="DJ1008" s="18"/>
      <c r="DK1008" s="18"/>
      <c r="DL1008" s="18"/>
      <c r="DM1008" s="18"/>
      <c r="DN1008" s="18"/>
      <c r="DO1008" s="18"/>
      <c r="DP1008" s="18"/>
      <c r="DQ1008" s="18"/>
      <c r="DR1008" s="18"/>
      <c r="DS1008" s="18"/>
      <c r="DT1008" s="18"/>
      <c r="DU1008" s="18"/>
      <c r="DV1008" s="18"/>
    </row>
    <row r="1009" spans="1:126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  <c r="BF1009" s="18"/>
      <c r="BG1009" s="18"/>
      <c r="BH1009" s="18"/>
      <c r="BI1009" s="18"/>
      <c r="BJ1009" s="18"/>
      <c r="BK1009" s="18"/>
      <c r="BL1009" s="18"/>
      <c r="BM1009" s="18"/>
      <c r="BN1009" s="18"/>
      <c r="BO1009" s="18"/>
      <c r="BP1009" s="18"/>
      <c r="BQ1009" s="18"/>
      <c r="BR1009" s="18"/>
      <c r="BS1009" s="18"/>
      <c r="BT1009" s="18"/>
      <c r="BU1009" s="18"/>
      <c r="BV1009" s="18"/>
      <c r="BW1009" s="18"/>
      <c r="BX1009" s="18"/>
      <c r="BY1009" s="18"/>
      <c r="BZ1009" s="18"/>
      <c r="CA1009" s="18"/>
      <c r="CB1009" s="18"/>
      <c r="CC1009" s="18"/>
      <c r="CD1009" s="18"/>
      <c r="CE1009" s="18"/>
      <c r="CF1009" s="18"/>
      <c r="CG1009" s="18"/>
      <c r="CH1009" s="18"/>
      <c r="CI1009" s="18"/>
      <c r="CJ1009" s="18"/>
      <c r="CK1009" s="18"/>
      <c r="CL1009" s="18"/>
      <c r="CM1009" s="18"/>
      <c r="CN1009" s="18"/>
      <c r="CO1009" s="18"/>
      <c r="CP1009" s="18"/>
      <c r="CQ1009" s="18"/>
      <c r="CR1009" s="18"/>
      <c r="CS1009" s="18"/>
      <c r="CT1009" s="18"/>
      <c r="CU1009" s="18"/>
      <c r="CV1009" s="18"/>
      <c r="CW1009" s="18"/>
      <c r="CX1009" s="18"/>
      <c r="CY1009" s="18"/>
      <c r="CZ1009" s="18"/>
      <c r="DA1009" s="18"/>
      <c r="DB1009" s="18"/>
      <c r="DC1009" s="18"/>
      <c r="DD1009" s="18"/>
      <c r="DE1009" s="18"/>
      <c r="DF1009" s="18"/>
      <c r="DG1009" s="18"/>
      <c r="DH1009" s="18"/>
      <c r="DI1009" s="18"/>
      <c r="DJ1009" s="18"/>
      <c r="DK1009" s="18"/>
      <c r="DL1009" s="18"/>
      <c r="DM1009" s="18"/>
      <c r="DN1009" s="18"/>
      <c r="DO1009" s="18"/>
      <c r="DP1009" s="18"/>
      <c r="DQ1009" s="18"/>
      <c r="DR1009" s="18"/>
      <c r="DS1009" s="18"/>
      <c r="DT1009" s="18"/>
      <c r="DU1009" s="18"/>
      <c r="DV1009" s="18"/>
    </row>
    <row r="1010" spans="1:126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  <c r="BF1010" s="18"/>
      <c r="BG1010" s="18"/>
      <c r="BH1010" s="18"/>
      <c r="BI1010" s="18"/>
      <c r="BJ1010" s="18"/>
      <c r="BK1010" s="18"/>
      <c r="BL1010" s="18"/>
      <c r="BM1010" s="18"/>
      <c r="BN1010" s="18"/>
      <c r="BO1010" s="18"/>
      <c r="BP1010" s="18"/>
      <c r="BQ1010" s="18"/>
      <c r="BR1010" s="18"/>
      <c r="BS1010" s="18"/>
      <c r="BT1010" s="18"/>
      <c r="BU1010" s="18"/>
      <c r="BV1010" s="18"/>
      <c r="BW1010" s="18"/>
      <c r="BX1010" s="18"/>
      <c r="BY1010" s="18"/>
      <c r="BZ1010" s="18"/>
      <c r="CA1010" s="18"/>
      <c r="CB1010" s="18"/>
      <c r="CC1010" s="18"/>
      <c r="CD1010" s="18"/>
      <c r="CE1010" s="18"/>
      <c r="CF1010" s="18"/>
      <c r="CG1010" s="18"/>
      <c r="CH1010" s="18"/>
      <c r="CI1010" s="18"/>
      <c r="CJ1010" s="18"/>
      <c r="CK1010" s="18"/>
      <c r="CL1010" s="18"/>
      <c r="CM1010" s="18"/>
      <c r="CN1010" s="18"/>
      <c r="CO1010" s="18"/>
      <c r="CP1010" s="18"/>
      <c r="CQ1010" s="18"/>
      <c r="CR1010" s="18"/>
      <c r="CS1010" s="18"/>
      <c r="CT1010" s="18"/>
      <c r="CU1010" s="18"/>
      <c r="CV1010" s="18"/>
      <c r="CW1010" s="18"/>
      <c r="CX1010" s="18"/>
      <c r="CY1010" s="18"/>
      <c r="CZ1010" s="18"/>
      <c r="DA1010" s="18"/>
      <c r="DB1010" s="18"/>
      <c r="DC1010" s="18"/>
      <c r="DD1010" s="18"/>
      <c r="DE1010" s="18"/>
      <c r="DF1010" s="18"/>
      <c r="DG1010" s="18"/>
      <c r="DH1010" s="18"/>
      <c r="DI1010" s="18"/>
      <c r="DJ1010" s="18"/>
      <c r="DK1010" s="18"/>
      <c r="DL1010" s="18"/>
      <c r="DM1010" s="18"/>
      <c r="DN1010" s="18"/>
      <c r="DO1010" s="18"/>
      <c r="DP1010" s="18"/>
      <c r="DQ1010" s="18"/>
      <c r="DR1010" s="18"/>
      <c r="DS1010" s="18"/>
      <c r="DT1010" s="18"/>
      <c r="DU1010" s="18"/>
      <c r="DV1010" s="18"/>
    </row>
    <row r="1011" spans="1:126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  <c r="BF1011" s="18"/>
      <c r="BG1011" s="18"/>
      <c r="BH1011" s="18"/>
      <c r="BI1011" s="18"/>
      <c r="BJ1011" s="18"/>
      <c r="BK1011" s="18"/>
      <c r="BL1011" s="18"/>
      <c r="BM1011" s="18"/>
      <c r="BN1011" s="18"/>
      <c r="BO1011" s="18"/>
      <c r="BP1011" s="18"/>
      <c r="BQ1011" s="18"/>
      <c r="BR1011" s="18"/>
      <c r="BS1011" s="18"/>
      <c r="BT1011" s="18"/>
      <c r="BU1011" s="18"/>
      <c r="BV1011" s="18"/>
      <c r="BW1011" s="18"/>
      <c r="BX1011" s="18"/>
      <c r="BY1011" s="18"/>
      <c r="BZ1011" s="18"/>
      <c r="CA1011" s="18"/>
      <c r="CB1011" s="18"/>
      <c r="CC1011" s="18"/>
      <c r="CD1011" s="18"/>
      <c r="CE1011" s="18"/>
      <c r="CF1011" s="18"/>
      <c r="CG1011" s="18"/>
      <c r="CH1011" s="18"/>
      <c r="CI1011" s="18"/>
      <c r="CJ1011" s="18"/>
      <c r="CK1011" s="18"/>
      <c r="CL1011" s="18"/>
      <c r="CM1011" s="18"/>
      <c r="CN1011" s="18"/>
      <c r="CO1011" s="18"/>
      <c r="CP1011" s="18"/>
      <c r="CQ1011" s="18"/>
      <c r="CR1011" s="18"/>
      <c r="CS1011" s="18"/>
      <c r="CT1011" s="18"/>
      <c r="CU1011" s="18"/>
      <c r="CV1011" s="18"/>
      <c r="CW1011" s="18"/>
      <c r="CX1011" s="18"/>
      <c r="CY1011" s="18"/>
      <c r="CZ1011" s="18"/>
      <c r="DA1011" s="18"/>
      <c r="DB1011" s="18"/>
      <c r="DC1011" s="18"/>
      <c r="DD1011" s="18"/>
      <c r="DE1011" s="18"/>
      <c r="DF1011" s="18"/>
      <c r="DG1011" s="18"/>
      <c r="DH1011" s="18"/>
      <c r="DI1011" s="18"/>
      <c r="DJ1011" s="18"/>
      <c r="DK1011" s="18"/>
      <c r="DL1011" s="18"/>
      <c r="DM1011" s="18"/>
      <c r="DN1011" s="18"/>
      <c r="DO1011" s="18"/>
      <c r="DP1011" s="18"/>
      <c r="DQ1011" s="18"/>
      <c r="DR1011" s="18"/>
      <c r="DS1011" s="18"/>
      <c r="DT1011" s="18"/>
      <c r="DU1011" s="18"/>
      <c r="DV1011" s="18"/>
    </row>
    <row r="1012" spans="1:126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  <c r="BF1012" s="18"/>
      <c r="BG1012" s="18"/>
      <c r="BH1012" s="18"/>
      <c r="BI1012" s="18"/>
      <c r="BJ1012" s="18"/>
      <c r="BK1012" s="18"/>
      <c r="BL1012" s="18"/>
      <c r="BM1012" s="18"/>
      <c r="BN1012" s="18"/>
      <c r="BO1012" s="18"/>
      <c r="BP1012" s="18"/>
      <c r="BQ1012" s="18"/>
      <c r="BR1012" s="18"/>
      <c r="BS1012" s="18"/>
      <c r="BT1012" s="18"/>
      <c r="BU1012" s="18"/>
      <c r="BV1012" s="18"/>
      <c r="BW1012" s="18"/>
      <c r="BX1012" s="18"/>
      <c r="BY1012" s="18"/>
      <c r="BZ1012" s="18"/>
      <c r="CA1012" s="18"/>
      <c r="CB1012" s="18"/>
      <c r="CC1012" s="18"/>
      <c r="CD1012" s="18"/>
      <c r="CE1012" s="18"/>
      <c r="CF1012" s="18"/>
      <c r="CG1012" s="18"/>
      <c r="CH1012" s="18"/>
      <c r="CI1012" s="18"/>
      <c r="CJ1012" s="18"/>
      <c r="CK1012" s="18"/>
      <c r="CL1012" s="18"/>
      <c r="CM1012" s="18"/>
      <c r="CN1012" s="18"/>
      <c r="CO1012" s="18"/>
      <c r="CP1012" s="18"/>
      <c r="CQ1012" s="18"/>
      <c r="CR1012" s="18"/>
      <c r="CS1012" s="18"/>
      <c r="CT1012" s="18"/>
      <c r="CU1012" s="18"/>
      <c r="CV1012" s="18"/>
      <c r="CW1012" s="18"/>
      <c r="CX1012" s="18"/>
      <c r="CY1012" s="18"/>
      <c r="CZ1012" s="18"/>
      <c r="DA1012" s="18"/>
      <c r="DB1012" s="18"/>
      <c r="DC1012" s="18"/>
      <c r="DD1012" s="18"/>
      <c r="DE1012" s="18"/>
      <c r="DF1012" s="18"/>
      <c r="DG1012" s="18"/>
      <c r="DH1012" s="18"/>
      <c r="DI1012" s="18"/>
      <c r="DJ1012" s="18"/>
      <c r="DK1012" s="18"/>
      <c r="DL1012" s="18"/>
      <c r="DM1012" s="18"/>
      <c r="DN1012" s="18"/>
      <c r="DO1012" s="18"/>
      <c r="DP1012" s="18"/>
      <c r="DQ1012" s="18"/>
      <c r="DR1012" s="18"/>
      <c r="DS1012" s="18"/>
      <c r="DT1012" s="18"/>
      <c r="DU1012" s="18"/>
      <c r="DV1012" s="18"/>
    </row>
    <row r="1013" spans="1:126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  <c r="BF1013" s="18"/>
      <c r="BG1013" s="18"/>
      <c r="BH1013" s="18"/>
      <c r="BI1013" s="18"/>
      <c r="BJ1013" s="18"/>
      <c r="BK1013" s="18"/>
      <c r="BL1013" s="18"/>
      <c r="BM1013" s="18"/>
      <c r="BN1013" s="18"/>
      <c r="BO1013" s="18"/>
      <c r="BP1013" s="18"/>
      <c r="BQ1013" s="18"/>
      <c r="BR1013" s="18"/>
      <c r="BS1013" s="18"/>
      <c r="BT1013" s="18"/>
      <c r="BU1013" s="18"/>
      <c r="BV1013" s="18"/>
      <c r="BW1013" s="18"/>
      <c r="BX1013" s="18"/>
      <c r="BY1013" s="18"/>
      <c r="BZ1013" s="18"/>
      <c r="CA1013" s="18"/>
      <c r="CB1013" s="18"/>
      <c r="CC1013" s="18"/>
      <c r="CD1013" s="18"/>
      <c r="CE1013" s="18"/>
      <c r="CF1013" s="18"/>
      <c r="CG1013" s="18"/>
      <c r="CH1013" s="18"/>
      <c r="CI1013" s="18"/>
      <c r="CJ1013" s="18"/>
      <c r="CK1013" s="18"/>
      <c r="CL1013" s="18"/>
      <c r="CM1013" s="18"/>
      <c r="CN1013" s="18"/>
      <c r="CO1013" s="18"/>
      <c r="CP1013" s="18"/>
      <c r="CQ1013" s="18"/>
      <c r="CR1013" s="18"/>
      <c r="CS1013" s="18"/>
      <c r="CT1013" s="18"/>
      <c r="CU1013" s="18"/>
      <c r="CV1013" s="18"/>
      <c r="CW1013" s="18"/>
      <c r="CX1013" s="18"/>
      <c r="CY1013" s="18"/>
      <c r="CZ1013" s="18"/>
      <c r="DA1013" s="18"/>
      <c r="DB1013" s="18"/>
      <c r="DC1013" s="18"/>
      <c r="DD1013" s="18"/>
      <c r="DE1013" s="18"/>
      <c r="DF1013" s="18"/>
      <c r="DG1013" s="18"/>
      <c r="DH1013" s="18"/>
      <c r="DI1013" s="18"/>
      <c r="DJ1013" s="18"/>
      <c r="DK1013" s="18"/>
      <c r="DL1013" s="18"/>
      <c r="DM1013" s="18"/>
      <c r="DN1013" s="18"/>
      <c r="DO1013" s="18"/>
      <c r="DP1013" s="18"/>
      <c r="DQ1013" s="18"/>
      <c r="DR1013" s="18"/>
      <c r="DS1013" s="18"/>
      <c r="DT1013" s="18"/>
      <c r="DU1013" s="18"/>
      <c r="DV1013" s="18"/>
    </row>
    <row r="1014" spans="1:126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  <c r="BF1014" s="18"/>
      <c r="BG1014" s="18"/>
      <c r="BH1014" s="18"/>
      <c r="BI1014" s="18"/>
      <c r="BJ1014" s="18"/>
      <c r="BK1014" s="18"/>
      <c r="BL1014" s="18"/>
      <c r="BM1014" s="18"/>
      <c r="BN1014" s="18"/>
      <c r="BO1014" s="18"/>
      <c r="BP1014" s="18"/>
      <c r="BQ1014" s="18"/>
      <c r="BR1014" s="18"/>
      <c r="BS1014" s="18"/>
      <c r="BT1014" s="18"/>
      <c r="BU1014" s="18"/>
      <c r="BV1014" s="18"/>
      <c r="BW1014" s="18"/>
      <c r="BX1014" s="18"/>
      <c r="BY1014" s="18"/>
      <c r="BZ1014" s="18"/>
      <c r="CA1014" s="18"/>
      <c r="CB1014" s="18"/>
      <c r="CC1014" s="18"/>
      <c r="CD1014" s="18"/>
      <c r="CE1014" s="18"/>
      <c r="CF1014" s="18"/>
      <c r="CG1014" s="18"/>
      <c r="CH1014" s="18"/>
      <c r="CI1014" s="18"/>
      <c r="CJ1014" s="18"/>
      <c r="CK1014" s="18"/>
      <c r="CL1014" s="18"/>
      <c r="CM1014" s="18"/>
      <c r="CN1014" s="18"/>
      <c r="CO1014" s="18"/>
      <c r="CP1014" s="18"/>
      <c r="CQ1014" s="18"/>
      <c r="CR1014" s="18"/>
      <c r="CS1014" s="18"/>
      <c r="CT1014" s="18"/>
      <c r="CU1014" s="18"/>
      <c r="CV1014" s="18"/>
      <c r="CW1014" s="18"/>
      <c r="CX1014" s="18"/>
      <c r="CY1014" s="18"/>
      <c r="CZ1014" s="18"/>
      <c r="DA1014" s="18"/>
      <c r="DB1014" s="18"/>
      <c r="DC1014" s="18"/>
      <c r="DD1014" s="18"/>
      <c r="DE1014" s="18"/>
      <c r="DF1014" s="18"/>
      <c r="DG1014" s="18"/>
      <c r="DH1014" s="18"/>
      <c r="DI1014" s="18"/>
      <c r="DJ1014" s="18"/>
      <c r="DK1014" s="18"/>
      <c r="DL1014" s="18"/>
      <c r="DM1014" s="18"/>
      <c r="DN1014" s="18"/>
      <c r="DO1014" s="18"/>
      <c r="DP1014" s="18"/>
      <c r="DQ1014" s="18"/>
      <c r="DR1014" s="18"/>
      <c r="DS1014" s="18"/>
      <c r="DT1014" s="18"/>
      <c r="DU1014" s="18"/>
      <c r="DV1014" s="18"/>
    </row>
    <row r="1015" spans="1:126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  <c r="BF1015" s="18"/>
      <c r="BG1015" s="18"/>
      <c r="BH1015" s="18"/>
      <c r="BI1015" s="18"/>
      <c r="BJ1015" s="18"/>
      <c r="BK1015" s="18"/>
      <c r="BL1015" s="18"/>
      <c r="BM1015" s="18"/>
      <c r="BN1015" s="18"/>
      <c r="BO1015" s="18"/>
      <c r="BP1015" s="18"/>
      <c r="BQ1015" s="18"/>
      <c r="BR1015" s="18"/>
      <c r="BS1015" s="18"/>
      <c r="BT1015" s="18"/>
      <c r="BU1015" s="18"/>
      <c r="BV1015" s="18"/>
      <c r="BW1015" s="18"/>
      <c r="BX1015" s="18"/>
      <c r="BY1015" s="18"/>
      <c r="BZ1015" s="18"/>
      <c r="CA1015" s="18"/>
      <c r="CB1015" s="18"/>
      <c r="CC1015" s="18"/>
      <c r="CD1015" s="18"/>
      <c r="CE1015" s="18"/>
      <c r="CF1015" s="18"/>
      <c r="CG1015" s="18"/>
      <c r="CH1015" s="18"/>
      <c r="CI1015" s="18"/>
      <c r="CJ1015" s="18"/>
      <c r="CK1015" s="18"/>
      <c r="CL1015" s="18"/>
      <c r="CM1015" s="18"/>
      <c r="CN1015" s="18"/>
      <c r="CO1015" s="18"/>
      <c r="CP1015" s="18"/>
      <c r="CQ1015" s="18"/>
      <c r="CR1015" s="18"/>
      <c r="CS1015" s="18"/>
      <c r="CT1015" s="18"/>
      <c r="CU1015" s="18"/>
      <c r="CV1015" s="18"/>
      <c r="CW1015" s="18"/>
      <c r="CX1015" s="18"/>
      <c r="CY1015" s="18"/>
      <c r="CZ1015" s="18"/>
      <c r="DA1015" s="18"/>
      <c r="DB1015" s="18"/>
      <c r="DC1015" s="18"/>
      <c r="DD1015" s="18"/>
      <c r="DE1015" s="18"/>
      <c r="DF1015" s="18"/>
      <c r="DG1015" s="18"/>
      <c r="DH1015" s="18"/>
      <c r="DI1015" s="18"/>
      <c r="DJ1015" s="18"/>
      <c r="DK1015" s="18"/>
      <c r="DL1015" s="18"/>
      <c r="DM1015" s="18"/>
      <c r="DN1015" s="18"/>
      <c r="DO1015" s="18"/>
      <c r="DP1015" s="18"/>
      <c r="DQ1015" s="18"/>
      <c r="DR1015" s="18"/>
      <c r="DS1015" s="18"/>
      <c r="DT1015" s="18"/>
      <c r="DU1015" s="18"/>
      <c r="DV1015" s="18"/>
    </row>
    <row r="1016" spans="1:12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  <c r="BF1016" s="18"/>
      <c r="BG1016" s="18"/>
      <c r="BH1016" s="18"/>
      <c r="BI1016" s="18"/>
      <c r="BJ1016" s="18"/>
      <c r="BK1016" s="18"/>
      <c r="BL1016" s="18"/>
      <c r="BM1016" s="18"/>
      <c r="BN1016" s="18"/>
      <c r="BO1016" s="18"/>
      <c r="BP1016" s="18"/>
      <c r="BQ1016" s="18"/>
      <c r="BR1016" s="18"/>
      <c r="BS1016" s="18"/>
      <c r="BT1016" s="18"/>
      <c r="BU1016" s="18"/>
      <c r="BV1016" s="18"/>
      <c r="BW1016" s="18"/>
      <c r="BX1016" s="18"/>
      <c r="BY1016" s="18"/>
      <c r="BZ1016" s="18"/>
      <c r="CA1016" s="18"/>
      <c r="CB1016" s="18"/>
      <c r="CC1016" s="18"/>
      <c r="CD1016" s="18"/>
      <c r="CE1016" s="18"/>
      <c r="CF1016" s="18"/>
      <c r="CG1016" s="18"/>
      <c r="CH1016" s="18"/>
      <c r="CI1016" s="18"/>
      <c r="CJ1016" s="18"/>
      <c r="CK1016" s="18"/>
      <c r="CL1016" s="18"/>
      <c r="CM1016" s="18"/>
      <c r="CN1016" s="18"/>
      <c r="CO1016" s="18"/>
      <c r="CP1016" s="18"/>
      <c r="CQ1016" s="18"/>
      <c r="CR1016" s="18"/>
      <c r="CS1016" s="18"/>
      <c r="CT1016" s="18"/>
      <c r="CU1016" s="18"/>
      <c r="CV1016" s="18"/>
      <c r="CW1016" s="18"/>
      <c r="CX1016" s="18"/>
      <c r="CY1016" s="18"/>
      <c r="CZ1016" s="18"/>
      <c r="DA1016" s="18"/>
      <c r="DB1016" s="18"/>
      <c r="DC1016" s="18"/>
      <c r="DD1016" s="18"/>
      <c r="DE1016" s="18"/>
      <c r="DF1016" s="18"/>
      <c r="DG1016" s="18"/>
      <c r="DH1016" s="18"/>
      <c r="DI1016" s="18"/>
      <c r="DJ1016" s="18"/>
      <c r="DK1016" s="18"/>
      <c r="DL1016" s="18"/>
      <c r="DM1016" s="18"/>
      <c r="DN1016" s="18"/>
      <c r="DO1016" s="18"/>
      <c r="DP1016" s="18"/>
      <c r="DQ1016" s="18"/>
      <c r="DR1016" s="18"/>
      <c r="DS1016" s="18"/>
      <c r="DT1016" s="18"/>
      <c r="DU1016" s="18"/>
      <c r="DV1016" s="18"/>
    </row>
    <row r="1017" spans="1:126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  <c r="BF1017" s="18"/>
      <c r="BG1017" s="18"/>
      <c r="BH1017" s="18"/>
      <c r="BI1017" s="18"/>
      <c r="BJ1017" s="18"/>
      <c r="BK1017" s="18"/>
      <c r="BL1017" s="18"/>
      <c r="BM1017" s="18"/>
      <c r="BN1017" s="18"/>
      <c r="BO1017" s="18"/>
      <c r="BP1017" s="18"/>
      <c r="BQ1017" s="18"/>
      <c r="BR1017" s="18"/>
      <c r="BS1017" s="18"/>
      <c r="BT1017" s="18"/>
      <c r="BU1017" s="18"/>
      <c r="BV1017" s="18"/>
      <c r="BW1017" s="18"/>
      <c r="BX1017" s="18"/>
      <c r="BY1017" s="18"/>
      <c r="BZ1017" s="18"/>
      <c r="CA1017" s="18"/>
      <c r="CB1017" s="18"/>
      <c r="CC1017" s="18"/>
      <c r="CD1017" s="18"/>
      <c r="CE1017" s="18"/>
      <c r="CF1017" s="18"/>
      <c r="CG1017" s="18"/>
      <c r="CH1017" s="18"/>
      <c r="CI1017" s="18"/>
      <c r="CJ1017" s="18"/>
      <c r="CK1017" s="18"/>
      <c r="CL1017" s="18"/>
      <c r="CM1017" s="18"/>
      <c r="CN1017" s="18"/>
      <c r="CO1017" s="18"/>
      <c r="CP1017" s="18"/>
      <c r="CQ1017" s="18"/>
      <c r="CR1017" s="18"/>
      <c r="CS1017" s="18"/>
      <c r="CT1017" s="18"/>
      <c r="CU1017" s="18"/>
      <c r="CV1017" s="18"/>
      <c r="CW1017" s="18"/>
      <c r="CX1017" s="18"/>
      <c r="CY1017" s="18"/>
      <c r="CZ1017" s="18"/>
      <c r="DA1017" s="18"/>
      <c r="DB1017" s="18"/>
      <c r="DC1017" s="18"/>
      <c r="DD1017" s="18"/>
      <c r="DE1017" s="18"/>
      <c r="DF1017" s="18"/>
      <c r="DG1017" s="18"/>
      <c r="DH1017" s="18"/>
      <c r="DI1017" s="18"/>
      <c r="DJ1017" s="18"/>
      <c r="DK1017" s="18"/>
      <c r="DL1017" s="18"/>
      <c r="DM1017" s="18"/>
      <c r="DN1017" s="18"/>
      <c r="DO1017" s="18"/>
      <c r="DP1017" s="18"/>
      <c r="DQ1017" s="18"/>
      <c r="DR1017" s="18"/>
      <c r="DS1017" s="18"/>
      <c r="DT1017" s="18"/>
      <c r="DU1017" s="18"/>
      <c r="DV1017" s="18"/>
    </row>
    <row r="1018" spans="1:126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  <c r="BF1018" s="18"/>
      <c r="BG1018" s="18"/>
      <c r="BH1018" s="18"/>
      <c r="BI1018" s="18"/>
      <c r="BJ1018" s="18"/>
      <c r="BK1018" s="18"/>
      <c r="BL1018" s="18"/>
      <c r="BM1018" s="18"/>
      <c r="BN1018" s="18"/>
      <c r="BO1018" s="18"/>
      <c r="BP1018" s="18"/>
      <c r="BQ1018" s="18"/>
      <c r="BR1018" s="18"/>
      <c r="BS1018" s="18"/>
      <c r="BT1018" s="18"/>
      <c r="BU1018" s="18"/>
      <c r="BV1018" s="18"/>
      <c r="BW1018" s="18"/>
      <c r="BX1018" s="18"/>
      <c r="BY1018" s="18"/>
      <c r="BZ1018" s="18"/>
      <c r="CA1018" s="18"/>
      <c r="CB1018" s="18"/>
      <c r="CC1018" s="18"/>
      <c r="CD1018" s="18"/>
      <c r="CE1018" s="18"/>
      <c r="CF1018" s="18"/>
      <c r="CG1018" s="18"/>
      <c r="CH1018" s="18"/>
      <c r="CI1018" s="18"/>
      <c r="CJ1018" s="18"/>
      <c r="CK1018" s="18"/>
      <c r="CL1018" s="18"/>
      <c r="CM1018" s="18"/>
      <c r="CN1018" s="18"/>
      <c r="CO1018" s="18"/>
      <c r="CP1018" s="18"/>
      <c r="CQ1018" s="18"/>
      <c r="CR1018" s="18"/>
      <c r="CS1018" s="18"/>
      <c r="CT1018" s="18"/>
      <c r="CU1018" s="18"/>
      <c r="CV1018" s="18"/>
      <c r="CW1018" s="18"/>
      <c r="CX1018" s="18"/>
      <c r="CY1018" s="18"/>
      <c r="CZ1018" s="18"/>
      <c r="DA1018" s="18"/>
      <c r="DB1018" s="18"/>
      <c r="DC1018" s="18"/>
      <c r="DD1018" s="18"/>
      <c r="DE1018" s="18"/>
      <c r="DF1018" s="18"/>
      <c r="DG1018" s="18"/>
      <c r="DH1018" s="18"/>
      <c r="DI1018" s="18"/>
      <c r="DJ1018" s="18"/>
      <c r="DK1018" s="18"/>
      <c r="DL1018" s="18"/>
      <c r="DM1018" s="18"/>
      <c r="DN1018" s="18"/>
      <c r="DO1018" s="18"/>
      <c r="DP1018" s="18"/>
      <c r="DQ1018" s="18"/>
      <c r="DR1018" s="18"/>
      <c r="DS1018" s="18"/>
      <c r="DT1018" s="18"/>
      <c r="DU1018" s="18"/>
      <c r="DV1018" s="18"/>
    </row>
    <row r="1019" spans="1:126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  <c r="BF1019" s="18"/>
      <c r="BG1019" s="18"/>
      <c r="BH1019" s="18"/>
      <c r="BI1019" s="18"/>
      <c r="BJ1019" s="18"/>
      <c r="BK1019" s="18"/>
      <c r="BL1019" s="18"/>
      <c r="BM1019" s="18"/>
      <c r="BN1019" s="18"/>
      <c r="BO1019" s="18"/>
      <c r="BP1019" s="18"/>
      <c r="BQ1019" s="18"/>
      <c r="BR1019" s="18"/>
      <c r="BS1019" s="18"/>
      <c r="BT1019" s="18"/>
      <c r="BU1019" s="18"/>
      <c r="BV1019" s="18"/>
      <c r="BW1019" s="18"/>
      <c r="BX1019" s="18"/>
      <c r="BY1019" s="18"/>
      <c r="BZ1019" s="18"/>
      <c r="CA1019" s="18"/>
      <c r="CB1019" s="18"/>
      <c r="CC1019" s="18"/>
      <c r="CD1019" s="18"/>
      <c r="CE1019" s="18"/>
      <c r="CF1019" s="18"/>
      <c r="CG1019" s="18"/>
      <c r="CH1019" s="18"/>
      <c r="CI1019" s="18"/>
      <c r="CJ1019" s="18"/>
      <c r="CK1019" s="18"/>
      <c r="CL1019" s="18"/>
      <c r="CM1019" s="18"/>
      <c r="CN1019" s="18"/>
      <c r="CO1019" s="18"/>
      <c r="CP1019" s="18"/>
      <c r="CQ1019" s="18"/>
      <c r="CR1019" s="18"/>
      <c r="CS1019" s="18"/>
      <c r="CT1019" s="18"/>
      <c r="CU1019" s="18"/>
      <c r="CV1019" s="18"/>
      <c r="CW1019" s="18"/>
      <c r="CX1019" s="18"/>
      <c r="CY1019" s="18"/>
      <c r="CZ1019" s="18"/>
      <c r="DA1019" s="18"/>
      <c r="DB1019" s="18"/>
      <c r="DC1019" s="18"/>
      <c r="DD1019" s="18"/>
      <c r="DE1019" s="18"/>
      <c r="DF1019" s="18"/>
      <c r="DG1019" s="18"/>
      <c r="DH1019" s="18"/>
      <c r="DI1019" s="18"/>
      <c r="DJ1019" s="18"/>
      <c r="DK1019" s="18"/>
      <c r="DL1019" s="18"/>
      <c r="DM1019" s="18"/>
      <c r="DN1019" s="18"/>
      <c r="DO1019" s="18"/>
      <c r="DP1019" s="18"/>
      <c r="DQ1019" s="18"/>
      <c r="DR1019" s="18"/>
      <c r="DS1019" s="18"/>
      <c r="DT1019" s="18"/>
      <c r="DU1019" s="18"/>
      <c r="DV1019" s="18"/>
    </row>
    <row r="1020" spans="1:126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  <c r="BF1020" s="18"/>
      <c r="BG1020" s="18"/>
      <c r="BH1020" s="18"/>
      <c r="BI1020" s="18"/>
      <c r="BJ1020" s="18"/>
      <c r="BK1020" s="18"/>
      <c r="BL1020" s="18"/>
      <c r="BM1020" s="18"/>
      <c r="BN1020" s="18"/>
      <c r="BO1020" s="18"/>
      <c r="BP1020" s="18"/>
      <c r="BQ1020" s="18"/>
      <c r="BR1020" s="18"/>
      <c r="BS1020" s="18"/>
      <c r="BT1020" s="18"/>
      <c r="BU1020" s="18"/>
      <c r="BV1020" s="18"/>
      <c r="BW1020" s="18"/>
      <c r="BX1020" s="18"/>
      <c r="BY1020" s="18"/>
      <c r="BZ1020" s="18"/>
      <c r="CA1020" s="18"/>
      <c r="CB1020" s="18"/>
      <c r="CC1020" s="18"/>
      <c r="CD1020" s="18"/>
      <c r="CE1020" s="18"/>
      <c r="CF1020" s="18"/>
      <c r="CG1020" s="18"/>
      <c r="CH1020" s="18"/>
      <c r="CI1020" s="18"/>
      <c r="CJ1020" s="18"/>
      <c r="CK1020" s="18"/>
      <c r="CL1020" s="18"/>
      <c r="CM1020" s="18"/>
      <c r="CN1020" s="18"/>
      <c r="CO1020" s="18"/>
      <c r="CP1020" s="18"/>
      <c r="CQ1020" s="18"/>
      <c r="CR1020" s="18"/>
      <c r="CS1020" s="18"/>
      <c r="CT1020" s="18"/>
      <c r="CU1020" s="18"/>
      <c r="CV1020" s="18"/>
      <c r="CW1020" s="18"/>
      <c r="CX1020" s="18"/>
      <c r="CY1020" s="18"/>
      <c r="CZ1020" s="18"/>
      <c r="DA1020" s="18"/>
      <c r="DB1020" s="18"/>
      <c r="DC1020" s="18"/>
      <c r="DD1020" s="18"/>
      <c r="DE1020" s="18"/>
      <c r="DF1020" s="18"/>
      <c r="DG1020" s="18"/>
      <c r="DH1020" s="18"/>
      <c r="DI1020" s="18"/>
      <c r="DJ1020" s="18"/>
      <c r="DK1020" s="18"/>
      <c r="DL1020" s="18"/>
      <c r="DM1020" s="18"/>
      <c r="DN1020" s="18"/>
      <c r="DO1020" s="18"/>
      <c r="DP1020" s="18"/>
      <c r="DQ1020" s="18"/>
      <c r="DR1020" s="18"/>
      <c r="DS1020" s="18"/>
      <c r="DT1020" s="18"/>
      <c r="DU1020" s="18"/>
      <c r="DV1020" s="18"/>
    </row>
    <row r="1021" spans="1:126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  <c r="BF1021" s="18"/>
      <c r="BG1021" s="18"/>
      <c r="BH1021" s="18"/>
      <c r="BI1021" s="18"/>
      <c r="BJ1021" s="18"/>
      <c r="BK1021" s="18"/>
      <c r="BL1021" s="18"/>
      <c r="BM1021" s="18"/>
      <c r="BN1021" s="18"/>
      <c r="BO1021" s="18"/>
      <c r="BP1021" s="18"/>
      <c r="BQ1021" s="18"/>
      <c r="BR1021" s="18"/>
      <c r="BS1021" s="18"/>
      <c r="BT1021" s="18"/>
      <c r="BU1021" s="18"/>
      <c r="BV1021" s="18"/>
      <c r="BW1021" s="18"/>
      <c r="BX1021" s="18"/>
      <c r="BY1021" s="18"/>
      <c r="BZ1021" s="18"/>
      <c r="CA1021" s="18"/>
      <c r="CB1021" s="18"/>
      <c r="CC1021" s="18"/>
      <c r="CD1021" s="18"/>
      <c r="CE1021" s="18"/>
      <c r="CF1021" s="18"/>
      <c r="CG1021" s="18"/>
      <c r="CH1021" s="18"/>
      <c r="CI1021" s="18"/>
      <c r="CJ1021" s="18"/>
      <c r="CK1021" s="18"/>
      <c r="CL1021" s="18"/>
      <c r="CM1021" s="18"/>
      <c r="CN1021" s="18"/>
      <c r="CO1021" s="18"/>
      <c r="CP1021" s="18"/>
      <c r="CQ1021" s="18"/>
      <c r="CR1021" s="18"/>
      <c r="CS1021" s="18"/>
      <c r="CT1021" s="18"/>
      <c r="CU1021" s="18"/>
      <c r="CV1021" s="18"/>
      <c r="CW1021" s="18"/>
      <c r="CX1021" s="18"/>
      <c r="CY1021" s="18"/>
      <c r="CZ1021" s="18"/>
      <c r="DA1021" s="18"/>
      <c r="DB1021" s="18"/>
      <c r="DC1021" s="18"/>
      <c r="DD1021" s="18"/>
      <c r="DE1021" s="18"/>
      <c r="DF1021" s="18"/>
      <c r="DG1021" s="18"/>
      <c r="DH1021" s="18"/>
      <c r="DI1021" s="18"/>
      <c r="DJ1021" s="18"/>
      <c r="DK1021" s="18"/>
      <c r="DL1021" s="18"/>
      <c r="DM1021" s="18"/>
      <c r="DN1021" s="18"/>
      <c r="DO1021" s="18"/>
      <c r="DP1021" s="18"/>
      <c r="DQ1021" s="18"/>
      <c r="DR1021" s="18"/>
      <c r="DS1021" s="18"/>
      <c r="DT1021" s="18"/>
      <c r="DU1021" s="18"/>
      <c r="DV1021" s="18"/>
    </row>
    <row r="1022" spans="1:126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  <c r="BF1022" s="18"/>
      <c r="BG1022" s="18"/>
      <c r="BH1022" s="18"/>
      <c r="BI1022" s="18"/>
      <c r="BJ1022" s="18"/>
      <c r="BK1022" s="18"/>
      <c r="BL1022" s="18"/>
      <c r="BM1022" s="18"/>
      <c r="BN1022" s="18"/>
      <c r="BO1022" s="18"/>
      <c r="BP1022" s="18"/>
      <c r="BQ1022" s="18"/>
      <c r="BR1022" s="18"/>
      <c r="BS1022" s="18"/>
      <c r="BT1022" s="18"/>
      <c r="BU1022" s="18"/>
      <c r="BV1022" s="18"/>
      <c r="BW1022" s="18"/>
      <c r="BX1022" s="18"/>
      <c r="BY1022" s="18"/>
      <c r="BZ1022" s="18"/>
      <c r="CA1022" s="18"/>
      <c r="CB1022" s="18"/>
      <c r="CC1022" s="18"/>
      <c r="CD1022" s="18"/>
      <c r="CE1022" s="18"/>
      <c r="CF1022" s="18"/>
      <c r="CG1022" s="18"/>
      <c r="CH1022" s="18"/>
      <c r="CI1022" s="18"/>
      <c r="CJ1022" s="18"/>
      <c r="CK1022" s="18"/>
      <c r="CL1022" s="18"/>
      <c r="CM1022" s="18"/>
      <c r="CN1022" s="18"/>
      <c r="CO1022" s="18"/>
      <c r="CP1022" s="18"/>
      <c r="CQ1022" s="18"/>
      <c r="CR1022" s="18"/>
      <c r="CS1022" s="18"/>
      <c r="CT1022" s="18"/>
      <c r="CU1022" s="18"/>
      <c r="CV1022" s="18"/>
      <c r="CW1022" s="18"/>
      <c r="CX1022" s="18"/>
      <c r="CY1022" s="18"/>
      <c r="CZ1022" s="18"/>
      <c r="DA1022" s="18"/>
      <c r="DB1022" s="18"/>
      <c r="DC1022" s="18"/>
      <c r="DD1022" s="18"/>
      <c r="DE1022" s="18"/>
      <c r="DF1022" s="18"/>
      <c r="DG1022" s="18"/>
      <c r="DH1022" s="18"/>
      <c r="DI1022" s="18"/>
      <c r="DJ1022" s="18"/>
      <c r="DK1022" s="18"/>
      <c r="DL1022" s="18"/>
      <c r="DM1022" s="18"/>
      <c r="DN1022" s="18"/>
      <c r="DO1022" s="18"/>
      <c r="DP1022" s="18"/>
      <c r="DQ1022" s="18"/>
      <c r="DR1022" s="18"/>
      <c r="DS1022" s="18"/>
      <c r="DT1022" s="18"/>
      <c r="DU1022" s="18"/>
      <c r="DV1022" s="18"/>
    </row>
    <row r="1023" spans="1:126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8"/>
      <c r="AW1023" s="18"/>
      <c r="AX1023" s="18"/>
      <c r="AY1023" s="18"/>
      <c r="AZ1023" s="18"/>
      <c r="BA1023" s="18"/>
      <c r="BB1023" s="18"/>
      <c r="BC1023" s="18"/>
      <c r="BD1023" s="18"/>
      <c r="BE1023" s="18"/>
      <c r="BF1023" s="18"/>
      <c r="BG1023" s="18"/>
      <c r="BH1023" s="18"/>
      <c r="BI1023" s="18"/>
      <c r="BJ1023" s="18"/>
      <c r="BK1023" s="18"/>
      <c r="BL1023" s="18"/>
      <c r="BM1023" s="18"/>
      <c r="BN1023" s="18"/>
      <c r="BO1023" s="18"/>
      <c r="BP1023" s="18"/>
      <c r="BQ1023" s="18"/>
      <c r="BR1023" s="18"/>
      <c r="BS1023" s="18"/>
      <c r="BT1023" s="18"/>
      <c r="BU1023" s="18"/>
      <c r="BV1023" s="18"/>
      <c r="BW1023" s="18"/>
      <c r="BX1023" s="18"/>
      <c r="BY1023" s="18"/>
      <c r="BZ1023" s="18"/>
      <c r="CA1023" s="18"/>
      <c r="CB1023" s="18"/>
      <c r="CC1023" s="18"/>
      <c r="CD1023" s="18"/>
      <c r="CE1023" s="18"/>
      <c r="CF1023" s="18"/>
      <c r="CG1023" s="18"/>
      <c r="CH1023" s="18"/>
      <c r="CI1023" s="18"/>
      <c r="CJ1023" s="18"/>
      <c r="CK1023" s="18"/>
      <c r="CL1023" s="18"/>
      <c r="CM1023" s="18"/>
      <c r="CN1023" s="18"/>
      <c r="CO1023" s="18"/>
      <c r="CP1023" s="18"/>
      <c r="CQ1023" s="18"/>
      <c r="CR1023" s="18"/>
      <c r="CS1023" s="18"/>
      <c r="CT1023" s="18"/>
      <c r="CU1023" s="18"/>
      <c r="CV1023" s="18"/>
      <c r="CW1023" s="18"/>
      <c r="CX1023" s="18"/>
      <c r="CY1023" s="18"/>
      <c r="CZ1023" s="18"/>
      <c r="DA1023" s="18"/>
      <c r="DB1023" s="18"/>
      <c r="DC1023" s="18"/>
      <c r="DD1023" s="18"/>
      <c r="DE1023" s="18"/>
      <c r="DF1023" s="18"/>
      <c r="DG1023" s="18"/>
      <c r="DH1023" s="18"/>
      <c r="DI1023" s="18"/>
      <c r="DJ1023" s="18"/>
      <c r="DK1023" s="18"/>
      <c r="DL1023" s="18"/>
      <c r="DM1023" s="18"/>
      <c r="DN1023" s="18"/>
      <c r="DO1023" s="18"/>
      <c r="DP1023" s="18"/>
      <c r="DQ1023" s="18"/>
      <c r="DR1023" s="18"/>
      <c r="DS1023" s="18"/>
      <c r="DT1023" s="18"/>
      <c r="DU1023" s="18"/>
      <c r="DV1023" s="18"/>
    </row>
    <row r="1024" spans="1:126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  <c r="BF1024" s="18"/>
      <c r="BG1024" s="18"/>
      <c r="BH1024" s="18"/>
      <c r="BI1024" s="18"/>
      <c r="BJ1024" s="18"/>
      <c r="BK1024" s="18"/>
      <c r="BL1024" s="18"/>
      <c r="BM1024" s="18"/>
      <c r="BN1024" s="18"/>
      <c r="BO1024" s="18"/>
      <c r="BP1024" s="18"/>
      <c r="BQ1024" s="18"/>
      <c r="BR1024" s="18"/>
      <c r="BS1024" s="18"/>
      <c r="BT1024" s="18"/>
      <c r="BU1024" s="18"/>
      <c r="BV1024" s="18"/>
      <c r="BW1024" s="18"/>
      <c r="BX1024" s="18"/>
      <c r="BY1024" s="18"/>
      <c r="BZ1024" s="18"/>
      <c r="CA1024" s="18"/>
      <c r="CB1024" s="18"/>
      <c r="CC1024" s="18"/>
      <c r="CD1024" s="18"/>
      <c r="CE1024" s="18"/>
      <c r="CF1024" s="18"/>
      <c r="CG1024" s="18"/>
      <c r="CH1024" s="18"/>
      <c r="CI1024" s="18"/>
      <c r="CJ1024" s="18"/>
      <c r="CK1024" s="18"/>
      <c r="CL1024" s="18"/>
      <c r="CM1024" s="18"/>
      <c r="CN1024" s="18"/>
      <c r="CO1024" s="18"/>
      <c r="CP1024" s="18"/>
      <c r="CQ1024" s="18"/>
      <c r="CR1024" s="18"/>
      <c r="CS1024" s="18"/>
      <c r="CT1024" s="18"/>
      <c r="CU1024" s="18"/>
      <c r="CV1024" s="18"/>
      <c r="CW1024" s="18"/>
      <c r="CX1024" s="18"/>
      <c r="CY1024" s="18"/>
      <c r="CZ1024" s="18"/>
      <c r="DA1024" s="18"/>
      <c r="DB1024" s="18"/>
      <c r="DC1024" s="18"/>
      <c r="DD1024" s="18"/>
      <c r="DE1024" s="18"/>
      <c r="DF1024" s="18"/>
      <c r="DG1024" s="18"/>
      <c r="DH1024" s="18"/>
      <c r="DI1024" s="18"/>
      <c r="DJ1024" s="18"/>
      <c r="DK1024" s="18"/>
      <c r="DL1024" s="18"/>
      <c r="DM1024" s="18"/>
      <c r="DN1024" s="18"/>
      <c r="DO1024" s="18"/>
      <c r="DP1024" s="18"/>
      <c r="DQ1024" s="18"/>
      <c r="DR1024" s="18"/>
      <c r="DS1024" s="18"/>
      <c r="DT1024" s="18"/>
      <c r="DU1024" s="18"/>
      <c r="DV1024" s="18"/>
    </row>
    <row r="1025" spans="1:126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  <c r="BF1025" s="18"/>
      <c r="BG1025" s="18"/>
      <c r="BH1025" s="18"/>
      <c r="BI1025" s="18"/>
      <c r="BJ1025" s="18"/>
      <c r="BK1025" s="18"/>
      <c r="BL1025" s="18"/>
      <c r="BM1025" s="18"/>
      <c r="BN1025" s="18"/>
      <c r="BO1025" s="18"/>
      <c r="BP1025" s="18"/>
      <c r="BQ1025" s="18"/>
      <c r="BR1025" s="18"/>
      <c r="BS1025" s="18"/>
      <c r="BT1025" s="18"/>
      <c r="BU1025" s="18"/>
      <c r="BV1025" s="18"/>
      <c r="BW1025" s="18"/>
      <c r="BX1025" s="18"/>
      <c r="BY1025" s="18"/>
      <c r="BZ1025" s="18"/>
      <c r="CA1025" s="18"/>
      <c r="CB1025" s="18"/>
      <c r="CC1025" s="18"/>
      <c r="CD1025" s="18"/>
      <c r="CE1025" s="18"/>
      <c r="CF1025" s="18"/>
      <c r="CG1025" s="18"/>
      <c r="CH1025" s="18"/>
      <c r="CI1025" s="18"/>
      <c r="CJ1025" s="18"/>
      <c r="CK1025" s="18"/>
      <c r="CL1025" s="18"/>
      <c r="CM1025" s="18"/>
      <c r="CN1025" s="18"/>
      <c r="CO1025" s="18"/>
      <c r="CP1025" s="18"/>
      <c r="CQ1025" s="18"/>
      <c r="CR1025" s="18"/>
      <c r="CS1025" s="18"/>
      <c r="CT1025" s="18"/>
      <c r="CU1025" s="18"/>
      <c r="CV1025" s="18"/>
      <c r="CW1025" s="18"/>
      <c r="CX1025" s="18"/>
      <c r="CY1025" s="18"/>
      <c r="CZ1025" s="18"/>
      <c r="DA1025" s="18"/>
      <c r="DB1025" s="18"/>
      <c r="DC1025" s="18"/>
      <c r="DD1025" s="18"/>
      <c r="DE1025" s="18"/>
      <c r="DF1025" s="18"/>
      <c r="DG1025" s="18"/>
      <c r="DH1025" s="18"/>
      <c r="DI1025" s="18"/>
      <c r="DJ1025" s="18"/>
      <c r="DK1025" s="18"/>
      <c r="DL1025" s="18"/>
      <c r="DM1025" s="18"/>
      <c r="DN1025" s="18"/>
      <c r="DO1025" s="18"/>
      <c r="DP1025" s="18"/>
      <c r="DQ1025" s="18"/>
      <c r="DR1025" s="18"/>
      <c r="DS1025" s="18"/>
      <c r="DT1025" s="18"/>
      <c r="DU1025" s="18"/>
      <c r="DV1025" s="18"/>
    </row>
    <row r="1026" spans="1:1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  <c r="BF1026" s="18"/>
      <c r="BG1026" s="18"/>
      <c r="BH1026" s="18"/>
      <c r="BI1026" s="18"/>
      <c r="BJ1026" s="18"/>
      <c r="BK1026" s="18"/>
      <c r="BL1026" s="18"/>
      <c r="BM1026" s="18"/>
      <c r="BN1026" s="18"/>
      <c r="BO1026" s="18"/>
      <c r="BP1026" s="18"/>
      <c r="BQ1026" s="18"/>
      <c r="BR1026" s="18"/>
      <c r="BS1026" s="18"/>
      <c r="BT1026" s="18"/>
      <c r="BU1026" s="18"/>
      <c r="BV1026" s="18"/>
      <c r="BW1026" s="18"/>
      <c r="BX1026" s="18"/>
      <c r="BY1026" s="18"/>
      <c r="BZ1026" s="18"/>
      <c r="CA1026" s="18"/>
      <c r="CB1026" s="18"/>
      <c r="CC1026" s="18"/>
      <c r="CD1026" s="18"/>
      <c r="CE1026" s="18"/>
      <c r="CF1026" s="18"/>
      <c r="CG1026" s="18"/>
      <c r="CH1026" s="18"/>
      <c r="CI1026" s="18"/>
      <c r="CJ1026" s="18"/>
      <c r="CK1026" s="18"/>
      <c r="CL1026" s="18"/>
      <c r="CM1026" s="18"/>
      <c r="CN1026" s="18"/>
      <c r="CO1026" s="18"/>
      <c r="CP1026" s="18"/>
      <c r="CQ1026" s="18"/>
      <c r="CR1026" s="18"/>
      <c r="CS1026" s="18"/>
      <c r="CT1026" s="18"/>
      <c r="CU1026" s="18"/>
      <c r="CV1026" s="18"/>
      <c r="CW1026" s="18"/>
      <c r="CX1026" s="18"/>
      <c r="CY1026" s="18"/>
      <c r="CZ1026" s="18"/>
      <c r="DA1026" s="18"/>
      <c r="DB1026" s="18"/>
      <c r="DC1026" s="18"/>
      <c r="DD1026" s="18"/>
      <c r="DE1026" s="18"/>
      <c r="DF1026" s="18"/>
      <c r="DG1026" s="18"/>
      <c r="DH1026" s="18"/>
      <c r="DI1026" s="18"/>
      <c r="DJ1026" s="18"/>
      <c r="DK1026" s="18"/>
      <c r="DL1026" s="18"/>
      <c r="DM1026" s="18"/>
      <c r="DN1026" s="18"/>
      <c r="DO1026" s="18"/>
      <c r="DP1026" s="18"/>
      <c r="DQ1026" s="18"/>
      <c r="DR1026" s="18"/>
      <c r="DS1026" s="18"/>
      <c r="DT1026" s="18"/>
      <c r="DU1026" s="18"/>
      <c r="DV1026" s="18"/>
    </row>
    <row r="1027" spans="1:126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8"/>
      <c r="AW1027" s="18"/>
      <c r="AX1027" s="18"/>
      <c r="AY1027" s="18"/>
      <c r="AZ1027" s="18"/>
      <c r="BA1027" s="18"/>
      <c r="BB1027" s="18"/>
      <c r="BC1027" s="18"/>
      <c r="BD1027" s="18"/>
      <c r="BE1027" s="18"/>
      <c r="BF1027" s="18"/>
      <c r="BG1027" s="18"/>
      <c r="BH1027" s="18"/>
      <c r="BI1027" s="18"/>
      <c r="BJ1027" s="18"/>
      <c r="BK1027" s="18"/>
      <c r="BL1027" s="18"/>
      <c r="BM1027" s="18"/>
      <c r="BN1027" s="18"/>
      <c r="BO1027" s="18"/>
      <c r="BP1027" s="18"/>
      <c r="BQ1027" s="18"/>
      <c r="BR1027" s="18"/>
      <c r="BS1027" s="18"/>
      <c r="BT1027" s="18"/>
      <c r="BU1027" s="18"/>
      <c r="BV1027" s="18"/>
      <c r="BW1027" s="18"/>
      <c r="BX1027" s="18"/>
      <c r="BY1027" s="18"/>
      <c r="BZ1027" s="18"/>
      <c r="CA1027" s="18"/>
      <c r="CB1027" s="18"/>
      <c r="CC1027" s="18"/>
      <c r="CD1027" s="18"/>
      <c r="CE1027" s="18"/>
      <c r="CF1027" s="18"/>
      <c r="CG1027" s="18"/>
      <c r="CH1027" s="18"/>
      <c r="CI1027" s="18"/>
      <c r="CJ1027" s="18"/>
      <c r="CK1027" s="18"/>
      <c r="CL1027" s="18"/>
      <c r="CM1027" s="18"/>
      <c r="CN1027" s="18"/>
      <c r="CO1027" s="18"/>
      <c r="CP1027" s="18"/>
      <c r="CQ1027" s="18"/>
      <c r="CR1027" s="18"/>
      <c r="CS1027" s="18"/>
      <c r="CT1027" s="18"/>
      <c r="CU1027" s="18"/>
      <c r="CV1027" s="18"/>
      <c r="CW1027" s="18"/>
      <c r="CX1027" s="18"/>
      <c r="CY1027" s="18"/>
      <c r="CZ1027" s="18"/>
      <c r="DA1027" s="18"/>
      <c r="DB1027" s="18"/>
      <c r="DC1027" s="18"/>
      <c r="DD1027" s="18"/>
      <c r="DE1027" s="18"/>
      <c r="DF1027" s="18"/>
      <c r="DG1027" s="18"/>
      <c r="DH1027" s="18"/>
      <c r="DI1027" s="18"/>
      <c r="DJ1027" s="18"/>
      <c r="DK1027" s="18"/>
      <c r="DL1027" s="18"/>
      <c r="DM1027" s="18"/>
      <c r="DN1027" s="18"/>
      <c r="DO1027" s="18"/>
      <c r="DP1027" s="18"/>
      <c r="DQ1027" s="18"/>
      <c r="DR1027" s="18"/>
      <c r="DS1027" s="18"/>
      <c r="DT1027" s="18"/>
      <c r="DU1027" s="18"/>
      <c r="DV1027" s="18"/>
    </row>
    <row r="1028" spans="1:126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  <c r="BF1028" s="18"/>
      <c r="BG1028" s="18"/>
      <c r="BH1028" s="18"/>
      <c r="BI1028" s="18"/>
      <c r="BJ1028" s="18"/>
      <c r="BK1028" s="18"/>
      <c r="BL1028" s="18"/>
      <c r="BM1028" s="18"/>
      <c r="BN1028" s="18"/>
      <c r="BO1028" s="18"/>
      <c r="BP1028" s="18"/>
      <c r="BQ1028" s="18"/>
      <c r="BR1028" s="18"/>
      <c r="BS1028" s="18"/>
      <c r="BT1028" s="18"/>
      <c r="BU1028" s="18"/>
      <c r="BV1028" s="18"/>
      <c r="BW1028" s="18"/>
      <c r="BX1028" s="18"/>
      <c r="BY1028" s="18"/>
      <c r="BZ1028" s="18"/>
      <c r="CA1028" s="18"/>
      <c r="CB1028" s="18"/>
      <c r="CC1028" s="18"/>
      <c r="CD1028" s="18"/>
      <c r="CE1028" s="18"/>
      <c r="CF1028" s="18"/>
      <c r="CG1028" s="18"/>
      <c r="CH1028" s="18"/>
      <c r="CI1028" s="18"/>
      <c r="CJ1028" s="18"/>
      <c r="CK1028" s="18"/>
      <c r="CL1028" s="18"/>
      <c r="CM1028" s="18"/>
      <c r="CN1028" s="18"/>
      <c r="CO1028" s="18"/>
      <c r="CP1028" s="18"/>
      <c r="CQ1028" s="18"/>
      <c r="CR1028" s="18"/>
      <c r="CS1028" s="18"/>
      <c r="CT1028" s="18"/>
      <c r="CU1028" s="18"/>
      <c r="CV1028" s="18"/>
      <c r="CW1028" s="18"/>
      <c r="CX1028" s="18"/>
      <c r="CY1028" s="18"/>
      <c r="CZ1028" s="18"/>
      <c r="DA1028" s="18"/>
      <c r="DB1028" s="18"/>
      <c r="DC1028" s="18"/>
      <c r="DD1028" s="18"/>
      <c r="DE1028" s="18"/>
      <c r="DF1028" s="18"/>
      <c r="DG1028" s="18"/>
      <c r="DH1028" s="18"/>
      <c r="DI1028" s="18"/>
      <c r="DJ1028" s="18"/>
      <c r="DK1028" s="18"/>
      <c r="DL1028" s="18"/>
      <c r="DM1028" s="18"/>
      <c r="DN1028" s="18"/>
      <c r="DO1028" s="18"/>
      <c r="DP1028" s="18"/>
      <c r="DQ1028" s="18"/>
      <c r="DR1028" s="18"/>
      <c r="DS1028" s="18"/>
      <c r="DT1028" s="18"/>
      <c r="DU1028" s="18"/>
      <c r="DV1028" s="18"/>
    </row>
    <row r="1029" spans="1:126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  <c r="BF1029" s="18"/>
      <c r="BG1029" s="18"/>
      <c r="BH1029" s="18"/>
      <c r="BI1029" s="18"/>
      <c r="BJ1029" s="18"/>
      <c r="BK1029" s="18"/>
      <c r="BL1029" s="18"/>
      <c r="BM1029" s="18"/>
      <c r="BN1029" s="18"/>
      <c r="BO1029" s="18"/>
      <c r="BP1029" s="18"/>
      <c r="BQ1029" s="18"/>
      <c r="BR1029" s="18"/>
      <c r="BS1029" s="18"/>
      <c r="BT1029" s="18"/>
      <c r="BU1029" s="18"/>
      <c r="BV1029" s="18"/>
      <c r="BW1029" s="18"/>
      <c r="BX1029" s="18"/>
      <c r="BY1029" s="18"/>
      <c r="BZ1029" s="18"/>
      <c r="CA1029" s="18"/>
      <c r="CB1029" s="18"/>
      <c r="CC1029" s="18"/>
      <c r="CD1029" s="18"/>
      <c r="CE1029" s="18"/>
      <c r="CF1029" s="18"/>
      <c r="CG1029" s="18"/>
      <c r="CH1029" s="18"/>
      <c r="CI1029" s="18"/>
      <c r="CJ1029" s="18"/>
      <c r="CK1029" s="18"/>
      <c r="CL1029" s="18"/>
      <c r="CM1029" s="18"/>
      <c r="CN1029" s="18"/>
      <c r="CO1029" s="18"/>
      <c r="CP1029" s="18"/>
      <c r="CQ1029" s="18"/>
      <c r="CR1029" s="18"/>
      <c r="CS1029" s="18"/>
      <c r="CT1029" s="18"/>
      <c r="CU1029" s="18"/>
      <c r="CV1029" s="18"/>
      <c r="CW1029" s="18"/>
      <c r="CX1029" s="18"/>
      <c r="CY1029" s="18"/>
      <c r="CZ1029" s="18"/>
      <c r="DA1029" s="18"/>
      <c r="DB1029" s="18"/>
      <c r="DC1029" s="18"/>
      <c r="DD1029" s="18"/>
      <c r="DE1029" s="18"/>
      <c r="DF1029" s="18"/>
      <c r="DG1029" s="18"/>
      <c r="DH1029" s="18"/>
      <c r="DI1029" s="18"/>
      <c r="DJ1029" s="18"/>
      <c r="DK1029" s="18"/>
      <c r="DL1029" s="18"/>
      <c r="DM1029" s="18"/>
      <c r="DN1029" s="18"/>
      <c r="DO1029" s="18"/>
      <c r="DP1029" s="18"/>
      <c r="DQ1029" s="18"/>
      <c r="DR1029" s="18"/>
      <c r="DS1029" s="18"/>
      <c r="DT1029" s="18"/>
      <c r="DU1029" s="18"/>
      <c r="DV1029" s="18"/>
    </row>
    <row r="1030" spans="1:126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  <c r="BF1030" s="18"/>
      <c r="BG1030" s="18"/>
      <c r="BH1030" s="18"/>
      <c r="BI1030" s="18"/>
      <c r="BJ1030" s="18"/>
      <c r="BK1030" s="18"/>
      <c r="BL1030" s="18"/>
      <c r="BM1030" s="18"/>
      <c r="BN1030" s="18"/>
      <c r="BO1030" s="18"/>
      <c r="BP1030" s="18"/>
      <c r="BQ1030" s="18"/>
      <c r="BR1030" s="18"/>
      <c r="BS1030" s="18"/>
      <c r="BT1030" s="18"/>
      <c r="BU1030" s="18"/>
      <c r="BV1030" s="18"/>
      <c r="BW1030" s="18"/>
      <c r="BX1030" s="18"/>
      <c r="BY1030" s="18"/>
      <c r="BZ1030" s="18"/>
      <c r="CA1030" s="18"/>
      <c r="CB1030" s="18"/>
      <c r="CC1030" s="18"/>
      <c r="CD1030" s="18"/>
      <c r="CE1030" s="18"/>
      <c r="CF1030" s="18"/>
      <c r="CG1030" s="18"/>
      <c r="CH1030" s="18"/>
      <c r="CI1030" s="18"/>
      <c r="CJ1030" s="18"/>
      <c r="CK1030" s="18"/>
      <c r="CL1030" s="18"/>
      <c r="CM1030" s="18"/>
      <c r="CN1030" s="18"/>
      <c r="CO1030" s="18"/>
      <c r="CP1030" s="18"/>
      <c r="CQ1030" s="18"/>
      <c r="CR1030" s="18"/>
      <c r="CS1030" s="18"/>
      <c r="CT1030" s="18"/>
      <c r="CU1030" s="18"/>
      <c r="CV1030" s="18"/>
      <c r="CW1030" s="18"/>
      <c r="CX1030" s="18"/>
      <c r="CY1030" s="18"/>
      <c r="CZ1030" s="18"/>
      <c r="DA1030" s="18"/>
      <c r="DB1030" s="18"/>
      <c r="DC1030" s="18"/>
      <c r="DD1030" s="18"/>
      <c r="DE1030" s="18"/>
      <c r="DF1030" s="18"/>
      <c r="DG1030" s="18"/>
      <c r="DH1030" s="18"/>
      <c r="DI1030" s="18"/>
      <c r="DJ1030" s="18"/>
      <c r="DK1030" s="18"/>
      <c r="DL1030" s="18"/>
      <c r="DM1030" s="18"/>
      <c r="DN1030" s="18"/>
      <c r="DO1030" s="18"/>
      <c r="DP1030" s="18"/>
      <c r="DQ1030" s="18"/>
      <c r="DR1030" s="18"/>
      <c r="DS1030" s="18"/>
      <c r="DT1030" s="18"/>
      <c r="DU1030" s="18"/>
      <c r="DV1030" s="18"/>
    </row>
    <row r="1031" spans="1:126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8"/>
      <c r="AW1031" s="18"/>
      <c r="AX1031" s="18"/>
      <c r="AY1031" s="18"/>
      <c r="AZ1031" s="18"/>
      <c r="BA1031" s="18"/>
      <c r="BB1031" s="18"/>
      <c r="BC1031" s="18"/>
      <c r="BD1031" s="18"/>
      <c r="BE1031" s="18"/>
      <c r="BF1031" s="18"/>
      <c r="BG1031" s="18"/>
      <c r="BH1031" s="18"/>
      <c r="BI1031" s="18"/>
      <c r="BJ1031" s="18"/>
      <c r="BK1031" s="18"/>
      <c r="BL1031" s="18"/>
      <c r="BM1031" s="18"/>
      <c r="BN1031" s="18"/>
      <c r="BO1031" s="18"/>
      <c r="BP1031" s="18"/>
      <c r="BQ1031" s="18"/>
      <c r="BR1031" s="18"/>
      <c r="BS1031" s="18"/>
      <c r="BT1031" s="18"/>
      <c r="BU1031" s="18"/>
      <c r="BV1031" s="18"/>
      <c r="BW1031" s="18"/>
      <c r="BX1031" s="18"/>
      <c r="BY1031" s="18"/>
      <c r="BZ1031" s="18"/>
      <c r="CA1031" s="18"/>
      <c r="CB1031" s="18"/>
      <c r="CC1031" s="18"/>
      <c r="CD1031" s="18"/>
      <c r="CE1031" s="18"/>
      <c r="CF1031" s="18"/>
      <c r="CG1031" s="18"/>
      <c r="CH1031" s="18"/>
      <c r="CI1031" s="18"/>
      <c r="CJ1031" s="18"/>
      <c r="CK1031" s="18"/>
      <c r="CL1031" s="18"/>
      <c r="CM1031" s="18"/>
      <c r="CN1031" s="18"/>
      <c r="CO1031" s="18"/>
      <c r="CP1031" s="18"/>
      <c r="CQ1031" s="18"/>
      <c r="CR1031" s="18"/>
      <c r="CS1031" s="18"/>
      <c r="CT1031" s="18"/>
      <c r="CU1031" s="18"/>
      <c r="CV1031" s="18"/>
      <c r="CW1031" s="18"/>
      <c r="CX1031" s="18"/>
      <c r="CY1031" s="18"/>
      <c r="CZ1031" s="18"/>
      <c r="DA1031" s="18"/>
      <c r="DB1031" s="18"/>
      <c r="DC1031" s="18"/>
      <c r="DD1031" s="18"/>
      <c r="DE1031" s="18"/>
      <c r="DF1031" s="18"/>
      <c r="DG1031" s="18"/>
      <c r="DH1031" s="18"/>
      <c r="DI1031" s="18"/>
      <c r="DJ1031" s="18"/>
      <c r="DK1031" s="18"/>
      <c r="DL1031" s="18"/>
      <c r="DM1031" s="18"/>
      <c r="DN1031" s="18"/>
      <c r="DO1031" s="18"/>
      <c r="DP1031" s="18"/>
      <c r="DQ1031" s="18"/>
      <c r="DR1031" s="18"/>
      <c r="DS1031" s="18"/>
      <c r="DT1031" s="18"/>
      <c r="DU1031" s="18"/>
      <c r="DV1031" s="18"/>
    </row>
  </sheetData>
  <mergeCells count="20">
    <mergeCell ref="M63:W63"/>
    <mergeCell ref="M64:W64"/>
    <mergeCell ref="M65:W65"/>
    <mergeCell ref="A3:K3"/>
    <mergeCell ref="M3:W3"/>
    <mergeCell ref="A4:K4"/>
    <mergeCell ref="M4:W4"/>
    <mergeCell ref="Y4:AI4"/>
    <mergeCell ref="AK4:AU4"/>
    <mergeCell ref="Y3:AI3"/>
    <mergeCell ref="AK3:AU3"/>
    <mergeCell ref="M62:W62"/>
    <mergeCell ref="Y1:AI1"/>
    <mergeCell ref="Y2:AI2"/>
    <mergeCell ref="AK2:AU2"/>
    <mergeCell ref="AK1:AU1"/>
    <mergeCell ref="A1:K1"/>
    <mergeCell ref="A2:K2"/>
    <mergeCell ref="M1:W1"/>
    <mergeCell ref="M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PART MES</vt:lpstr>
      <vt:lpstr>DIST MARZO</vt:lpstr>
      <vt:lpstr>COEF Art 14 F I </vt:lpstr>
      <vt:lpstr>CALCULO GARANTIA</vt:lpstr>
      <vt:lpstr>PART PEF2022 </vt:lpstr>
      <vt:lpstr>COEF Art 14 F II</vt:lpstr>
      <vt:lpstr>Art.14 Frac.III</vt:lpstr>
      <vt:lpstr>ISAI</vt:lpstr>
      <vt:lpstr>ISR FEBRERO </vt:lpstr>
      <vt:lpstr>Ajuste 2021</vt:lpstr>
      <vt:lpstr>'Art.14 Frac.III'!Área_de_impresión</vt:lpstr>
      <vt:lpstr>'CALCULO GARANTIA'!Área_de_impresión</vt:lpstr>
      <vt:lpstr>'COEF Art 14 F I '!Área_de_impresión</vt:lpstr>
      <vt:lpstr>'COEF Art 14 F II'!Área_de_impresión</vt:lpstr>
      <vt:lpstr>'DIST MARZO'!Área_de_impresión</vt:lpstr>
      <vt:lpstr>ISAI!Área_de_impresión</vt:lpstr>
      <vt:lpstr>'PART MES'!Área_de_impresión</vt:lpstr>
      <vt:lpstr>'PART PEF2022 '!Área_de_impresión</vt:lpstr>
      <vt:lpstr>'COEF Art 14 F I '!Títulos_a_imprimir</vt:lpstr>
      <vt:lpstr>'DIST MARZO'!Títulos_a_imprimir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2022-01-31T21:37:01Z</cp:lastPrinted>
  <dcterms:created xsi:type="dcterms:W3CDTF">2009-12-17T23:31:03Z</dcterms:created>
  <dcterms:modified xsi:type="dcterms:W3CDTF">2022-04-01T14:45:02Z</dcterms:modified>
</cp:coreProperties>
</file>